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1-2022\Budget Letter\March 2022\"/>
    </mc:Choice>
  </mc:AlternateContent>
  <workbookProtection workbookAlgorithmName="SHA-512" workbookHashValue="1ApjiwRZ8lL7Thp+rR3cCpD/KdVfkDRDBnz+4MXTvOqCn7+jH4tBmjV0WPPZiRVVgS5emQbq1Jy/m9oeL4kMvA==" workbookSaltValue="lHKOuoucKEpxHfSxv/S7ZA==" workbookSpinCount="100000" lockStructure="1"/>
  <bookViews>
    <workbookView xWindow="0" yWindow="0" windowWidth="24045" windowHeight="10500" firstSheet="6" activeTab="6"/>
  </bookViews>
  <sheets>
    <sheet name="Leg Type 2 Res Summary" sheetId="1" state="hidden" r:id="rId1"/>
    <sheet name="New Type 2 Res Summary" sheetId="2" state="hidden" r:id="rId2"/>
    <sheet name="LEA Summary" sheetId="7" state="hidden" r:id="rId3"/>
    <sheet name="Changes" sheetId="80" state="hidden" r:id="rId4"/>
    <sheet name="Detail State Summary" sheetId="77" state="hidden" r:id="rId5"/>
    <sheet name="1_State Summary" sheetId="8" state="hidden" r:id="rId6"/>
    <sheet name="2_State Distrib and Adjs" sheetId="9" r:id="rId7"/>
    <sheet name="2A-1_EFT (Annual)" sheetId="10" r:id="rId8"/>
    <sheet name="2A-2_EFT (Monthly)" sheetId="11" r:id="rId9"/>
    <sheet name="3_Levels 1&amp;2" sheetId="12" r:id="rId10"/>
    <sheet name="3A_Level 3" sheetId="13" r:id="rId11"/>
    <sheet name="4_Level 4" sheetId="15" r:id="rId12"/>
    <sheet name="5A1_Labs" sheetId="16" r:id="rId13"/>
    <sheet name="5A2_Legacy Type 2" sheetId="17" r:id="rId14"/>
    <sheet name="5A2A_NewVision" sheetId="18" state="hidden" r:id="rId15"/>
    <sheet name="5A2B_Glencoe" sheetId="19" state="hidden" r:id="rId16"/>
    <sheet name="5A2C_ISL" sheetId="20" state="hidden" r:id="rId17"/>
    <sheet name="5A2D_Avoyelles" sheetId="21" state="hidden" r:id="rId18"/>
    <sheet name="5A2E_Delhi" sheetId="22" state="hidden" r:id="rId19"/>
    <sheet name="5A2F_BelleChasse" sheetId="23" state="hidden" r:id="rId20"/>
    <sheet name="5A2H_MAX" sheetId="24" state="hidden" r:id="rId21"/>
    <sheet name="5A3_OJJ" sheetId="25" r:id="rId22"/>
    <sheet name="5A4_NOCCA" sheetId="26" r:id="rId23"/>
    <sheet name="5A5_LSMSA" sheetId="27" r:id="rId24"/>
    <sheet name="5A6_Thrive" sheetId="28" r:id="rId25"/>
    <sheet name="5B2_RSD LA" sheetId="29" r:id="rId26"/>
    <sheet name="5C1_NewType 2" sheetId="30" r:id="rId27"/>
    <sheet name="5C1A_Madison" sheetId="31" state="hidden" r:id="rId28"/>
    <sheet name="5C1B_DArbonne" sheetId="32" state="hidden" r:id="rId29"/>
    <sheet name="5C1C_IntlHigh" sheetId="33" state="hidden" r:id="rId30"/>
    <sheet name="5C1D_NOMMA" sheetId="34" state="hidden" r:id="rId31"/>
    <sheet name="5C1E_LFNO" sheetId="35" state="hidden" r:id="rId32"/>
    <sheet name="5C1F_LCCharter" sheetId="36" state="hidden" r:id="rId33"/>
    <sheet name="5C1G_JSClark" sheetId="37" state="hidden" r:id="rId34"/>
    <sheet name="5C1H_Southwest" sheetId="38" state="hidden" r:id="rId35"/>
    <sheet name="5C1I_LAKey" sheetId="39" state="hidden" r:id="rId36"/>
    <sheet name="5C1J_JCFAEast" sheetId="40" state="hidden" r:id="rId37"/>
    <sheet name="5C1M_GEOMidCity" sheetId="41" state="hidden" r:id="rId38"/>
    <sheet name="5C1N_Delta" sheetId="42" state="hidden" r:id="rId39"/>
    <sheet name="5C1O_Impact" sheetId="43" state="hidden" r:id="rId40"/>
    <sheet name="5C1Q_Advantage" sheetId="44" state="hidden" r:id="rId41"/>
    <sheet name="5C1R_Iberville" sheetId="45" state="hidden" r:id="rId42"/>
    <sheet name="5C1S_LCColPrep" sheetId="46" state="hidden" r:id="rId43"/>
    <sheet name="5C1T_Northeast" sheetId="47" state="hidden" r:id="rId44"/>
    <sheet name="5C1U_AcadianaRen" sheetId="48" state="hidden" r:id="rId45"/>
    <sheet name="5C1V_LafRen" sheetId="49" state="hidden" r:id="rId46"/>
    <sheet name="5C1W_Willow" sheetId="50" state="hidden" r:id="rId47"/>
    <sheet name="5C1Y_GEOPrep" sheetId="51" state="hidden" r:id="rId48"/>
    <sheet name="5C1Z_LincolnPrep" sheetId="52" state="hidden" r:id="rId49"/>
    <sheet name="5C1AE_NobleMinds" sheetId="57" state="hidden" r:id="rId50"/>
    <sheet name="5C1AF_JCFA-Laf" sheetId="58" state="hidden" r:id="rId51"/>
    <sheet name="5C1AG_Collegiate" sheetId="59" state="hidden" r:id="rId52"/>
    <sheet name="5C1AI_Harmony" sheetId="61" state="hidden" r:id="rId53"/>
    <sheet name="5C1AJ_Athlos" sheetId="62" state="hidden" r:id="rId54"/>
    <sheet name="5C1AK_NxtGen" sheetId="63" state="hidden" r:id="rId55"/>
    <sheet name="5C1AL_RedRiver" sheetId="64" state="hidden" r:id="rId56"/>
    <sheet name="5C1AM_Williams" sheetId="78" state="hidden" r:id="rId57"/>
    <sheet name="5C1AN_StLandry" sheetId="79" state="hidden" r:id="rId58"/>
    <sheet name="5C2_LAVCA" sheetId="65" state="hidden" r:id="rId59"/>
    <sheet name="5C3_UnvView" sheetId="66" state="hidden" r:id="rId60"/>
    <sheet name="6_Local Deduct Calc" sheetId="67" r:id="rId61"/>
    <sheet name="7_Local Revenue" sheetId="68" r:id="rId62"/>
    <sheet name="8_2.1.21 SIS" sheetId="69" r:id="rId63"/>
    <sheet name="8A_2.1.21 RSD Op &amp; 5s" sheetId="70" r:id="rId64"/>
    <sheet name="9_Per Pupil Summary" sheetId="71" r:id="rId65"/>
    <sheet name="LEA Pay Raise" sheetId="72" r:id="rId66"/>
    <sheet name="Per Pupil_Weighted Funding" sheetId="73" state="hidden" r:id="rId67"/>
  </sheets>
  <definedNames>
    <definedName name="_xlnm._FilterDatabase" localSheetId="63" hidden="1">'8A_2.1.21 RSD Op &amp; 5s'!$A$2:$F$2</definedName>
    <definedName name="fsyr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5">'1_State Summary'!$A$1:$B$11</definedName>
    <definedName name="_xlnm.Print_Area" localSheetId="6">'2_State Distrib and Adjs'!$A$1:$BE$76</definedName>
    <definedName name="_xlnm.Print_Area" localSheetId="7">'2A-1_EFT (Annual)'!$A$1:$AN$76</definedName>
    <definedName name="_xlnm.Print_Area" localSheetId="8">'2A-2_EFT (Monthly)'!$A$1:$BY$76</definedName>
    <definedName name="_xlnm.Print_Area" localSheetId="9">'3_Levels 1&amp;2'!$A$1:$AZ$76</definedName>
    <definedName name="_xlnm.Print_Area" localSheetId="10">'3A_Level 3'!$A$1:$K$76</definedName>
    <definedName name="_xlnm.Print_Area" localSheetId="11">'4_Level 4'!$A$1:$AP$140</definedName>
    <definedName name="_xlnm.Print_Area" localSheetId="12">'5A1_Labs'!$A$1:$Z$9</definedName>
    <definedName name="_xlnm.Print_Area" localSheetId="13">'5A2_Legacy Type 2'!$A$1:$AH$14</definedName>
    <definedName name="_xlnm.Print_Area" localSheetId="14">'5A2A_NewVision'!$A$1:$AF$85</definedName>
    <definedName name="_xlnm.Print_Area" localSheetId="15">'5A2B_Glencoe'!$A$1:$AF$85</definedName>
    <definedName name="_xlnm.Print_Area" localSheetId="16">'5A2C_ISL'!$A$1:$AF$88</definedName>
    <definedName name="_xlnm.Print_Area" localSheetId="17">'5A2D_Avoyelles'!$A$1:$AF$85</definedName>
    <definedName name="_xlnm.Print_Area" localSheetId="18">'5A2E_Delhi'!$A$1:$AF$85</definedName>
    <definedName name="_xlnm.Print_Area" localSheetId="19">'5A2F_BelleChasse'!$A$1:$AF$85</definedName>
    <definedName name="_xlnm.Print_Area" localSheetId="20">'5A2H_MAX'!$A$1:$AF$85</definedName>
    <definedName name="_xlnm.Print_Area" localSheetId="21">'5A3_OJJ'!$A$1:$S$85</definedName>
    <definedName name="_xlnm.Print_Area" localSheetId="22">'5A4_NOCCA'!$A$1:$O$85</definedName>
    <definedName name="_xlnm.Print_Area" localSheetId="23">'5A5_LSMSA'!$A$1:$O$85</definedName>
    <definedName name="_xlnm.Print_Area" localSheetId="24">'5A6_Thrive'!$A$1:$O$85</definedName>
    <definedName name="_xlnm.Print_Area" localSheetId="25">'5B2_RSD LA'!$A$1:$AV$20</definedName>
    <definedName name="_xlnm.Print_Area" localSheetId="26">'5C1_NewType 2'!$A$1:$BD$40</definedName>
    <definedName name="_xlnm.Print_Area" localSheetId="27">'5C1A_Madison'!$A$1:$AX$85</definedName>
    <definedName name="_xlnm.Print_Area" localSheetId="49">'5C1AE_NobleMinds'!$A$1:$AX$85</definedName>
    <definedName name="_xlnm.Print_Area" localSheetId="50">'5C1AF_JCFA-Laf'!$A$1:$AX$85</definedName>
    <definedName name="_xlnm.Print_Area" localSheetId="51">'5C1AG_Collegiate'!$A$1:$AX$85</definedName>
    <definedName name="_xlnm.Print_Area" localSheetId="52">'5C1AI_Harmony'!$A$1:$AX$85</definedName>
    <definedName name="_xlnm.Print_Area" localSheetId="53">'5C1AJ_Athlos'!$A$1:$AX$85</definedName>
    <definedName name="_xlnm.Print_Area" localSheetId="54">'5C1AK_NxtGen'!$A$1:$AX$85</definedName>
    <definedName name="_xlnm.Print_Area" localSheetId="55">'5C1AL_RedRiver'!$A$1:$AX$85</definedName>
    <definedName name="_xlnm.Print_Area" localSheetId="56">'5C1AM_Williams'!$A$1:$AX$85</definedName>
    <definedName name="_xlnm.Print_Area" localSheetId="57">'5C1AN_StLandry'!$A$1:$AX$85</definedName>
    <definedName name="_xlnm.Print_Area" localSheetId="28">'5C1B_DArbonne'!$A$1:$AX$85</definedName>
    <definedName name="_xlnm.Print_Area" localSheetId="29">'5C1C_IntlHigh'!$A$1:$AX$85</definedName>
    <definedName name="_xlnm.Print_Area" localSheetId="30">'5C1D_NOMMA'!$A$1:$AX$85</definedName>
    <definedName name="_xlnm.Print_Area" localSheetId="31">'5C1E_LFNO'!$A$1:$AX$88</definedName>
    <definedName name="_xlnm.Print_Area" localSheetId="32">'5C1F_LCCharter'!$A$1:$AX$85</definedName>
    <definedName name="_xlnm.Print_Area" localSheetId="33">'5C1G_JSClark'!$A$1:$AX$85</definedName>
    <definedName name="_xlnm.Print_Area" localSheetId="34">'5C1H_Southwest'!$A$1:$AX$85</definedName>
    <definedName name="_xlnm.Print_Area" localSheetId="35">'5C1I_LAKey'!$A$1:$AX$85</definedName>
    <definedName name="_xlnm.Print_Area" localSheetId="36">'5C1J_JCFAEast'!$A$1:$AX$85</definedName>
    <definedName name="_xlnm.Print_Area" localSheetId="37">'5C1M_GEOMidCity'!$A$1:$AX$85</definedName>
    <definedName name="_xlnm.Print_Area" localSheetId="38">'5C1N_Delta'!$A$1:$AX$85</definedName>
    <definedName name="_xlnm.Print_Area" localSheetId="39">'5C1O_Impact'!$A$1:$AX$85</definedName>
    <definedName name="_xlnm.Print_Area" localSheetId="40">'5C1Q_Advantage'!$A$1:$AX$85</definedName>
    <definedName name="_xlnm.Print_Area" localSheetId="41">'5C1R_Iberville'!$A$1:$AX$85</definedName>
    <definedName name="_xlnm.Print_Area" localSheetId="42">'5C1S_LCColPrep'!$A$1:$AX$85</definedName>
    <definedName name="_xlnm.Print_Area" localSheetId="43">'5C1T_Northeast'!$A$1:$AX$85</definedName>
    <definedName name="_xlnm.Print_Area" localSheetId="44">'5C1U_AcadianaRen'!$A$1:$AX$85</definedName>
    <definedName name="_xlnm.Print_Area" localSheetId="45">'5C1V_LafRen'!$A$1:$AX$85</definedName>
    <definedName name="_xlnm.Print_Area" localSheetId="46">'5C1W_Willow'!$A$1:$AX$85</definedName>
    <definedName name="_xlnm.Print_Area" localSheetId="47">'5C1Y_GEOPrep'!$A$1:$AX$85</definedName>
    <definedName name="_xlnm.Print_Area" localSheetId="48">'5C1Z_LincolnPrep'!$A$1:$AX$85</definedName>
    <definedName name="_xlnm.Print_Area" localSheetId="58">'5C2_LAVCA'!$A$1:$AY$85</definedName>
    <definedName name="_xlnm.Print_Area" localSheetId="59">'5C3_UnvView'!$A$1:$AY$85</definedName>
    <definedName name="_xlnm.Print_Area" localSheetId="60">'6_Local Deduct Calc'!$A$1:$J$76</definedName>
    <definedName name="_xlnm.Print_Area" localSheetId="61">'7_Local Revenue'!$A$1:$AT$76</definedName>
    <definedName name="_xlnm.Print_Area" localSheetId="62">'8_2.1.21 SIS'!$A$1:$BI$77</definedName>
    <definedName name="_xlnm.Print_Area" localSheetId="63">'8A_2.1.21 RSD Op &amp; 5s'!$A$1:$F$11</definedName>
    <definedName name="_xlnm.Print_Area" localSheetId="64">'9_Per Pupil Summary'!$A$1:$S$77</definedName>
    <definedName name="_xlnm.Print_Area" localSheetId="4">'Detail State Summary'!$A$1:$I$59</definedName>
    <definedName name="_xlnm.Print_Area" localSheetId="65">'LEA Pay Raise'!$A$1:$D$21</definedName>
    <definedName name="_xlnm.Print_Area" localSheetId="2">'LEA Summary'!$A$1:$BL$146</definedName>
    <definedName name="_xlnm.Print_Area" localSheetId="0">'Leg Type 2 Res Summary'!$A$1:$AF$88</definedName>
    <definedName name="_xlnm.Print_Area" localSheetId="1">'New Type 2 Res Summary'!$A$1:$AT$88</definedName>
    <definedName name="_xlnm.Print_Area" localSheetId="66">'Per Pupil_Weighted Funding'!$A$1:$AB$76</definedName>
    <definedName name="_xlnm.Print_Titles" localSheetId="6">'2_State Distrib and Adjs'!$A:$B</definedName>
    <definedName name="_xlnm.Print_Titles" localSheetId="7">'2A-1_EFT (Annual)'!$A:$B</definedName>
    <definedName name="_xlnm.Print_Titles" localSheetId="8">'2A-2_EFT (Monthly)'!$A:$B</definedName>
    <definedName name="_xlnm.Print_Titles" localSheetId="9">'3_Levels 1&amp;2'!$A:$B</definedName>
    <definedName name="_xlnm.Print_Titles" localSheetId="10">'3A_Level 3'!$A:$B</definedName>
    <definedName name="_xlnm.Print_Titles" localSheetId="11">'4_Level 4'!$A:$C,'4_Level 4'!$1:$6</definedName>
    <definedName name="_xlnm.Print_Titles" localSheetId="12">'5A1_Labs'!$A:$B</definedName>
    <definedName name="_xlnm.Print_Titles" localSheetId="13">'5A2_Legacy Type 2'!$A:$B</definedName>
    <definedName name="_xlnm.Print_Titles" localSheetId="14">'5A2A_NewVision'!$A:$B</definedName>
    <definedName name="_xlnm.Print_Titles" localSheetId="15">'5A2B_Glencoe'!$A:$B</definedName>
    <definedName name="_xlnm.Print_Titles" localSheetId="16">'5A2C_ISL'!$A:$B</definedName>
    <definedName name="_xlnm.Print_Titles" localSheetId="17">'5A2D_Avoyelles'!$A:$B</definedName>
    <definedName name="_xlnm.Print_Titles" localSheetId="18">'5A2E_Delhi'!$A:$B</definedName>
    <definedName name="_xlnm.Print_Titles" localSheetId="19">'5A2F_BelleChasse'!$A:$B</definedName>
    <definedName name="_xlnm.Print_Titles" localSheetId="20">'5A2H_MAX'!$A:$B</definedName>
    <definedName name="_xlnm.Print_Titles" localSheetId="21">'5A3_OJJ'!$A:$B</definedName>
    <definedName name="_xlnm.Print_Titles" localSheetId="22">'5A4_NOCCA'!$A:$B</definedName>
    <definedName name="_xlnm.Print_Titles" localSheetId="23">'5A5_LSMSA'!$A:$B</definedName>
    <definedName name="_xlnm.Print_Titles" localSheetId="24">'5A6_Thrive'!$A:$B</definedName>
    <definedName name="_xlnm.Print_Titles" localSheetId="25">'5B2_RSD LA'!$A:$C</definedName>
    <definedName name="_xlnm.Print_Titles" localSheetId="26">'5C1_NewType 2'!$A:$C,'5C1_NewType 2'!$1:$4</definedName>
    <definedName name="_xlnm.Print_Titles" localSheetId="27">'5C1A_Madison'!$A:$B</definedName>
    <definedName name="_xlnm.Print_Titles" localSheetId="49">'5C1AE_NobleMinds'!$A:$B</definedName>
    <definedName name="_xlnm.Print_Titles" localSheetId="50">'5C1AF_JCFA-Laf'!$A:$B</definedName>
    <definedName name="_xlnm.Print_Titles" localSheetId="51">'5C1AG_Collegiate'!$A:$B</definedName>
    <definedName name="_xlnm.Print_Titles" localSheetId="52">'5C1AI_Harmony'!$A:$B</definedName>
    <definedName name="_xlnm.Print_Titles" localSheetId="53">'5C1AJ_Athlos'!$A:$B</definedName>
    <definedName name="_xlnm.Print_Titles" localSheetId="54">'5C1AK_NxtGen'!$A:$B</definedName>
    <definedName name="_xlnm.Print_Titles" localSheetId="55">'5C1AL_RedRiver'!$A:$B</definedName>
    <definedName name="_xlnm.Print_Titles" localSheetId="56">'5C1AM_Williams'!$A:$B</definedName>
    <definedName name="_xlnm.Print_Titles" localSheetId="57">'5C1AN_StLandry'!$A:$B</definedName>
    <definedName name="_xlnm.Print_Titles" localSheetId="28">'5C1B_DArbonne'!$A:$B</definedName>
    <definedName name="_xlnm.Print_Titles" localSheetId="29">'5C1C_IntlHigh'!$A:$B</definedName>
    <definedName name="_xlnm.Print_Titles" localSheetId="30">'5C1D_NOMMA'!$A:$B</definedName>
    <definedName name="_xlnm.Print_Titles" localSheetId="31">'5C1E_LFNO'!$A:$B</definedName>
    <definedName name="_xlnm.Print_Titles" localSheetId="32">'5C1F_LCCharter'!$A:$B</definedName>
    <definedName name="_xlnm.Print_Titles" localSheetId="33">'5C1G_JSClark'!$A:$B</definedName>
    <definedName name="_xlnm.Print_Titles" localSheetId="34">'5C1H_Southwest'!$A:$B</definedName>
    <definedName name="_xlnm.Print_Titles" localSheetId="35">'5C1I_LAKey'!$A:$B</definedName>
    <definedName name="_xlnm.Print_Titles" localSheetId="36">'5C1J_JCFAEast'!$A:$B</definedName>
    <definedName name="_xlnm.Print_Titles" localSheetId="37">'5C1M_GEOMidCity'!$A:$B</definedName>
    <definedName name="_xlnm.Print_Titles" localSheetId="38">'5C1N_Delta'!$A:$B</definedName>
    <definedName name="_xlnm.Print_Titles" localSheetId="39">'5C1O_Impact'!$A:$B</definedName>
    <definedName name="_xlnm.Print_Titles" localSheetId="40">'5C1Q_Advantage'!$A:$B</definedName>
    <definedName name="_xlnm.Print_Titles" localSheetId="41">'5C1R_Iberville'!$A:$B</definedName>
    <definedName name="_xlnm.Print_Titles" localSheetId="42">'5C1S_LCColPrep'!$A:$B</definedName>
    <definedName name="_xlnm.Print_Titles" localSheetId="43">'5C1T_Northeast'!$A:$B</definedName>
    <definedName name="_xlnm.Print_Titles" localSheetId="44">'5C1U_AcadianaRen'!$A:$B</definedName>
    <definedName name="_xlnm.Print_Titles" localSheetId="45">'5C1V_LafRen'!$A:$B</definedName>
    <definedName name="_xlnm.Print_Titles" localSheetId="46">'5C1W_Willow'!$A:$B</definedName>
    <definedName name="_xlnm.Print_Titles" localSheetId="47">'5C1Y_GEOPrep'!$A:$B</definedName>
    <definedName name="_xlnm.Print_Titles" localSheetId="48">'5C1Z_LincolnPrep'!$A:$B</definedName>
    <definedName name="_xlnm.Print_Titles" localSheetId="58">'5C2_LAVCA'!$A:$B</definedName>
    <definedName name="_xlnm.Print_Titles" localSheetId="59">'5C3_UnvView'!$A:$B</definedName>
    <definedName name="_xlnm.Print_Titles" localSheetId="61">'7_Local Revenue'!$A:$B</definedName>
    <definedName name="_xlnm.Print_Titles" localSheetId="62">'8_2.1.21 SIS'!$A:$B</definedName>
    <definedName name="_xlnm.Print_Titles" localSheetId="64">'9_Per Pupil Summary'!$A:$B</definedName>
    <definedName name="_xlnm.Print_Titles" localSheetId="65">'LEA Pay Raise'!$A:$C,'LEA Pay Raise'!$1:$2</definedName>
    <definedName name="_xlnm.Print_Titles" localSheetId="2">'LEA Summary'!$A:$C,'LEA Summary'!$1:$4</definedName>
    <definedName name="_xlnm.Print_Titles" localSheetId="0">'Leg Type 2 Res Summary'!$A:$B</definedName>
    <definedName name="_xlnm.Print_Titles" localSheetId="1">'New Type 2 Res Summary'!$A:$B</definedName>
    <definedName name="_xlnm.Print_Titles" localSheetId="66">'Per Pupil_Weighted Funding'!$A:$B</definedName>
    <definedName name="tbl_001_Base_Matrix___Summary_Reported_Personnel_Salaries" localSheetId="56">#REF!</definedName>
    <definedName name="tbl_001_Base_Matrix___Summary_Reported_Personnel_Salaries" localSheetId="57">#REF!</definedName>
    <definedName name="tbl_001_Base_Matrix___Summary_Reported_Personnel_Salaries" localSheetId="4">#REF!</definedName>
    <definedName name="tbl_001_Base_Matrix___Summary_Reported_Personnel_Salaries">#REF!</definedName>
    <definedName name="Z_DF43B8DA_68E8_4080_9138_D41A38219876_.wvu.Cols" localSheetId="11" hidden="1">'4_Level 4'!$B:$B</definedName>
    <definedName name="Z_DF43B8DA_68E8_4080_9138_D41A38219876_.wvu.Cols" localSheetId="25" hidden="1">'5B2_RSD LA'!$B:$B</definedName>
    <definedName name="Z_DF43B8DA_68E8_4080_9138_D41A38219876_.wvu.Cols" localSheetId="26" hidden="1">'5C1_NewType 2'!#REF!</definedName>
    <definedName name="Z_DF43B8DA_68E8_4080_9138_D41A38219876_.wvu.Cols" localSheetId="62" hidden="1">'8_2.1.21 SIS'!$AM:$AS</definedName>
    <definedName name="Z_DF43B8DA_68E8_4080_9138_D41A38219876_.wvu.Cols" localSheetId="2" hidden="1">'LEA Summary'!$B:$B</definedName>
    <definedName name="Z_DF43B8DA_68E8_4080_9138_D41A38219876_.wvu.FilterData" localSheetId="63" hidden="1">'8A_2.1.21 RSD Op &amp; 5s'!$A$2:$F$2</definedName>
    <definedName name="Z_DF43B8DA_68E8_4080_9138_D41A38219876_.wvu.PrintArea" localSheetId="5" hidden="1">'1_State Summary'!$A$1:$B$11</definedName>
    <definedName name="Z_DF43B8DA_68E8_4080_9138_D41A38219876_.wvu.PrintArea" localSheetId="6" hidden="1">'2_State Distrib and Adjs'!$A$1:$BE$76</definedName>
    <definedName name="Z_DF43B8DA_68E8_4080_9138_D41A38219876_.wvu.PrintArea" localSheetId="7" hidden="1">'2A-1_EFT (Annual)'!$A$1:$AN$76</definedName>
    <definedName name="Z_DF43B8DA_68E8_4080_9138_D41A38219876_.wvu.PrintArea" localSheetId="8" hidden="1">'2A-2_EFT (Monthly)'!$A$1:$AN$76</definedName>
    <definedName name="Z_DF43B8DA_68E8_4080_9138_D41A38219876_.wvu.PrintArea" localSheetId="9" hidden="1">'3_Levels 1&amp;2'!$A$1:$AZ$76</definedName>
    <definedName name="Z_DF43B8DA_68E8_4080_9138_D41A38219876_.wvu.PrintArea" localSheetId="10" hidden="1">'3A_Level 3'!$A$1:$K$76</definedName>
    <definedName name="Z_DF43B8DA_68E8_4080_9138_D41A38219876_.wvu.PrintArea" localSheetId="11" hidden="1">'4_Level 4'!$A$1:$AP$139</definedName>
    <definedName name="Z_DF43B8DA_68E8_4080_9138_D41A38219876_.wvu.PrintArea" localSheetId="12" hidden="1">'5A1_Labs'!$A$1:$Z$9</definedName>
    <definedName name="Z_DF43B8DA_68E8_4080_9138_D41A38219876_.wvu.PrintArea" localSheetId="13" hidden="1">'5A2_Legacy Type 2'!$A$1:$AH$14</definedName>
    <definedName name="Z_DF43B8DA_68E8_4080_9138_D41A38219876_.wvu.PrintArea" localSheetId="14" hidden="1">'5A2A_NewVision'!$A$1:$AF$85</definedName>
    <definedName name="Z_DF43B8DA_68E8_4080_9138_D41A38219876_.wvu.PrintArea" localSheetId="15" hidden="1">'5A2B_Glencoe'!$A$1:$AF$85</definedName>
    <definedName name="Z_DF43B8DA_68E8_4080_9138_D41A38219876_.wvu.PrintArea" localSheetId="16" hidden="1">'5A2C_ISL'!$A$1:$AF$88</definedName>
    <definedName name="Z_DF43B8DA_68E8_4080_9138_D41A38219876_.wvu.PrintArea" localSheetId="17" hidden="1">'5A2D_Avoyelles'!$A$1:$AF$85</definedName>
    <definedName name="Z_DF43B8DA_68E8_4080_9138_D41A38219876_.wvu.PrintArea" localSheetId="18" hidden="1">'5A2E_Delhi'!$A$1:$AF$85</definedName>
    <definedName name="Z_DF43B8DA_68E8_4080_9138_D41A38219876_.wvu.PrintArea" localSheetId="19" hidden="1">'5A2F_BelleChasse'!$A$1:$AF$85</definedName>
    <definedName name="Z_DF43B8DA_68E8_4080_9138_D41A38219876_.wvu.PrintArea" localSheetId="20" hidden="1">'5A2H_MAX'!$A$1:$AF$85</definedName>
    <definedName name="Z_DF43B8DA_68E8_4080_9138_D41A38219876_.wvu.PrintArea" localSheetId="21" hidden="1">'5A3_OJJ'!$A$1:$S$85</definedName>
    <definedName name="Z_DF43B8DA_68E8_4080_9138_D41A38219876_.wvu.PrintArea" localSheetId="22" hidden="1">'5A4_NOCCA'!$A$1:$O$85</definedName>
    <definedName name="Z_DF43B8DA_68E8_4080_9138_D41A38219876_.wvu.PrintArea" localSheetId="23" hidden="1">'5A5_LSMSA'!$A$1:$O$85</definedName>
    <definedName name="Z_DF43B8DA_68E8_4080_9138_D41A38219876_.wvu.PrintArea" localSheetId="24" hidden="1">'5A6_Thrive'!$A$1:$O$85</definedName>
    <definedName name="Z_DF43B8DA_68E8_4080_9138_D41A38219876_.wvu.PrintArea" localSheetId="25" hidden="1">'5B2_RSD LA'!$A$1:$AV$20</definedName>
    <definedName name="Z_DF43B8DA_68E8_4080_9138_D41A38219876_.wvu.PrintArea" localSheetId="26" hidden="1">'5C1_NewType 2'!$A$1:$AV$40</definedName>
    <definedName name="Z_DF43B8DA_68E8_4080_9138_D41A38219876_.wvu.PrintArea" localSheetId="27" hidden="1">'5C1A_Madison'!$A$1:$AS$85</definedName>
    <definedName name="Z_DF43B8DA_68E8_4080_9138_D41A38219876_.wvu.PrintArea" localSheetId="49" hidden="1">'5C1AE_NobleMinds'!$A$1:$AS$85</definedName>
    <definedName name="Z_DF43B8DA_68E8_4080_9138_D41A38219876_.wvu.PrintArea" localSheetId="50" hidden="1">'5C1AF_JCFA-Laf'!$A$1:$AS$85</definedName>
    <definedName name="Z_DF43B8DA_68E8_4080_9138_D41A38219876_.wvu.PrintArea" localSheetId="51" hidden="1">'5C1AG_Collegiate'!$A$1:$AS$85</definedName>
    <definedName name="Z_DF43B8DA_68E8_4080_9138_D41A38219876_.wvu.PrintArea" localSheetId="52" hidden="1">'5C1AI_Harmony'!$A$1:$AS$85</definedName>
    <definedName name="Z_DF43B8DA_68E8_4080_9138_D41A38219876_.wvu.PrintArea" localSheetId="53" hidden="1">'5C1AJ_Athlos'!$A$1:$AS$85</definedName>
    <definedName name="Z_DF43B8DA_68E8_4080_9138_D41A38219876_.wvu.PrintArea" localSheetId="54" hidden="1">'5C1AK_NxtGen'!$A$1:$AS$85</definedName>
    <definedName name="Z_DF43B8DA_68E8_4080_9138_D41A38219876_.wvu.PrintArea" localSheetId="55" hidden="1">'5C1AL_RedRiver'!$A$1:$AS$85</definedName>
    <definedName name="Z_DF43B8DA_68E8_4080_9138_D41A38219876_.wvu.PrintArea" localSheetId="56" hidden="1">'5C1AM_Williams'!$A$1:$AS$85</definedName>
    <definedName name="Z_DF43B8DA_68E8_4080_9138_D41A38219876_.wvu.PrintArea" localSheetId="57" hidden="1">'5C1AN_StLandry'!$A$1:$AS$85</definedName>
    <definedName name="Z_DF43B8DA_68E8_4080_9138_D41A38219876_.wvu.PrintArea" localSheetId="28" hidden="1">'5C1B_DArbonne'!$A$1:$AS$85</definedName>
    <definedName name="Z_DF43B8DA_68E8_4080_9138_D41A38219876_.wvu.PrintArea" localSheetId="29" hidden="1">'5C1C_IntlHigh'!$A$1:$AS$85</definedName>
    <definedName name="Z_DF43B8DA_68E8_4080_9138_D41A38219876_.wvu.PrintArea" localSheetId="30" hidden="1">'5C1D_NOMMA'!$A$1:$AS$85</definedName>
    <definedName name="Z_DF43B8DA_68E8_4080_9138_D41A38219876_.wvu.PrintArea" localSheetId="31" hidden="1">'5C1E_LFNO'!$A$1:$AS$88</definedName>
    <definedName name="Z_DF43B8DA_68E8_4080_9138_D41A38219876_.wvu.PrintArea" localSheetId="32" hidden="1">'5C1F_LCCharter'!$A$1:$AS$85</definedName>
    <definedName name="Z_DF43B8DA_68E8_4080_9138_D41A38219876_.wvu.PrintArea" localSheetId="33" hidden="1">'5C1G_JSClark'!$A$1:$AS$85</definedName>
    <definedName name="Z_DF43B8DA_68E8_4080_9138_D41A38219876_.wvu.PrintArea" localSheetId="34" hidden="1">'5C1H_Southwest'!$A$1:$AS$85</definedName>
    <definedName name="Z_DF43B8DA_68E8_4080_9138_D41A38219876_.wvu.PrintArea" localSheetId="35" hidden="1">'5C1I_LAKey'!$A$1:$AS$85</definedName>
    <definedName name="Z_DF43B8DA_68E8_4080_9138_D41A38219876_.wvu.PrintArea" localSheetId="36" hidden="1">'5C1J_JCFAEast'!$A$1:$AS$85</definedName>
    <definedName name="Z_DF43B8DA_68E8_4080_9138_D41A38219876_.wvu.PrintArea" localSheetId="37" hidden="1">'5C1M_GEOMidCity'!$A$1:$AS$85</definedName>
    <definedName name="Z_DF43B8DA_68E8_4080_9138_D41A38219876_.wvu.PrintArea" localSheetId="38" hidden="1">'5C1N_Delta'!$A$1:$AS$85</definedName>
    <definedName name="Z_DF43B8DA_68E8_4080_9138_D41A38219876_.wvu.PrintArea" localSheetId="39" hidden="1">'5C1O_Impact'!$A$1:$AS$85</definedName>
    <definedName name="Z_DF43B8DA_68E8_4080_9138_D41A38219876_.wvu.PrintArea" localSheetId="40" hidden="1">'5C1Q_Advantage'!$A$1:$AS$85</definedName>
    <definedName name="Z_DF43B8DA_68E8_4080_9138_D41A38219876_.wvu.PrintArea" localSheetId="41" hidden="1">'5C1R_Iberville'!$A$1:$AS$85</definedName>
    <definedName name="Z_DF43B8DA_68E8_4080_9138_D41A38219876_.wvu.PrintArea" localSheetId="42" hidden="1">'5C1S_LCColPrep'!$A$1:$AS$85</definedName>
    <definedName name="Z_DF43B8DA_68E8_4080_9138_D41A38219876_.wvu.PrintArea" localSheetId="43" hidden="1">'5C1T_Northeast'!$A$1:$AS$85</definedName>
    <definedName name="Z_DF43B8DA_68E8_4080_9138_D41A38219876_.wvu.PrintArea" localSheetId="44" hidden="1">'5C1U_AcadianaRen'!$A$1:$AS$85</definedName>
    <definedName name="Z_DF43B8DA_68E8_4080_9138_D41A38219876_.wvu.PrintArea" localSheetId="45" hidden="1">'5C1V_LafRen'!$A$1:$AS$85</definedName>
    <definedName name="Z_DF43B8DA_68E8_4080_9138_D41A38219876_.wvu.PrintArea" localSheetId="46" hidden="1">'5C1W_Willow'!$A$1:$AS$85</definedName>
    <definedName name="Z_DF43B8DA_68E8_4080_9138_D41A38219876_.wvu.PrintArea" localSheetId="47" hidden="1">'5C1Y_GEOPrep'!$A$1:$AS$85</definedName>
    <definedName name="Z_DF43B8DA_68E8_4080_9138_D41A38219876_.wvu.PrintArea" localSheetId="48" hidden="1">'5C1Z_LincolnPrep'!$A$1:$AS$85</definedName>
    <definedName name="Z_DF43B8DA_68E8_4080_9138_D41A38219876_.wvu.PrintArea" localSheetId="58" hidden="1">'5C2_LAVCA'!$A$1:$AT$85</definedName>
    <definedName name="Z_DF43B8DA_68E8_4080_9138_D41A38219876_.wvu.PrintArea" localSheetId="59" hidden="1">'5C3_UnvView'!$A$1:$AT$85</definedName>
    <definedName name="Z_DF43B8DA_68E8_4080_9138_D41A38219876_.wvu.PrintArea" localSheetId="60" hidden="1">'6_Local Deduct Calc'!$A$1:$J$76</definedName>
    <definedName name="Z_DF43B8DA_68E8_4080_9138_D41A38219876_.wvu.PrintArea" localSheetId="61" hidden="1">'7_Local Revenue'!$A$1:$AT$76</definedName>
    <definedName name="Z_DF43B8DA_68E8_4080_9138_D41A38219876_.wvu.PrintArea" localSheetId="62" hidden="1">'8_2.1.21 SIS'!$A$1:$BI$76</definedName>
    <definedName name="Z_DF43B8DA_68E8_4080_9138_D41A38219876_.wvu.PrintArea" localSheetId="63" hidden="1">'8A_2.1.21 RSD Op &amp; 5s'!$A$1:$F$12</definedName>
    <definedName name="Z_DF43B8DA_68E8_4080_9138_D41A38219876_.wvu.PrintArea" localSheetId="64" hidden="1">'9_Per Pupil Summary'!$A$1:$S$77</definedName>
    <definedName name="Z_DF43B8DA_68E8_4080_9138_D41A38219876_.wvu.PrintArea" localSheetId="4" hidden="1">'Detail State Summary'!$A$1:$I$67</definedName>
    <definedName name="Z_DF43B8DA_68E8_4080_9138_D41A38219876_.wvu.PrintArea" localSheetId="65" hidden="1">'LEA Pay Raise'!$A$1:$D$21</definedName>
    <definedName name="Z_DF43B8DA_68E8_4080_9138_D41A38219876_.wvu.PrintArea" localSheetId="2" hidden="1">'LEA Summary'!$A$1:$BL$141</definedName>
    <definedName name="Z_DF43B8DA_68E8_4080_9138_D41A38219876_.wvu.PrintArea" localSheetId="0" hidden="1">'Leg Type 2 Res Summary'!$A$1:$AF$88</definedName>
    <definedName name="Z_DF43B8DA_68E8_4080_9138_D41A38219876_.wvu.PrintArea" localSheetId="1" hidden="1">'New Type 2 Res Summary'!$A$1:$AT$85</definedName>
    <definedName name="Z_DF43B8DA_68E8_4080_9138_D41A38219876_.wvu.PrintArea" localSheetId="66" hidden="1">'Per Pupil_Weighted Funding'!$A$1:$AG$76</definedName>
    <definedName name="Z_DF43B8DA_68E8_4080_9138_D41A38219876_.wvu.PrintTitles" localSheetId="6" hidden="1">'2_State Distrib and Adjs'!$A:$B</definedName>
    <definedName name="Z_DF43B8DA_68E8_4080_9138_D41A38219876_.wvu.PrintTitles" localSheetId="7" hidden="1">'2A-1_EFT (Annual)'!$A:$B</definedName>
    <definedName name="Z_DF43B8DA_68E8_4080_9138_D41A38219876_.wvu.PrintTitles" localSheetId="8" hidden="1">'2A-2_EFT (Monthly)'!$A:$B</definedName>
    <definedName name="Z_DF43B8DA_68E8_4080_9138_D41A38219876_.wvu.PrintTitles" localSheetId="9" hidden="1">'3_Levels 1&amp;2'!$A:$B</definedName>
    <definedName name="Z_DF43B8DA_68E8_4080_9138_D41A38219876_.wvu.PrintTitles" localSheetId="10" hidden="1">'3A_Level 3'!$A:$B</definedName>
    <definedName name="Z_DF43B8DA_68E8_4080_9138_D41A38219876_.wvu.PrintTitles" localSheetId="11" hidden="1">'4_Level 4'!$A:$C,'4_Level 4'!$1:$4</definedName>
    <definedName name="Z_DF43B8DA_68E8_4080_9138_D41A38219876_.wvu.PrintTitles" localSheetId="12" hidden="1">'5A1_Labs'!$A:$B</definedName>
    <definedName name="Z_DF43B8DA_68E8_4080_9138_D41A38219876_.wvu.PrintTitles" localSheetId="13" hidden="1">'5A2_Legacy Type 2'!$A:$B</definedName>
    <definedName name="Z_DF43B8DA_68E8_4080_9138_D41A38219876_.wvu.PrintTitles" localSheetId="14" hidden="1">'5A2A_NewVision'!$A:$B</definedName>
    <definedName name="Z_DF43B8DA_68E8_4080_9138_D41A38219876_.wvu.PrintTitles" localSheetId="15" hidden="1">'5A2B_Glencoe'!$A:$B</definedName>
    <definedName name="Z_DF43B8DA_68E8_4080_9138_D41A38219876_.wvu.PrintTitles" localSheetId="16" hidden="1">'5A2C_ISL'!$A:$B</definedName>
    <definedName name="Z_DF43B8DA_68E8_4080_9138_D41A38219876_.wvu.PrintTitles" localSheetId="17" hidden="1">'5A2D_Avoyelles'!$A:$B</definedName>
    <definedName name="Z_DF43B8DA_68E8_4080_9138_D41A38219876_.wvu.PrintTitles" localSheetId="18" hidden="1">'5A2E_Delhi'!$A:$B</definedName>
    <definedName name="Z_DF43B8DA_68E8_4080_9138_D41A38219876_.wvu.PrintTitles" localSheetId="19" hidden="1">'5A2F_BelleChasse'!$A:$B</definedName>
    <definedName name="Z_DF43B8DA_68E8_4080_9138_D41A38219876_.wvu.PrintTitles" localSheetId="20" hidden="1">'5A2H_MAX'!$A:$B</definedName>
    <definedName name="Z_DF43B8DA_68E8_4080_9138_D41A38219876_.wvu.PrintTitles" localSheetId="21" hidden="1">'5A3_OJJ'!$A:$B</definedName>
    <definedName name="Z_DF43B8DA_68E8_4080_9138_D41A38219876_.wvu.PrintTitles" localSheetId="22" hidden="1">'5A4_NOCCA'!$A:$B</definedName>
    <definedName name="Z_DF43B8DA_68E8_4080_9138_D41A38219876_.wvu.PrintTitles" localSheetId="23" hidden="1">'5A5_LSMSA'!$A:$B</definedName>
    <definedName name="Z_DF43B8DA_68E8_4080_9138_D41A38219876_.wvu.PrintTitles" localSheetId="24" hidden="1">'5A6_Thrive'!$A:$B</definedName>
    <definedName name="Z_DF43B8DA_68E8_4080_9138_D41A38219876_.wvu.PrintTitles" localSheetId="25" hidden="1">'5B2_RSD LA'!$A:$C</definedName>
    <definedName name="Z_DF43B8DA_68E8_4080_9138_D41A38219876_.wvu.PrintTitles" localSheetId="26" hidden="1">'5C1_NewType 2'!$A:$C,'5C1_NewType 2'!$1:$4</definedName>
    <definedName name="Z_DF43B8DA_68E8_4080_9138_D41A38219876_.wvu.PrintTitles" localSheetId="27" hidden="1">'5C1A_Madison'!$A:$B</definedName>
    <definedName name="Z_DF43B8DA_68E8_4080_9138_D41A38219876_.wvu.PrintTitles" localSheetId="49" hidden="1">'5C1AE_NobleMinds'!$A:$B</definedName>
    <definedName name="Z_DF43B8DA_68E8_4080_9138_D41A38219876_.wvu.PrintTitles" localSheetId="50" hidden="1">'5C1AF_JCFA-Laf'!$A:$B</definedName>
    <definedName name="Z_DF43B8DA_68E8_4080_9138_D41A38219876_.wvu.PrintTitles" localSheetId="51" hidden="1">'5C1AG_Collegiate'!$A:$B</definedName>
    <definedName name="Z_DF43B8DA_68E8_4080_9138_D41A38219876_.wvu.PrintTitles" localSheetId="52" hidden="1">'5C1AI_Harmony'!$A:$B</definedName>
    <definedName name="Z_DF43B8DA_68E8_4080_9138_D41A38219876_.wvu.PrintTitles" localSheetId="53" hidden="1">'5C1AJ_Athlos'!$A:$B</definedName>
    <definedName name="Z_DF43B8DA_68E8_4080_9138_D41A38219876_.wvu.PrintTitles" localSheetId="54" hidden="1">'5C1AK_NxtGen'!$A:$B</definedName>
    <definedName name="Z_DF43B8DA_68E8_4080_9138_D41A38219876_.wvu.PrintTitles" localSheetId="55" hidden="1">'5C1AL_RedRiver'!$A:$B</definedName>
    <definedName name="Z_DF43B8DA_68E8_4080_9138_D41A38219876_.wvu.PrintTitles" localSheetId="56" hidden="1">'5C1AM_Williams'!$A:$B</definedName>
    <definedName name="Z_DF43B8DA_68E8_4080_9138_D41A38219876_.wvu.PrintTitles" localSheetId="57" hidden="1">'5C1AN_StLandry'!$A:$B</definedName>
    <definedName name="Z_DF43B8DA_68E8_4080_9138_D41A38219876_.wvu.PrintTitles" localSheetId="28" hidden="1">'5C1B_DArbonne'!$A:$B</definedName>
    <definedName name="Z_DF43B8DA_68E8_4080_9138_D41A38219876_.wvu.PrintTitles" localSheetId="29" hidden="1">'5C1C_IntlHigh'!$A:$B</definedName>
    <definedName name="Z_DF43B8DA_68E8_4080_9138_D41A38219876_.wvu.PrintTitles" localSheetId="30" hidden="1">'5C1D_NOMMA'!$A:$B</definedName>
    <definedName name="Z_DF43B8DA_68E8_4080_9138_D41A38219876_.wvu.PrintTitles" localSheetId="31" hidden="1">'5C1E_LFNO'!$A:$B</definedName>
    <definedName name="Z_DF43B8DA_68E8_4080_9138_D41A38219876_.wvu.PrintTitles" localSheetId="32" hidden="1">'5C1F_LCCharter'!$A:$B</definedName>
    <definedName name="Z_DF43B8DA_68E8_4080_9138_D41A38219876_.wvu.PrintTitles" localSheetId="33" hidden="1">'5C1G_JSClark'!$A:$B</definedName>
    <definedName name="Z_DF43B8DA_68E8_4080_9138_D41A38219876_.wvu.PrintTitles" localSheetId="34" hidden="1">'5C1H_Southwest'!$A:$B</definedName>
    <definedName name="Z_DF43B8DA_68E8_4080_9138_D41A38219876_.wvu.PrintTitles" localSheetId="35" hidden="1">'5C1I_LAKey'!$A:$B</definedName>
    <definedName name="Z_DF43B8DA_68E8_4080_9138_D41A38219876_.wvu.PrintTitles" localSheetId="36" hidden="1">'5C1J_JCFAEast'!$A:$B</definedName>
    <definedName name="Z_DF43B8DA_68E8_4080_9138_D41A38219876_.wvu.PrintTitles" localSheetId="37" hidden="1">'5C1M_GEOMidCity'!$A:$B</definedName>
    <definedName name="Z_DF43B8DA_68E8_4080_9138_D41A38219876_.wvu.PrintTitles" localSheetId="38" hidden="1">'5C1N_Delta'!$A:$B</definedName>
    <definedName name="Z_DF43B8DA_68E8_4080_9138_D41A38219876_.wvu.PrintTitles" localSheetId="39" hidden="1">'5C1O_Impact'!$A:$B</definedName>
    <definedName name="Z_DF43B8DA_68E8_4080_9138_D41A38219876_.wvu.PrintTitles" localSheetId="40" hidden="1">'5C1Q_Advantage'!$A:$B</definedName>
    <definedName name="Z_DF43B8DA_68E8_4080_9138_D41A38219876_.wvu.PrintTitles" localSheetId="41" hidden="1">'5C1R_Iberville'!$A:$B</definedName>
    <definedName name="Z_DF43B8DA_68E8_4080_9138_D41A38219876_.wvu.PrintTitles" localSheetId="42" hidden="1">'5C1S_LCColPrep'!$A:$B</definedName>
    <definedName name="Z_DF43B8DA_68E8_4080_9138_D41A38219876_.wvu.PrintTitles" localSheetId="43" hidden="1">'5C1T_Northeast'!$A:$B</definedName>
    <definedName name="Z_DF43B8DA_68E8_4080_9138_D41A38219876_.wvu.PrintTitles" localSheetId="44" hidden="1">'5C1U_AcadianaRen'!$A:$B</definedName>
    <definedName name="Z_DF43B8DA_68E8_4080_9138_D41A38219876_.wvu.PrintTitles" localSheetId="45" hidden="1">'5C1V_LafRen'!$A:$B</definedName>
    <definedName name="Z_DF43B8DA_68E8_4080_9138_D41A38219876_.wvu.PrintTitles" localSheetId="46" hidden="1">'5C1W_Willow'!$A:$B</definedName>
    <definedName name="Z_DF43B8DA_68E8_4080_9138_D41A38219876_.wvu.PrintTitles" localSheetId="47" hidden="1">'5C1Y_GEOPrep'!$A:$B</definedName>
    <definedName name="Z_DF43B8DA_68E8_4080_9138_D41A38219876_.wvu.PrintTitles" localSheetId="48" hidden="1">'5C1Z_LincolnPrep'!$A:$B</definedName>
    <definedName name="Z_DF43B8DA_68E8_4080_9138_D41A38219876_.wvu.PrintTitles" localSheetId="58" hidden="1">'5C2_LAVCA'!$A:$B</definedName>
    <definedName name="Z_DF43B8DA_68E8_4080_9138_D41A38219876_.wvu.PrintTitles" localSheetId="59" hidden="1">'5C3_UnvView'!$A:$B</definedName>
    <definedName name="Z_DF43B8DA_68E8_4080_9138_D41A38219876_.wvu.PrintTitles" localSheetId="61" hidden="1">'7_Local Revenue'!$A:$B</definedName>
    <definedName name="Z_DF43B8DA_68E8_4080_9138_D41A38219876_.wvu.PrintTitles" localSheetId="62" hidden="1">'8_2.1.21 SIS'!$A:$B</definedName>
    <definedName name="Z_DF43B8DA_68E8_4080_9138_D41A38219876_.wvu.PrintTitles" localSheetId="64" hidden="1">'9_Per Pupil Summary'!$A:$B</definedName>
    <definedName name="Z_DF43B8DA_68E8_4080_9138_D41A38219876_.wvu.PrintTitles" localSheetId="65" hidden="1">'LEA Pay Raise'!$A:$C,'LEA Pay Raise'!$1:$2</definedName>
    <definedName name="Z_DF43B8DA_68E8_4080_9138_D41A38219876_.wvu.PrintTitles" localSheetId="2" hidden="1">'LEA Summary'!$A:$C,'LEA Summary'!$1:$4</definedName>
    <definedName name="Z_DF43B8DA_68E8_4080_9138_D41A38219876_.wvu.PrintTitles" localSheetId="0" hidden="1">'Leg Type 2 Res Summary'!$A:$B</definedName>
    <definedName name="Z_DF43B8DA_68E8_4080_9138_D41A38219876_.wvu.PrintTitles" localSheetId="1" hidden="1">'New Type 2 Res Summary'!$A:$B</definedName>
    <definedName name="Z_DF43B8DA_68E8_4080_9138_D41A38219876_.wvu.PrintTitles" localSheetId="66" hidden="1">'Per Pupil_Weighted Funding'!$A:$B</definedName>
    <definedName name="Z_DF43B8DA_68E8_4080_9138_D41A38219876_.wvu.Rows" localSheetId="6" hidden="1">'2_State Distrib and Adjs'!$3:$3</definedName>
    <definedName name="Z_DF43B8DA_68E8_4080_9138_D41A38219876_.wvu.Rows" localSheetId="7" hidden="1">'2A-1_EFT (Annual)'!$3:$3,'2A-1_EFT (Annual)'!$5:$5</definedName>
    <definedName name="Z_DF43B8DA_68E8_4080_9138_D41A38219876_.wvu.Rows" localSheetId="8" hidden="1">'2A-2_EFT (Monthly)'!$3:$3,'2A-2_EFT (Monthly)'!$5:$5</definedName>
    <definedName name="Z_DF43B8DA_68E8_4080_9138_D41A38219876_.wvu.Rows" localSheetId="9" hidden="1">'3_Levels 1&amp;2'!$5:$5</definedName>
    <definedName name="Z_DF43B8DA_68E8_4080_9138_D41A38219876_.wvu.Rows" localSheetId="10" hidden="1">'3A_Level 3'!$5:$5</definedName>
    <definedName name="Z_DF43B8DA_68E8_4080_9138_D41A38219876_.wvu.Rows" localSheetId="11" hidden="1">'4_Level 4'!$5:$5</definedName>
    <definedName name="Z_DF43B8DA_68E8_4080_9138_D41A38219876_.wvu.Rows" localSheetId="12" hidden="1">'5A1_Labs'!$5:$5</definedName>
    <definedName name="Z_DF43B8DA_68E8_4080_9138_D41A38219876_.wvu.Rows" localSheetId="13" hidden="1">'5A2_Legacy Type 2'!$5:$5</definedName>
    <definedName name="Z_DF43B8DA_68E8_4080_9138_D41A38219876_.wvu.Rows" localSheetId="14" hidden="1">'5A2A_NewVision'!$6:$6</definedName>
    <definedName name="Z_DF43B8DA_68E8_4080_9138_D41A38219876_.wvu.Rows" localSheetId="15" hidden="1">'5A2B_Glencoe'!$6:$6</definedName>
    <definedName name="Z_DF43B8DA_68E8_4080_9138_D41A38219876_.wvu.Rows" localSheetId="16" hidden="1">'5A2C_ISL'!$6:$6</definedName>
    <definedName name="Z_DF43B8DA_68E8_4080_9138_D41A38219876_.wvu.Rows" localSheetId="17" hidden="1">'5A2D_Avoyelles'!$6:$6</definedName>
    <definedName name="Z_DF43B8DA_68E8_4080_9138_D41A38219876_.wvu.Rows" localSheetId="18" hidden="1">'5A2E_Delhi'!$6:$6</definedName>
    <definedName name="Z_DF43B8DA_68E8_4080_9138_D41A38219876_.wvu.Rows" localSheetId="19" hidden="1">'5A2F_BelleChasse'!$6:$6</definedName>
    <definedName name="Z_DF43B8DA_68E8_4080_9138_D41A38219876_.wvu.Rows" localSheetId="20" hidden="1">'5A2H_MAX'!$6:$6</definedName>
    <definedName name="Z_DF43B8DA_68E8_4080_9138_D41A38219876_.wvu.Rows" localSheetId="21" hidden="1">'5A3_OJJ'!$5:$5</definedName>
    <definedName name="Z_DF43B8DA_68E8_4080_9138_D41A38219876_.wvu.Rows" localSheetId="22" hidden="1">'5A4_NOCCA'!$5:$5</definedName>
    <definedName name="Z_DF43B8DA_68E8_4080_9138_D41A38219876_.wvu.Rows" localSheetId="23" hidden="1">'5A5_LSMSA'!$5:$5</definedName>
    <definedName name="Z_DF43B8DA_68E8_4080_9138_D41A38219876_.wvu.Rows" localSheetId="24" hidden="1">'5A6_Thrive'!$5:$5</definedName>
    <definedName name="Z_DF43B8DA_68E8_4080_9138_D41A38219876_.wvu.Rows" localSheetId="25" hidden="1">'5B2_RSD LA'!$5:$5</definedName>
    <definedName name="Z_DF43B8DA_68E8_4080_9138_D41A38219876_.wvu.Rows" localSheetId="26" hidden="1">'5C1_NewType 2'!$5:$5</definedName>
    <definedName name="Z_DF43B8DA_68E8_4080_9138_D41A38219876_.wvu.Rows" localSheetId="27" hidden="1">'5C1A_Madison'!$6:$6</definedName>
    <definedName name="Z_DF43B8DA_68E8_4080_9138_D41A38219876_.wvu.Rows" localSheetId="49" hidden="1">'5C1AE_NobleMinds'!$6:$6</definedName>
    <definedName name="Z_DF43B8DA_68E8_4080_9138_D41A38219876_.wvu.Rows" localSheetId="50" hidden="1">'5C1AF_JCFA-Laf'!$6:$6</definedName>
    <definedName name="Z_DF43B8DA_68E8_4080_9138_D41A38219876_.wvu.Rows" localSheetId="51" hidden="1">'5C1AG_Collegiate'!$6:$6</definedName>
    <definedName name="Z_DF43B8DA_68E8_4080_9138_D41A38219876_.wvu.Rows" localSheetId="52" hidden="1">'5C1AI_Harmony'!$6:$6</definedName>
    <definedName name="Z_DF43B8DA_68E8_4080_9138_D41A38219876_.wvu.Rows" localSheetId="53" hidden="1">'5C1AJ_Athlos'!$6:$6</definedName>
    <definedName name="Z_DF43B8DA_68E8_4080_9138_D41A38219876_.wvu.Rows" localSheetId="54" hidden="1">'5C1AK_NxtGen'!$6:$6</definedName>
    <definedName name="Z_DF43B8DA_68E8_4080_9138_D41A38219876_.wvu.Rows" localSheetId="55" hidden="1">'5C1AL_RedRiver'!$6:$6</definedName>
    <definedName name="Z_DF43B8DA_68E8_4080_9138_D41A38219876_.wvu.Rows" localSheetId="56" hidden="1">'5C1AM_Williams'!$6:$6</definedName>
    <definedName name="Z_DF43B8DA_68E8_4080_9138_D41A38219876_.wvu.Rows" localSheetId="57" hidden="1">'5C1AN_StLandry'!$6:$6</definedName>
    <definedName name="Z_DF43B8DA_68E8_4080_9138_D41A38219876_.wvu.Rows" localSheetId="28" hidden="1">'5C1B_DArbonne'!$6:$6</definedName>
    <definedName name="Z_DF43B8DA_68E8_4080_9138_D41A38219876_.wvu.Rows" localSheetId="29" hidden="1">'5C1C_IntlHigh'!$6:$6</definedName>
    <definedName name="Z_DF43B8DA_68E8_4080_9138_D41A38219876_.wvu.Rows" localSheetId="30" hidden="1">'5C1D_NOMMA'!$6:$6</definedName>
    <definedName name="Z_DF43B8DA_68E8_4080_9138_D41A38219876_.wvu.Rows" localSheetId="31" hidden="1">'5C1E_LFNO'!$6:$6</definedName>
    <definedName name="Z_DF43B8DA_68E8_4080_9138_D41A38219876_.wvu.Rows" localSheetId="32" hidden="1">'5C1F_LCCharter'!$6:$6</definedName>
    <definedName name="Z_DF43B8DA_68E8_4080_9138_D41A38219876_.wvu.Rows" localSheetId="33" hidden="1">'5C1G_JSClark'!$6:$6</definedName>
    <definedName name="Z_DF43B8DA_68E8_4080_9138_D41A38219876_.wvu.Rows" localSheetId="34" hidden="1">'5C1H_Southwest'!$6:$6</definedName>
    <definedName name="Z_DF43B8DA_68E8_4080_9138_D41A38219876_.wvu.Rows" localSheetId="35" hidden="1">'5C1I_LAKey'!$6:$6</definedName>
    <definedName name="Z_DF43B8DA_68E8_4080_9138_D41A38219876_.wvu.Rows" localSheetId="36" hidden="1">'5C1J_JCFAEast'!$6:$6</definedName>
    <definedName name="Z_DF43B8DA_68E8_4080_9138_D41A38219876_.wvu.Rows" localSheetId="37" hidden="1">'5C1M_GEOMidCity'!$6:$6</definedName>
    <definedName name="Z_DF43B8DA_68E8_4080_9138_D41A38219876_.wvu.Rows" localSheetId="38" hidden="1">'5C1N_Delta'!$6:$6</definedName>
    <definedName name="Z_DF43B8DA_68E8_4080_9138_D41A38219876_.wvu.Rows" localSheetId="39" hidden="1">'5C1O_Impact'!$6:$6</definedName>
    <definedName name="Z_DF43B8DA_68E8_4080_9138_D41A38219876_.wvu.Rows" localSheetId="40" hidden="1">'5C1Q_Advantage'!$6:$6</definedName>
    <definedName name="Z_DF43B8DA_68E8_4080_9138_D41A38219876_.wvu.Rows" localSheetId="41" hidden="1">'5C1R_Iberville'!$6:$6</definedName>
    <definedName name="Z_DF43B8DA_68E8_4080_9138_D41A38219876_.wvu.Rows" localSheetId="42" hidden="1">'5C1S_LCColPrep'!$6:$6</definedName>
    <definedName name="Z_DF43B8DA_68E8_4080_9138_D41A38219876_.wvu.Rows" localSheetId="43" hidden="1">'5C1T_Northeast'!$6:$6</definedName>
    <definedName name="Z_DF43B8DA_68E8_4080_9138_D41A38219876_.wvu.Rows" localSheetId="44" hidden="1">'5C1U_AcadianaRen'!$6:$6</definedName>
    <definedName name="Z_DF43B8DA_68E8_4080_9138_D41A38219876_.wvu.Rows" localSheetId="45" hidden="1">'5C1V_LafRen'!$6:$6</definedName>
    <definedName name="Z_DF43B8DA_68E8_4080_9138_D41A38219876_.wvu.Rows" localSheetId="46" hidden="1">'5C1W_Willow'!$6:$6</definedName>
    <definedName name="Z_DF43B8DA_68E8_4080_9138_D41A38219876_.wvu.Rows" localSheetId="47" hidden="1">'5C1Y_GEOPrep'!$6:$6</definedName>
    <definedName name="Z_DF43B8DA_68E8_4080_9138_D41A38219876_.wvu.Rows" localSheetId="48" hidden="1">'5C1Z_LincolnPrep'!$6:$6</definedName>
    <definedName name="Z_DF43B8DA_68E8_4080_9138_D41A38219876_.wvu.Rows" localSheetId="58" hidden="1">'5C2_LAVCA'!$6:$6</definedName>
    <definedName name="Z_DF43B8DA_68E8_4080_9138_D41A38219876_.wvu.Rows" localSheetId="59" hidden="1">'5C3_UnvView'!$6:$6</definedName>
    <definedName name="Z_DF43B8DA_68E8_4080_9138_D41A38219876_.wvu.Rows" localSheetId="60" hidden="1">'6_Local Deduct Calc'!$5:$5</definedName>
    <definedName name="Z_DF43B8DA_68E8_4080_9138_D41A38219876_.wvu.Rows" localSheetId="61" hidden="1">'7_Local Revenue'!$6:$6</definedName>
    <definedName name="Z_DF43B8DA_68E8_4080_9138_D41A38219876_.wvu.Rows" localSheetId="62" hidden="1">'8_2.1.21 SIS'!$5:$6</definedName>
    <definedName name="Z_DF43B8DA_68E8_4080_9138_D41A38219876_.wvu.Rows" localSheetId="63" hidden="1">'8A_2.1.21 RSD Op &amp; 5s'!$3:$3</definedName>
    <definedName name="Z_DF43B8DA_68E8_4080_9138_D41A38219876_.wvu.Rows" localSheetId="64" hidden="1">'9_Per Pupil Summary'!$5:$5</definedName>
    <definedName name="Z_DF43B8DA_68E8_4080_9138_D41A38219876_.wvu.Rows" localSheetId="65" hidden="1">'LEA Pay Raise'!$4:$4</definedName>
    <definedName name="Z_DF43B8DA_68E8_4080_9138_D41A38219876_.wvu.Rows" localSheetId="2" hidden="1">'LEA Summary'!$5:$6</definedName>
    <definedName name="Z_DF43B8DA_68E8_4080_9138_D41A38219876_.wvu.Rows" localSheetId="0" hidden="1">'Leg Type 2 Res Summary'!$6:$6</definedName>
    <definedName name="Z_DF43B8DA_68E8_4080_9138_D41A38219876_.wvu.Rows" localSheetId="1" hidden="1">'New Type 2 Res Summary'!$6:$6</definedName>
    <definedName name="Z_DF43B8DA_68E8_4080_9138_D41A38219876_.wvu.Rows" localSheetId="66" hidden="1">'Per Pupil_Weighted Funding'!$3:$3,'Per Pupil_Weighted Funding'!$5:$6</definedName>
  </definedNames>
  <calcPr calcId="162913" calcOnSave="0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T90" i="77" l="1"/>
  <c r="T88" i="77"/>
  <c r="T86" i="77"/>
  <c r="T81" i="77"/>
  <c r="T77" i="77"/>
  <c r="T78" i="77" s="1"/>
  <c r="T80" i="77" s="1"/>
  <c r="T83" i="77" s="1"/>
  <c r="T94" i="77" s="1"/>
  <c r="T95" i="77" s="1"/>
  <c r="S76" i="77"/>
  <c r="R76" i="77"/>
  <c r="S74" i="77"/>
  <c r="R74" i="77"/>
  <c r="T71" i="77"/>
  <c r="T70" i="77"/>
  <c r="T69" i="77"/>
  <c r="T68" i="77"/>
  <c r="T72" i="77" s="1"/>
  <c r="T74" i="77" s="1"/>
  <c r="K84" i="15" l="1"/>
  <c r="AS76" i="15"/>
  <c r="AS84" i="15"/>
  <c r="AS93" i="15"/>
  <c r="AS128" i="15"/>
  <c r="AS137" i="15"/>
  <c r="K76" i="15"/>
  <c r="K128" i="15"/>
  <c r="K137" i="15"/>
  <c r="K93" i="15"/>
  <c r="E7" i="12"/>
  <c r="G7" i="12"/>
  <c r="I7" i="12"/>
  <c r="K7" i="12"/>
  <c r="X15" i="68"/>
  <c r="X24" i="68"/>
  <c r="X26" i="68"/>
  <c r="X55" i="68"/>
  <c r="X70" i="68"/>
  <c r="E23" i="68"/>
  <c r="H23" i="68" s="1"/>
  <c r="D23" i="67"/>
  <c r="E54" i="68"/>
  <c r="H54" i="68" s="1"/>
  <c r="D54" i="67" s="1"/>
  <c r="E60" i="68"/>
  <c r="E62" i="68"/>
  <c r="H62" i="68"/>
  <c r="D62" i="67"/>
  <c r="E64" i="68"/>
  <c r="H64" i="68"/>
  <c r="D64" i="67"/>
  <c r="E66" i="68"/>
  <c r="E70" i="68"/>
  <c r="H70" i="68"/>
  <c r="D70" i="67"/>
  <c r="E74" i="68"/>
  <c r="I7" i="67"/>
  <c r="BN15" i="69"/>
  <c r="C15" i="69"/>
  <c r="BN19" i="69"/>
  <c r="C19" i="69"/>
  <c r="BN25" i="69"/>
  <c r="C25" i="69"/>
  <c r="BN31" i="69"/>
  <c r="C31" i="69"/>
  <c r="BN36" i="69"/>
  <c r="C36" i="69"/>
  <c r="BN40" i="69"/>
  <c r="C40" i="69"/>
  <c r="BN45" i="69"/>
  <c r="C45" i="69"/>
  <c r="BN49" i="69"/>
  <c r="C49" i="69"/>
  <c r="BN55" i="69"/>
  <c r="C55" i="69"/>
  <c r="BN59" i="69"/>
  <c r="C59" i="69"/>
  <c r="BN63" i="69"/>
  <c r="C63" i="69"/>
  <c r="BN67" i="69"/>
  <c r="C67" i="69"/>
  <c r="BN72" i="69"/>
  <c r="C72" i="69"/>
  <c r="E8" i="12"/>
  <c r="G8" i="12"/>
  <c r="I8" i="12"/>
  <c r="K8" i="12"/>
  <c r="E9" i="12"/>
  <c r="G9" i="12"/>
  <c r="I9" i="12"/>
  <c r="K9" i="12"/>
  <c r="I9" i="67"/>
  <c r="E10" i="12"/>
  <c r="G10" i="12"/>
  <c r="I10" i="12"/>
  <c r="K10" i="12"/>
  <c r="I10" i="67"/>
  <c r="E11" i="12"/>
  <c r="G11" i="12"/>
  <c r="I11" i="12"/>
  <c r="K11" i="12"/>
  <c r="I11" i="67"/>
  <c r="E12" i="12"/>
  <c r="G12" i="12"/>
  <c r="I12" i="12"/>
  <c r="K12" i="12"/>
  <c r="I12" i="67"/>
  <c r="E13" i="12"/>
  <c r="G13" i="12"/>
  <c r="I13" i="12"/>
  <c r="K13" i="12"/>
  <c r="I13" i="67"/>
  <c r="E14" i="12"/>
  <c r="I14" i="12"/>
  <c r="K14" i="12"/>
  <c r="E15" i="12"/>
  <c r="G15" i="12"/>
  <c r="I15" i="12"/>
  <c r="K15" i="12"/>
  <c r="I15" i="67"/>
  <c r="E16" i="12"/>
  <c r="G16" i="12"/>
  <c r="I16" i="12"/>
  <c r="K16" i="12"/>
  <c r="I16" i="67"/>
  <c r="E17" i="12"/>
  <c r="G17" i="12"/>
  <c r="I17" i="12"/>
  <c r="K17" i="12"/>
  <c r="E18" i="12"/>
  <c r="G18" i="12"/>
  <c r="I18" i="12"/>
  <c r="K18" i="12"/>
  <c r="E19" i="12"/>
  <c r="G19" i="12"/>
  <c r="I19" i="12"/>
  <c r="K19" i="12"/>
  <c r="I19" i="67"/>
  <c r="E20" i="12"/>
  <c r="G20" i="12"/>
  <c r="K20" i="12"/>
  <c r="E21" i="12"/>
  <c r="I21" i="12"/>
  <c r="K21" i="12"/>
  <c r="I21" i="67"/>
  <c r="E22" i="12"/>
  <c r="G22" i="12"/>
  <c r="I22" i="12"/>
  <c r="K22" i="12"/>
  <c r="E23" i="12"/>
  <c r="G23" i="12"/>
  <c r="I23" i="12"/>
  <c r="K23" i="12"/>
  <c r="I23" i="67"/>
  <c r="E24" i="12"/>
  <c r="G24" i="12"/>
  <c r="I24" i="12"/>
  <c r="E25" i="12"/>
  <c r="G25" i="12"/>
  <c r="I25" i="12"/>
  <c r="K25" i="12"/>
  <c r="I25" i="67"/>
  <c r="E26" i="12"/>
  <c r="I26" i="12"/>
  <c r="K26" i="12"/>
  <c r="E27" i="12"/>
  <c r="G27" i="12"/>
  <c r="I27" i="12"/>
  <c r="K27" i="12"/>
  <c r="I27" i="67"/>
  <c r="E28" i="12"/>
  <c r="G28" i="12"/>
  <c r="I28" i="12"/>
  <c r="K28" i="12"/>
  <c r="I28" i="67"/>
  <c r="E29" i="12"/>
  <c r="G29" i="12"/>
  <c r="I29" i="12"/>
  <c r="K29" i="12"/>
  <c r="E30" i="12"/>
  <c r="G30" i="12"/>
  <c r="I30" i="12"/>
  <c r="K30" i="12"/>
  <c r="I30" i="67"/>
  <c r="E31" i="12"/>
  <c r="G31" i="12"/>
  <c r="I31" i="12"/>
  <c r="K31" i="12"/>
  <c r="I31" i="67"/>
  <c r="E32" i="12"/>
  <c r="G32" i="12"/>
  <c r="I32" i="12"/>
  <c r="K32" i="12"/>
  <c r="I32" i="67"/>
  <c r="E33" i="12"/>
  <c r="G33" i="12"/>
  <c r="I33" i="12"/>
  <c r="K33" i="12"/>
  <c r="E34" i="12"/>
  <c r="I34" i="12"/>
  <c r="K34" i="12"/>
  <c r="E35" i="12"/>
  <c r="G35" i="12"/>
  <c r="I35" i="12"/>
  <c r="K35" i="12"/>
  <c r="I35" i="67"/>
  <c r="E36" i="12"/>
  <c r="G36" i="12"/>
  <c r="I36" i="12"/>
  <c r="K36" i="12"/>
  <c r="I36" i="67"/>
  <c r="G37" i="12"/>
  <c r="I37" i="12"/>
  <c r="K37" i="12"/>
  <c r="I37" i="67"/>
  <c r="E38" i="12"/>
  <c r="G38" i="12"/>
  <c r="I38" i="12"/>
  <c r="K38" i="12"/>
  <c r="I38" i="67"/>
  <c r="E39" i="12"/>
  <c r="G39" i="12"/>
  <c r="I39" i="12"/>
  <c r="K39" i="12"/>
  <c r="I39" i="67"/>
  <c r="E40" i="12"/>
  <c r="G40" i="12"/>
  <c r="I40" i="12"/>
  <c r="I40" i="67"/>
  <c r="E41" i="12"/>
  <c r="G41" i="12"/>
  <c r="I41" i="12"/>
  <c r="K41" i="12"/>
  <c r="I41" i="67"/>
  <c r="E42" i="12"/>
  <c r="G42" i="12"/>
  <c r="I42" i="12"/>
  <c r="K42" i="12"/>
  <c r="I42" i="67"/>
  <c r="E43" i="12"/>
  <c r="G43" i="12"/>
  <c r="I43" i="12"/>
  <c r="K43" i="12"/>
  <c r="I43" i="67"/>
  <c r="E44" i="12"/>
  <c r="I44" i="12"/>
  <c r="K44" i="12"/>
  <c r="I44" i="67"/>
  <c r="E45" i="12"/>
  <c r="G45" i="12"/>
  <c r="I45" i="12"/>
  <c r="K45" i="12"/>
  <c r="I45" i="67"/>
  <c r="E46" i="12"/>
  <c r="G46" i="12"/>
  <c r="I46" i="12"/>
  <c r="K46" i="12"/>
  <c r="I46" i="67"/>
  <c r="E47" i="12"/>
  <c r="G47" i="12"/>
  <c r="I47" i="12"/>
  <c r="K47" i="12"/>
  <c r="E48" i="12"/>
  <c r="G48" i="12"/>
  <c r="K48" i="12"/>
  <c r="I48" i="67"/>
  <c r="E49" i="12"/>
  <c r="G49" i="12"/>
  <c r="I49" i="12"/>
  <c r="K49" i="12"/>
  <c r="E50" i="12"/>
  <c r="G50" i="12"/>
  <c r="I50" i="12"/>
  <c r="K50" i="12"/>
  <c r="I50" i="67"/>
  <c r="E51" i="12"/>
  <c r="G51" i="12"/>
  <c r="I51" i="12"/>
  <c r="I51" i="67"/>
  <c r="E52" i="12"/>
  <c r="G52" i="12"/>
  <c r="I52" i="12"/>
  <c r="K52" i="12"/>
  <c r="I52" i="67"/>
  <c r="E53" i="12"/>
  <c r="G53" i="12"/>
  <c r="I53" i="12"/>
  <c r="K53" i="12"/>
  <c r="E54" i="12"/>
  <c r="G54" i="12"/>
  <c r="I54" i="12"/>
  <c r="K54" i="12"/>
  <c r="I54" i="67"/>
  <c r="E55" i="12"/>
  <c r="G55" i="12"/>
  <c r="I55" i="12"/>
  <c r="K55" i="12"/>
  <c r="I55" i="67"/>
  <c r="E56" i="12"/>
  <c r="G56" i="12"/>
  <c r="I56" i="12"/>
  <c r="K56" i="12"/>
  <c r="I56" i="67"/>
  <c r="E57" i="12"/>
  <c r="G57" i="12"/>
  <c r="I57" i="12"/>
  <c r="K57" i="12"/>
  <c r="I57" i="67"/>
  <c r="E58" i="12"/>
  <c r="G58" i="12"/>
  <c r="I58" i="12"/>
  <c r="I58" i="67"/>
  <c r="E59" i="12"/>
  <c r="G59" i="12"/>
  <c r="I59" i="12"/>
  <c r="K59" i="12"/>
  <c r="I59" i="67"/>
  <c r="E60" i="12"/>
  <c r="G60" i="12"/>
  <c r="I60" i="12"/>
  <c r="K60" i="12"/>
  <c r="I60" i="67"/>
  <c r="E61" i="12"/>
  <c r="G61" i="12"/>
  <c r="I61" i="12"/>
  <c r="K61" i="12"/>
  <c r="I61" i="67"/>
  <c r="E62" i="12"/>
  <c r="G62" i="12"/>
  <c r="I62" i="12"/>
  <c r="K62" i="12"/>
  <c r="I62" i="67"/>
  <c r="E63" i="12"/>
  <c r="G63" i="12"/>
  <c r="I63" i="12"/>
  <c r="K63" i="12"/>
  <c r="I63" i="67"/>
  <c r="E64" i="12"/>
  <c r="G64" i="12"/>
  <c r="I64" i="12"/>
  <c r="I64" i="67"/>
  <c r="E65" i="12"/>
  <c r="G65" i="12"/>
  <c r="I65" i="12"/>
  <c r="K65" i="12"/>
  <c r="I65" i="67"/>
  <c r="E66" i="12"/>
  <c r="G66" i="12"/>
  <c r="I66" i="12"/>
  <c r="K66" i="12"/>
  <c r="I66" i="67"/>
  <c r="E67" i="12"/>
  <c r="G67" i="12"/>
  <c r="I67" i="12"/>
  <c r="K67" i="12"/>
  <c r="E68" i="12"/>
  <c r="G68" i="12"/>
  <c r="I68" i="12"/>
  <c r="K68" i="12"/>
  <c r="I68" i="67"/>
  <c r="E69" i="12"/>
  <c r="G69" i="12"/>
  <c r="I69" i="12"/>
  <c r="K69" i="12"/>
  <c r="I69" i="67"/>
  <c r="E70" i="12"/>
  <c r="G70" i="12"/>
  <c r="I70" i="12"/>
  <c r="K70" i="12"/>
  <c r="I70" i="67"/>
  <c r="E71" i="12"/>
  <c r="G71" i="12"/>
  <c r="I71" i="12"/>
  <c r="K71" i="12"/>
  <c r="I71" i="67"/>
  <c r="E72" i="12"/>
  <c r="G72" i="12"/>
  <c r="I72" i="12"/>
  <c r="K72" i="12"/>
  <c r="I72" i="67"/>
  <c r="E73" i="12"/>
  <c r="G73" i="12"/>
  <c r="I73" i="12"/>
  <c r="K73" i="12"/>
  <c r="I73" i="67"/>
  <c r="E74" i="12"/>
  <c r="G74" i="12"/>
  <c r="I74" i="12"/>
  <c r="K74" i="12"/>
  <c r="I74" i="67"/>
  <c r="E75" i="12"/>
  <c r="G75" i="12"/>
  <c r="I75" i="12"/>
  <c r="K75" i="12"/>
  <c r="I75" i="6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E7" i="15"/>
  <c r="AT7" i="9" s="1"/>
  <c r="E8" i="15"/>
  <c r="E9" i="15"/>
  <c r="E10" i="15"/>
  <c r="E11" i="15"/>
  <c r="AT11" i="9" s="1"/>
  <c r="E12" i="15"/>
  <c r="E13" i="15"/>
  <c r="E14" i="15"/>
  <c r="E15" i="15"/>
  <c r="AT15" i="9" s="1"/>
  <c r="E16" i="15"/>
  <c r="E17" i="15"/>
  <c r="E18" i="15"/>
  <c r="E19" i="15"/>
  <c r="AT19" i="9" s="1"/>
  <c r="E20" i="15"/>
  <c r="E21" i="15"/>
  <c r="AT21" i="9" s="1"/>
  <c r="E22" i="15"/>
  <c r="E23" i="15"/>
  <c r="AT23" i="9" s="1"/>
  <c r="E24" i="15"/>
  <c r="E25" i="15"/>
  <c r="AT25" i="9" s="1"/>
  <c r="E26" i="15"/>
  <c r="E27" i="15"/>
  <c r="AT27" i="9" s="1"/>
  <c r="E28" i="15"/>
  <c r="E29" i="15"/>
  <c r="AT29" i="9" s="1"/>
  <c r="E30" i="15"/>
  <c r="E31" i="15"/>
  <c r="AT31" i="9" s="1"/>
  <c r="E32" i="15"/>
  <c r="E33" i="15"/>
  <c r="AT33" i="9" s="1"/>
  <c r="E34" i="15"/>
  <c r="E35" i="15"/>
  <c r="AT35" i="9" s="1"/>
  <c r="E36" i="15"/>
  <c r="E37" i="15"/>
  <c r="E38" i="15"/>
  <c r="E39" i="15"/>
  <c r="AT39" i="9" s="1"/>
  <c r="E40" i="15"/>
  <c r="E41" i="15"/>
  <c r="E43" i="15"/>
  <c r="E44" i="15"/>
  <c r="AT44" i="9" s="1"/>
  <c r="E45" i="15"/>
  <c r="E46" i="15"/>
  <c r="AT46" i="9" s="1"/>
  <c r="E47" i="15"/>
  <c r="E48" i="15"/>
  <c r="AT48" i="9" s="1"/>
  <c r="E49" i="15"/>
  <c r="E50" i="15"/>
  <c r="AT50" i="9" s="1"/>
  <c r="E51" i="15"/>
  <c r="E52" i="15"/>
  <c r="AT52" i="9" s="1"/>
  <c r="E53" i="15"/>
  <c r="E54" i="15"/>
  <c r="E55" i="15"/>
  <c r="AT55" i="9"/>
  <c r="E56" i="15"/>
  <c r="E57" i="15"/>
  <c r="E58" i="15"/>
  <c r="E59" i="15"/>
  <c r="AT59" i="9" s="1"/>
  <c r="E60" i="15"/>
  <c r="E61" i="15"/>
  <c r="E62" i="15"/>
  <c r="E63" i="15"/>
  <c r="AT63" i="9" s="1"/>
  <c r="E64" i="15"/>
  <c r="E65" i="15"/>
  <c r="E66" i="15"/>
  <c r="AT66" i="9" s="1"/>
  <c r="E67" i="15"/>
  <c r="AT67" i="9" s="1"/>
  <c r="E68" i="15"/>
  <c r="E69" i="15"/>
  <c r="E70" i="15"/>
  <c r="E71" i="15"/>
  <c r="AT71" i="9" s="1"/>
  <c r="E72" i="15"/>
  <c r="E73" i="15"/>
  <c r="E74" i="15"/>
  <c r="AT74" i="9" s="1"/>
  <c r="E75" i="15"/>
  <c r="AT75" i="9" s="1"/>
  <c r="E78" i="15"/>
  <c r="E79" i="15"/>
  <c r="O8" i="16" s="1"/>
  <c r="E80" i="15"/>
  <c r="E81" i="15"/>
  <c r="E82" i="15"/>
  <c r="E86" i="15"/>
  <c r="E87" i="15"/>
  <c r="E88" i="15"/>
  <c r="E89" i="15"/>
  <c r="E90" i="15"/>
  <c r="E91" i="15"/>
  <c r="E92" i="15"/>
  <c r="E95" i="15"/>
  <c r="E96" i="15"/>
  <c r="E97" i="15"/>
  <c r="E98" i="15"/>
  <c r="E99" i="15"/>
  <c r="E100" i="15"/>
  <c r="E101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6" i="15"/>
  <c r="E127" i="15"/>
  <c r="E130" i="15"/>
  <c r="E132" i="15"/>
  <c r="E133" i="15"/>
  <c r="T12" i="29" s="1"/>
  <c r="E134" i="15"/>
  <c r="E135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8" i="15"/>
  <c r="G79" i="15"/>
  <c r="G80" i="15"/>
  <c r="G81" i="15"/>
  <c r="G82" i="15"/>
  <c r="G86" i="15"/>
  <c r="G87" i="15"/>
  <c r="G88" i="15"/>
  <c r="G89" i="15"/>
  <c r="G90" i="15"/>
  <c r="G91" i="15"/>
  <c r="G92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30" i="15"/>
  <c r="G131" i="15"/>
  <c r="G132" i="15"/>
  <c r="G133" i="15"/>
  <c r="G134" i="15"/>
  <c r="G135" i="15"/>
  <c r="G136" i="15"/>
  <c r="O7" i="15"/>
  <c r="Q7" i="15" s="1"/>
  <c r="O8" i="15"/>
  <c r="Q8" i="15" s="1"/>
  <c r="AU8" i="9" s="1"/>
  <c r="O9" i="15"/>
  <c r="Q9" i="15" s="1"/>
  <c r="O10" i="15"/>
  <c r="O11" i="15"/>
  <c r="Q11" i="15" s="1"/>
  <c r="AU11" i="9" s="1"/>
  <c r="O12" i="15"/>
  <c r="Q12" i="15" s="1"/>
  <c r="AU12" i="9" s="1"/>
  <c r="O13" i="15"/>
  <c r="Q13" i="15" s="1"/>
  <c r="AU13" i="9" s="1"/>
  <c r="O14" i="15"/>
  <c r="Q14" i="15" s="1"/>
  <c r="AU14" i="9" s="1"/>
  <c r="O15" i="15"/>
  <c r="Q15" i="15" s="1"/>
  <c r="AU15" i="9" s="1"/>
  <c r="O16" i="15"/>
  <c r="Q16" i="15" s="1"/>
  <c r="AU16" i="9" s="1"/>
  <c r="O17" i="15"/>
  <c r="Q17" i="15" s="1"/>
  <c r="AU17" i="9" s="1"/>
  <c r="O18" i="15"/>
  <c r="Q18" i="15" s="1"/>
  <c r="AU18" i="9" s="1"/>
  <c r="O19" i="15"/>
  <c r="Q19" i="15" s="1"/>
  <c r="AU19" i="9" s="1"/>
  <c r="O20" i="15"/>
  <c r="Q20" i="15" s="1"/>
  <c r="AU20" i="9" s="1"/>
  <c r="O21" i="15"/>
  <c r="Q21" i="15" s="1"/>
  <c r="AU21" i="9" s="1"/>
  <c r="O22" i="15"/>
  <c r="Q22" i="15" s="1"/>
  <c r="AU22" i="9" s="1"/>
  <c r="O23" i="15"/>
  <c r="Q23" i="15" s="1"/>
  <c r="AU23" i="9" s="1"/>
  <c r="O24" i="15"/>
  <c r="Q24" i="15" s="1"/>
  <c r="AU24" i="9" s="1"/>
  <c r="O25" i="15"/>
  <c r="Q25" i="15" s="1"/>
  <c r="AU25" i="9" s="1"/>
  <c r="O26" i="15"/>
  <c r="Q26" i="15" s="1"/>
  <c r="AU26" i="9" s="1"/>
  <c r="O27" i="15"/>
  <c r="Q27" i="15" s="1"/>
  <c r="AU27" i="9" s="1"/>
  <c r="O28" i="15"/>
  <c r="Q28" i="15" s="1"/>
  <c r="AU28" i="9" s="1"/>
  <c r="O29" i="15"/>
  <c r="Q29" i="15" s="1"/>
  <c r="AU29" i="9" s="1"/>
  <c r="O30" i="15"/>
  <c r="Q30" i="15" s="1"/>
  <c r="AU30" i="9" s="1"/>
  <c r="O31" i="15"/>
  <c r="Q31" i="15" s="1"/>
  <c r="AU31" i="9" s="1"/>
  <c r="O32" i="15"/>
  <c r="Q32" i="15" s="1"/>
  <c r="AU32" i="9" s="1"/>
  <c r="O33" i="15"/>
  <c r="Q33" i="15" s="1"/>
  <c r="O34" i="15"/>
  <c r="Q34" i="15" s="1"/>
  <c r="AU34" i="9" s="1"/>
  <c r="O35" i="15"/>
  <c r="Q35" i="15" s="1"/>
  <c r="AU35" i="9" s="1"/>
  <c r="O36" i="15"/>
  <c r="Q36" i="15" s="1"/>
  <c r="AU36" i="9" s="1"/>
  <c r="O37" i="15"/>
  <c r="Q37" i="15" s="1"/>
  <c r="AU37" i="9" s="1"/>
  <c r="O38" i="15"/>
  <c r="Q38" i="15" s="1"/>
  <c r="AU38" i="9" s="1"/>
  <c r="O39" i="15"/>
  <c r="Q39" i="15" s="1"/>
  <c r="AU39" i="9" s="1"/>
  <c r="O40" i="15"/>
  <c r="Q40" i="15" s="1"/>
  <c r="AU40" i="9" s="1"/>
  <c r="O41" i="15"/>
  <c r="Q41" i="15" s="1"/>
  <c r="AU41" i="9" s="1"/>
  <c r="O42" i="15"/>
  <c r="O43" i="15"/>
  <c r="Q43" i="15" s="1"/>
  <c r="AU43" i="9" s="1"/>
  <c r="O44" i="15"/>
  <c r="Q44" i="15" s="1"/>
  <c r="AU44" i="9" s="1"/>
  <c r="O45" i="15"/>
  <c r="Q45" i="15" s="1"/>
  <c r="AU45" i="9" s="1"/>
  <c r="O46" i="15"/>
  <c r="Q46" i="15" s="1"/>
  <c r="AU46" i="9" s="1"/>
  <c r="O47" i="15"/>
  <c r="Q47" i="15" s="1"/>
  <c r="AU47" i="9" s="1"/>
  <c r="O48" i="15"/>
  <c r="Q48" i="15" s="1"/>
  <c r="O49" i="15"/>
  <c r="Q49" i="15" s="1"/>
  <c r="AU49" i="9" s="1"/>
  <c r="O50" i="15"/>
  <c r="Q50" i="15" s="1"/>
  <c r="AU50" i="9" s="1"/>
  <c r="O51" i="15"/>
  <c r="Q51" i="15" s="1"/>
  <c r="AU51" i="9" s="1"/>
  <c r="O52" i="15"/>
  <c r="Q52" i="15" s="1"/>
  <c r="O53" i="15"/>
  <c r="Q53" i="15" s="1"/>
  <c r="AU53" i="9" s="1"/>
  <c r="O54" i="15"/>
  <c r="Q54" i="15" s="1"/>
  <c r="AU54" i="9" s="1"/>
  <c r="O55" i="15"/>
  <c r="Q55" i="15" s="1"/>
  <c r="AU55" i="9" s="1"/>
  <c r="O56" i="15"/>
  <c r="Q56" i="15" s="1"/>
  <c r="AU56" i="9" s="1"/>
  <c r="O57" i="15"/>
  <c r="Q57" i="15" s="1"/>
  <c r="AU57" i="9" s="1"/>
  <c r="O58" i="15"/>
  <c r="Q58" i="15" s="1"/>
  <c r="AU58" i="9" s="1"/>
  <c r="O59" i="15"/>
  <c r="Q59" i="15" s="1"/>
  <c r="AU59" i="9" s="1"/>
  <c r="O60" i="15"/>
  <c r="Q60" i="15" s="1"/>
  <c r="AU60" i="9" s="1"/>
  <c r="O61" i="15"/>
  <c r="Q61" i="15" s="1"/>
  <c r="AU61" i="9" s="1"/>
  <c r="O62" i="15"/>
  <c r="Q62" i="15" s="1"/>
  <c r="AU62" i="9" s="1"/>
  <c r="O63" i="15"/>
  <c r="Q63" i="15" s="1"/>
  <c r="AU63" i="9" s="1"/>
  <c r="O64" i="15"/>
  <c r="Q64" i="15" s="1"/>
  <c r="AU64" i="9" s="1"/>
  <c r="O65" i="15"/>
  <c r="Q65" i="15" s="1"/>
  <c r="AU65" i="9" s="1"/>
  <c r="O66" i="15"/>
  <c r="Q66" i="15" s="1"/>
  <c r="AU66" i="9" s="1"/>
  <c r="O67" i="15"/>
  <c r="Q67" i="15" s="1"/>
  <c r="AU67" i="9" s="1"/>
  <c r="O68" i="15"/>
  <c r="Q68" i="15" s="1"/>
  <c r="AU68" i="9" s="1"/>
  <c r="O69" i="15"/>
  <c r="Q69" i="15" s="1"/>
  <c r="O70" i="15"/>
  <c r="Q70" i="15" s="1"/>
  <c r="AU70" i="9" s="1"/>
  <c r="O71" i="15"/>
  <c r="Q71" i="15" s="1"/>
  <c r="AU71" i="9" s="1"/>
  <c r="O72" i="15"/>
  <c r="Q72" i="15" s="1"/>
  <c r="O73" i="15"/>
  <c r="Q73" i="15" s="1"/>
  <c r="AU73" i="9" s="1"/>
  <c r="O74" i="15"/>
  <c r="Q74" i="15" s="1"/>
  <c r="AU74" i="9" s="1"/>
  <c r="O75" i="15"/>
  <c r="Q75" i="15" s="1"/>
  <c r="AU75" i="9" s="1"/>
  <c r="O78" i="15"/>
  <c r="Q78" i="15" s="1"/>
  <c r="O79" i="15"/>
  <c r="Q79" i="15" s="1"/>
  <c r="P8" i="16" s="1"/>
  <c r="O80" i="15"/>
  <c r="Q80" i="15" s="1"/>
  <c r="M82" i="27"/>
  <c r="N82" i="27" s="1"/>
  <c r="O81" i="15"/>
  <c r="Q81" i="15" s="1"/>
  <c r="O82" i="15"/>
  <c r="Q82" i="15" s="1"/>
  <c r="O83" i="15"/>
  <c r="Q83" i="15" s="1"/>
  <c r="O86" i="15"/>
  <c r="O87" i="15"/>
  <c r="Q87" i="15" s="1"/>
  <c r="O88" i="15"/>
  <c r="Q88" i="15" s="1"/>
  <c r="O89" i="15"/>
  <c r="Q89" i="15" s="1"/>
  <c r="O90" i="15"/>
  <c r="Q90" i="15" s="1"/>
  <c r="O91" i="15"/>
  <c r="Q91" i="15" s="1"/>
  <c r="O92" i="15"/>
  <c r="Q92" i="15" s="1"/>
  <c r="O95" i="15"/>
  <c r="Q95" i="15" s="1"/>
  <c r="O96" i="15"/>
  <c r="O97" i="15"/>
  <c r="Q97" i="15" s="1"/>
  <c r="O98" i="15"/>
  <c r="Q98" i="15" s="1"/>
  <c r="O99" i="15"/>
  <c r="Q99" i="15" s="1"/>
  <c r="O100" i="15"/>
  <c r="Q100" i="15" s="1"/>
  <c r="O101" i="15"/>
  <c r="Q101" i="15" s="1"/>
  <c r="O104" i="15"/>
  <c r="Q104" i="15" s="1"/>
  <c r="O105" i="15"/>
  <c r="Q105" i="15" s="1"/>
  <c r="O106" i="15"/>
  <c r="Q106" i="15" s="1"/>
  <c r="O107" i="15"/>
  <c r="Q107" i="15" s="1"/>
  <c r="O108" i="15"/>
  <c r="Q108" i="15" s="1"/>
  <c r="O109" i="15"/>
  <c r="Q109" i="15" s="1"/>
  <c r="O110" i="15"/>
  <c r="Q110" i="15" s="1"/>
  <c r="O111" i="15"/>
  <c r="Q111" i="15" s="1"/>
  <c r="O112" i="15"/>
  <c r="Q112" i="15" s="1"/>
  <c r="O113" i="15"/>
  <c r="Q113" i="15" s="1"/>
  <c r="O114" i="15"/>
  <c r="Q114" i="15" s="1"/>
  <c r="O115" i="15"/>
  <c r="Q115" i="15" s="1"/>
  <c r="O116" i="15"/>
  <c r="Q116" i="15" s="1"/>
  <c r="O117" i="15"/>
  <c r="Q117" i="15" s="1"/>
  <c r="O118" i="15"/>
  <c r="Q118" i="15" s="1"/>
  <c r="O119" i="15"/>
  <c r="Q119" i="15" s="1"/>
  <c r="O120" i="15"/>
  <c r="Q120" i="15" s="1"/>
  <c r="O121" i="15"/>
  <c r="Q121" i="15" s="1"/>
  <c r="O122" i="15"/>
  <c r="Q122" i="15" s="1"/>
  <c r="O123" i="15"/>
  <c r="Q123" i="15" s="1"/>
  <c r="O124" i="15"/>
  <c r="Q124" i="15" s="1"/>
  <c r="O125" i="15"/>
  <c r="Q125" i="15" s="1"/>
  <c r="O126" i="15"/>
  <c r="Q126" i="15" s="1"/>
  <c r="O127" i="15"/>
  <c r="Q127" i="15" s="1"/>
  <c r="O130" i="15"/>
  <c r="Q130" i="15" s="1"/>
  <c r="O131" i="15"/>
  <c r="O132" i="15"/>
  <c r="Q132" i="15" s="1"/>
  <c r="U11" i="29" s="1"/>
  <c r="O133" i="15"/>
  <c r="Q133" i="15" s="1"/>
  <c r="U12" i="29" s="1"/>
  <c r="O134" i="15"/>
  <c r="Q134" i="15" s="1"/>
  <c r="U13" i="29" s="1"/>
  <c r="O135" i="15"/>
  <c r="Q135" i="15" s="1"/>
  <c r="U14" i="29" s="1"/>
  <c r="O136" i="15"/>
  <c r="Q136" i="15" s="1"/>
  <c r="U15" i="29" s="1"/>
  <c r="S7" i="15"/>
  <c r="W7" i="15"/>
  <c r="S8" i="15"/>
  <c r="W8" i="15"/>
  <c r="S9" i="15"/>
  <c r="T9" i="15" s="1"/>
  <c r="W9" i="15"/>
  <c r="S10" i="15"/>
  <c r="W10" i="15"/>
  <c r="X10" i="15" s="1"/>
  <c r="Y10" i="15" s="1"/>
  <c r="S11" i="15"/>
  <c r="W11" i="15"/>
  <c r="S12" i="15"/>
  <c r="W12" i="15"/>
  <c r="X12" i="15" s="1"/>
  <c r="Y12" i="15" s="1"/>
  <c r="S13" i="15"/>
  <c r="T13" i="15" s="1"/>
  <c r="W13" i="15"/>
  <c r="S14" i="15"/>
  <c r="W14" i="15"/>
  <c r="S15" i="15"/>
  <c r="W15" i="15"/>
  <c r="S16" i="15"/>
  <c r="W16" i="15"/>
  <c r="S17" i="15"/>
  <c r="T17" i="15" s="1"/>
  <c r="W17" i="15"/>
  <c r="S18" i="15"/>
  <c r="W18" i="15"/>
  <c r="X18" i="15" s="1"/>
  <c r="Y18" i="15" s="1"/>
  <c r="S19" i="15"/>
  <c r="W19" i="15"/>
  <c r="S20" i="15"/>
  <c r="W20" i="15"/>
  <c r="X20" i="15" s="1"/>
  <c r="Y20" i="15" s="1"/>
  <c r="S21" i="15"/>
  <c r="W21" i="15"/>
  <c r="X21" i="15" s="1"/>
  <c r="Y21" i="15" s="1"/>
  <c r="S22" i="15"/>
  <c r="W22" i="15"/>
  <c r="S23" i="15"/>
  <c r="W23" i="15"/>
  <c r="X23" i="15" s="1"/>
  <c r="Y23" i="15" s="1"/>
  <c r="S24" i="15"/>
  <c r="W24" i="15"/>
  <c r="AA24" i="15" s="1"/>
  <c r="S25" i="15"/>
  <c r="W25" i="15"/>
  <c r="X25" i="15" s="1"/>
  <c r="S26" i="15"/>
  <c r="W26" i="15"/>
  <c r="S27" i="15"/>
  <c r="W27" i="15"/>
  <c r="X27" i="15" s="1"/>
  <c r="Y27" i="15" s="1"/>
  <c r="S28" i="15"/>
  <c r="W28" i="15"/>
  <c r="S29" i="15"/>
  <c r="W29" i="15"/>
  <c r="S30" i="15"/>
  <c r="W30" i="15"/>
  <c r="S31" i="15"/>
  <c r="W31" i="15"/>
  <c r="AA31" i="15" s="1"/>
  <c r="S32" i="15"/>
  <c r="W32" i="15"/>
  <c r="S33" i="15"/>
  <c r="T33" i="15" s="1"/>
  <c r="W33" i="15"/>
  <c r="S34" i="15"/>
  <c r="W34" i="15"/>
  <c r="S35" i="15"/>
  <c r="W35" i="15"/>
  <c r="S36" i="15"/>
  <c r="W36" i="15"/>
  <c r="X36" i="15" s="1"/>
  <c r="Y36" i="15" s="1"/>
  <c r="S37" i="15"/>
  <c r="W37" i="15"/>
  <c r="S38" i="15"/>
  <c r="W38" i="15"/>
  <c r="S39" i="15"/>
  <c r="W39" i="15"/>
  <c r="X39" i="15" s="1"/>
  <c r="Y39" i="15" s="1"/>
  <c r="S40" i="15"/>
  <c r="W40" i="15"/>
  <c r="S41" i="15"/>
  <c r="W41" i="15"/>
  <c r="S43" i="15"/>
  <c r="W43" i="15"/>
  <c r="S44" i="15"/>
  <c r="W44" i="15"/>
  <c r="S45" i="15"/>
  <c r="W45" i="15"/>
  <c r="X45" i="15" s="1"/>
  <c r="S46" i="15"/>
  <c r="W46" i="15"/>
  <c r="AA46" i="15" s="1"/>
  <c r="S47" i="15"/>
  <c r="W47" i="15"/>
  <c r="AA47" i="15" s="1"/>
  <c r="S48" i="15"/>
  <c r="W48" i="15"/>
  <c r="S49" i="15"/>
  <c r="T49" i="15" s="1"/>
  <c r="W49" i="15"/>
  <c r="S50" i="15"/>
  <c r="W50" i="15"/>
  <c r="X50" i="15" s="1"/>
  <c r="Y50" i="15" s="1"/>
  <c r="S51" i="15"/>
  <c r="W51" i="15"/>
  <c r="S52" i="15"/>
  <c r="W52" i="15"/>
  <c r="X52" i="15" s="1"/>
  <c r="Y52" i="15" s="1"/>
  <c r="S53" i="15"/>
  <c r="W53" i="15"/>
  <c r="S54" i="15"/>
  <c r="W54" i="15"/>
  <c r="AA54" i="15" s="1"/>
  <c r="S55" i="15"/>
  <c r="W55" i="15"/>
  <c r="X55" i="15" s="1"/>
  <c r="S56" i="15"/>
  <c r="W56" i="15"/>
  <c r="S57" i="15"/>
  <c r="W57" i="15"/>
  <c r="X57" i="15" s="1"/>
  <c r="S58" i="15"/>
  <c r="W58" i="15"/>
  <c r="S59" i="15"/>
  <c r="W59" i="15"/>
  <c r="S60" i="15"/>
  <c r="W60" i="15"/>
  <c r="X60" i="15" s="1"/>
  <c r="Y60" i="15" s="1"/>
  <c r="S61" i="15"/>
  <c r="T61" i="15" s="1"/>
  <c r="W61" i="15"/>
  <c r="AA61" i="15" s="1"/>
  <c r="S62" i="15"/>
  <c r="W62" i="15"/>
  <c r="AA62" i="15" s="1"/>
  <c r="S63" i="15"/>
  <c r="T63" i="15" s="1"/>
  <c r="W63" i="15"/>
  <c r="S64" i="15"/>
  <c r="T64" i="15" s="1"/>
  <c r="W64" i="15"/>
  <c r="S65" i="15"/>
  <c r="T65" i="15" s="1"/>
  <c r="W65" i="15"/>
  <c r="S66" i="15"/>
  <c r="W66" i="15"/>
  <c r="AA66" i="15" s="1"/>
  <c r="S67" i="15"/>
  <c r="W67" i="15"/>
  <c r="S68" i="15"/>
  <c r="W68" i="15"/>
  <c r="S69" i="15"/>
  <c r="T69" i="15" s="1"/>
  <c r="W69" i="15"/>
  <c r="X69" i="15" s="1"/>
  <c r="S70" i="15"/>
  <c r="W70" i="15"/>
  <c r="AA70" i="15" s="1"/>
  <c r="S71" i="15"/>
  <c r="T71" i="15" s="1"/>
  <c r="W71" i="15"/>
  <c r="S72" i="15"/>
  <c r="T72" i="15" s="1"/>
  <c r="W72" i="15"/>
  <c r="S73" i="15"/>
  <c r="T73" i="15" s="1"/>
  <c r="W73" i="15"/>
  <c r="S74" i="15"/>
  <c r="W74" i="15"/>
  <c r="AA74" i="15" s="1"/>
  <c r="S75" i="15"/>
  <c r="W75" i="15"/>
  <c r="S78" i="15"/>
  <c r="T78" i="15" s="1"/>
  <c r="W78" i="15"/>
  <c r="S79" i="15"/>
  <c r="W79" i="15"/>
  <c r="AA79" i="15" s="1"/>
  <c r="S80" i="15"/>
  <c r="W80" i="15"/>
  <c r="S81" i="15"/>
  <c r="T81" i="15" s="1"/>
  <c r="W81" i="15"/>
  <c r="AA81" i="15" s="1"/>
  <c r="S82" i="15"/>
  <c r="T82" i="15" s="1"/>
  <c r="U82" i="15" s="1"/>
  <c r="W82" i="15"/>
  <c r="X82" i="15" s="1"/>
  <c r="S83" i="15"/>
  <c r="W83" i="15"/>
  <c r="X83" i="15" s="1"/>
  <c r="Y83" i="15" s="1"/>
  <c r="S86" i="15"/>
  <c r="T86" i="15" s="1"/>
  <c r="W86" i="15"/>
  <c r="S87" i="15"/>
  <c r="T87" i="15" s="1"/>
  <c r="W87" i="15"/>
  <c r="S88" i="15"/>
  <c r="W88" i="15"/>
  <c r="S89" i="15"/>
  <c r="T89" i="15" s="1"/>
  <c r="W89" i="15"/>
  <c r="S90" i="15"/>
  <c r="T90" i="15" s="1"/>
  <c r="W90" i="15"/>
  <c r="S91" i="15"/>
  <c r="W91" i="15"/>
  <c r="X91" i="15" s="1"/>
  <c r="Y91" i="15" s="1"/>
  <c r="S92" i="15"/>
  <c r="W92" i="15"/>
  <c r="X92" i="15" s="1"/>
  <c r="Y92" i="15" s="1"/>
  <c r="S95" i="15"/>
  <c r="T95" i="15" s="1"/>
  <c r="W95" i="15"/>
  <c r="S96" i="15"/>
  <c r="T96" i="15" s="1"/>
  <c r="W96" i="15"/>
  <c r="X96" i="15" s="1"/>
  <c r="S97" i="15"/>
  <c r="W97" i="15"/>
  <c r="S98" i="15"/>
  <c r="T98" i="15" s="1"/>
  <c r="U98" i="15" s="1"/>
  <c r="W98" i="15"/>
  <c r="S99" i="15"/>
  <c r="T99" i="15" s="1"/>
  <c r="W99" i="15"/>
  <c r="S100" i="15"/>
  <c r="T100" i="15" s="1"/>
  <c r="W100" i="15"/>
  <c r="S101" i="15"/>
  <c r="W101" i="15"/>
  <c r="AA101" i="15" s="1"/>
  <c r="S102" i="15"/>
  <c r="W102" i="15"/>
  <c r="S103" i="15"/>
  <c r="W103" i="15"/>
  <c r="X103" i="15" s="1"/>
  <c r="Y103" i="15" s="1"/>
  <c r="S104" i="15"/>
  <c r="T104" i="15" s="1"/>
  <c r="W104" i="15"/>
  <c r="S105" i="15"/>
  <c r="W105" i="15"/>
  <c r="S106" i="15"/>
  <c r="T106" i="15" s="1"/>
  <c r="W106" i="15"/>
  <c r="S107" i="15"/>
  <c r="W107" i="15"/>
  <c r="X107" i="15" s="1"/>
  <c r="Y107" i="15" s="1"/>
  <c r="S108" i="15"/>
  <c r="W108" i="15"/>
  <c r="X108" i="15" s="1"/>
  <c r="Y108" i="15" s="1"/>
  <c r="S109" i="15"/>
  <c r="W109" i="15"/>
  <c r="AA109" i="15" s="1"/>
  <c r="S110" i="15"/>
  <c r="W110" i="15"/>
  <c r="X110" i="15" s="1"/>
  <c r="Y110" i="15" s="1"/>
  <c r="S111" i="15"/>
  <c r="W111" i="15"/>
  <c r="S112" i="15"/>
  <c r="W112" i="15"/>
  <c r="X112" i="15" s="1"/>
  <c r="Y112" i="15" s="1"/>
  <c r="S113" i="15"/>
  <c r="W113" i="15"/>
  <c r="AA113" i="15" s="1"/>
  <c r="S114" i="15"/>
  <c r="W114" i="15"/>
  <c r="S115" i="15"/>
  <c r="W115" i="15"/>
  <c r="AA115" i="15" s="1"/>
  <c r="S116" i="15"/>
  <c r="W116" i="15"/>
  <c r="X116" i="15" s="1"/>
  <c r="Y116" i="15" s="1"/>
  <c r="S117" i="15"/>
  <c r="W117" i="15"/>
  <c r="S118" i="15"/>
  <c r="W118" i="15"/>
  <c r="X118" i="15" s="1"/>
  <c r="Y118" i="15" s="1"/>
  <c r="S119" i="15"/>
  <c r="W119" i="15"/>
  <c r="X119" i="15" s="1"/>
  <c r="Y119" i="15" s="1"/>
  <c r="S120" i="15"/>
  <c r="W120" i="15"/>
  <c r="S121" i="15"/>
  <c r="W121" i="15"/>
  <c r="S122" i="15"/>
  <c r="W122" i="15"/>
  <c r="S123" i="15"/>
  <c r="W123" i="15"/>
  <c r="X123" i="15" s="1"/>
  <c r="Y123" i="15" s="1"/>
  <c r="S124" i="15"/>
  <c r="W124" i="15"/>
  <c r="S125" i="15"/>
  <c r="W125" i="15"/>
  <c r="X125" i="15" s="1"/>
  <c r="Y125" i="15" s="1"/>
  <c r="S126" i="15"/>
  <c r="W126" i="15"/>
  <c r="S127" i="15"/>
  <c r="W127" i="15"/>
  <c r="S130" i="15"/>
  <c r="W130" i="15"/>
  <c r="X130" i="15" s="1"/>
  <c r="S131" i="15"/>
  <c r="W131" i="15"/>
  <c r="S132" i="15"/>
  <c r="W132" i="15"/>
  <c r="S133" i="15"/>
  <c r="W133" i="15"/>
  <c r="X133" i="15" s="1"/>
  <c r="Y133" i="15" s="1"/>
  <c r="AC133" i="15" s="1"/>
  <c r="V12" i="29" s="1"/>
  <c r="S134" i="15"/>
  <c r="W134" i="15"/>
  <c r="AA134" i="15" s="1"/>
  <c r="S135" i="15"/>
  <c r="W135" i="15"/>
  <c r="S136" i="15"/>
  <c r="W136" i="15"/>
  <c r="AE7" i="15"/>
  <c r="AI7" i="15"/>
  <c r="AE8" i="15"/>
  <c r="AI8" i="15"/>
  <c r="AE9" i="15"/>
  <c r="AI9" i="15"/>
  <c r="AJ9" i="15" s="1"/>
  <c r="AE10" i="15"/>
  <c r="AI10" i="15"/>
  <c r="AE11" i="15"/>
  <c r="AI11" i="15"/>
  <c r="AE12" i="15"/>
  <c r="AI12" i="15"/>
  <c r="AE13" i="15"/>
  <c r="AI13" i="15"/>
  <c r="AE14" i="15"/>
  <c r="AI14" i="15"/>
  <c r="AE15" i="15"/>
  <c r="AI15" i="15"/>
  <c r="AM15" i="15" s="1"/>
  <c r="AE16" i="15"/>
  <c r="AI16" i="15"/>
  <c r="AE17" i="15"/>
  <c r="AI17" i="15"/>
  <c r="AE18" i="15"/>
  <c r="AI18" i="15"/>
  <c r="AE19" i="15"/>
  <c r="AI19" i="15"/>
  <c r="AJ19" i="15" s="1"/>
  <c r="AK19" i="15" s="1"/>
  <c r="AE20" i="15"/>
  <c r="AI20" i="15"/>
  <c r="AE21" i="15"/>
  <c r="AI21" i="15"/>
  <c r="AE22" i="15"/>
  <c r="AI22" i="15"/>
  <c r="AJ22" i="15" s="1"/>
  <c r="AK22" i="15" s="1"/>
  <c r="AE23" i="15"/>
  <c r="AI23" i="15"/>
  <c r="AE24" i="15"/>
  <c r="AI24" i="15"/>
  <c r="AE25" i="15"/>
  <c r="AI25" i="15"/>
  <c r="AE26" i="15"/>
  <c r="AI26" i="15"/>
  <c r="AM26" i="15" s="1"/>
  <c r="AE27" i="15"/>
  <c r="AI27" i="15"/>
  <c r="AE28" i="15"/>
  <c r="AI28" i="15"/>
  <c r="AJ28" i="15" s="1"/>
  <c r="AK28" i="15" s="1"/>
  <c r="AE29" i="15"/>
  <c r="AI29" i="15"/>
  <c r="AJ29" i="15" s="1"/>
  <c r="AK29" i="15" s="1"/>
  <c r="AE30" i="15"/>
  <c r="AI30" i="15"/>
  <c r="AJ30" i="15" s="1"/>
  <c r="AK30" i="15" s="1"/>
  <c r="AE31" i="15"/>
  <c r="AI31" i="15"/>
  <c r="AM31" i="15" s="1"/>
  <c r="AE32" i="15"/>
  <c r="AI32" i="15"/>
  <c r="AJ32" i="15" s="1"/>
  <c r="AK32" i="15" s="1"/>
  <c r="AE33" i="15"/>
  <c r="AI33" i="15"/>
  <c r="AE34" i="15"/>
  <c r="AI34" i="15"/>
  <c r="AE35" i="15"/>
  <c r="AI35" i="15"/>
  <c r="AJ35" i="15" s="1"/>
  <c r="AK35" i="15" s="1"/>
  <c r="AE36" i="15"/>
  <c r="AI36" i="15"/>
  <c r="AJ36" i="15" s="1"/>
  <c r="AK36" i="15" s="1"/>
  <c r="AE37" i="15"/>
  <c r="AI37" i="15"/>
  <c r="AJ37" i="15" s="1"/>
  <c r="AK37" i="15" s="1"/>
  <c r="AE38" i="15"/>
  <c r="AI38" i="15"/>
  <c r="AE39" i="15"/>
  <c r="AI39" i="15"/>
  <c r="AE40" i="15"/>
  <c r="AI40" i="15"/>
  <c r="AJ40" i="15" s="1"/>
  <c r="AE41" i="15"/>
  <c r="AI41" i="15"/>
  <c r="AE43" i="15"/>
  <c r="AI43" i="15"/>
  <c r="AJ43" i="15" s="1"/>
  <c r="AK43" i="15" s="1"/>
  <c r="AE44" i="15"/>
  <c r="AI44" i="15"/>
  <c r="AM44" i="15" s="1"/>
  <c r="AE45" i="15"/>
  <c r="AI45" i="15"/>
  <c r="AE46" i="15"/>
  <c r="AI46" i="15"/>
  <c r="AJ46" i="15" s="1"/>
  <c r="AK46" i="15" s="1"/>
  <c r="AE47" i="15"/>
  <c r="AI47" i="15"/>
  <c r="AJ47" i="15" s="1"/>
  <c r="AK47" i="15" s="1"/>
  <c r="AE48" i="15"/>
  <c r="AI48" i="15"/>
  <c r="AM48" i="15" s="1"/>
  <c r="AE49" i="15"/>
  <c r="AI49" i="15"/>
  <c r="AE50" i="15"/>
  <c r="AI50" i="15"/>
  <c r="AE51" i="15"/>
  <c r="AI51" i="15"/>
  <c r="AE52" i="15"/>
  <c r="AI52" i="15"/>
  <c r="AE53" i="15"/>
  <c r="AI53" i="15"/>
  <c r="AM53" i="15" s="1"/>
  <c r="AE54" i="15"/>
  <c r="AI54" i="15"/>
  <c r="AE55" i="15"/>
  <c r="AI55" i="15"/>
  <c r="AE56" i="15"/>
  <c r="AI56" i="15"/>
  <c r="AE57" i="15"/>
  <c r="AI57" i="15"/>
  <c r="AJ57" i="15" s="1"/>
  <c r="AK57" i="15" s="1"/>
  <c r="AE58" i="15"/>
  <c r="AI58" i="15"/>
  <c r="AE59" i="15"/>
  <c r="AI59" i="15"/>
  <c r="AJ59" i="15" s="1"/>
  <c r="AK59" i="15" s="1"/>
  <c r="AE60" i="15"/>
  <c r="AI60" i="15"/>
  <c r="AE61" i="15"/>
  <c r="AI61" i="15"/>
  <c r="AJ61" i="15" s="1"/>
  <c r="AK61" i="15" s="1"/>
  <c r="AE62" i="15"/>
  <c r="AI62" i="15"/>
  <c r="AE63" i="15"/>
  <c r="AI63" i="15"/>
  <c r="AJ63" i="15" s="1"/>
  <c r="AK63" i="15" s="1"/>
  <c r="AE64" i="15"/>
  <c r="AI64" i="15"/>
  <c r="AE65" i="15"/>
  <c r="AI65" i="15"/>
  <c r="AJ65" i="15" s="1"/>
  <c r="AK65" i="15" s="1"/>
  <c r="AE66" i="15"/>
  <c r="AI66" i="15"/>
  <c r="AE67" i="15"/>
  <c r="AI67" i="15"/>
  <c r="AE68" i="15"/>
  <c r="AI68" i="15"/>
  <c r="AE69" i="15"/>
  <c r="AI69" i="15"/>
  <c r="AJ69" i="15" s="1"/>
  <c r="AK69" i="15" s="1"/>
  <c r="AE70" i="15"/>
  <c r="AI70" i="15"/>
  <c r="AJ70" i="15" s="1"/>
  <c r="AK70" i="15" s="1"/>
  <c r="AE71" i="15"/>
  <c r="AI71" i="15"/>
  <c r="AM71" i="15" s="1"/>
  <c r="AE72" i="15"/>
  <c r="AI72" i="15"/>
  <c r="AE73" i="15"/>
  <c r="AI73" i="15"/>
  <c r="AE74" i="15"/>
  <c r="AI74" i="15"/>
  <c r="AJ74" i="15" s="1"/>
  <c r="AK74" i="15" s="1"/>
  <c r="AE75" i="15"/>
  <c r="AI75" i="15"/>
  <c r="AE78" i="15"/>
  <c r="AI78" i="15"/>
  <c r="AE79" i="15"/>
  <c r="AI79" i="15"/>
  <c r="AE80" i="15"/>
  <c r="AI80" i="15"/>
  <c r="AE81" i="15"/>
  <c r="AI81" i="15"/>
  <c r="AE82" i="15"/>
  <c r="AI82" i="15"/>
  <c r="AE83" i="15"/>
  <c r="AI83" i="15"/>
  <c r="AJ83" i="15" s="1"/>
  <c r="AK83" i="15" s="1"/>
  <c r="AE86" i="15"/>
  <c r="AI86" i="15"/>
  <c r="AE87" i="15"/>
  <c r="AI87" i="15"/>
  <c r="AE88" i="15"/>
  <c r="AI88" i="15"/>
  <c r="AJ88" i="15" s="1"/>
  <c r="AN88" i="15" s="1"/>
  <c r="AE89" i="15"/>
  <c r="AI89" i="15"/>
  <c r="AM89" i="15" s="1"/>
  <c r="AE90" i="15"/>
  <c r="AI90" i="15"/>
  <c r="AE91" i="15"/>
  <c r="AI91" i="15"/>
  <c r="AE92" i="15"/>
  <c r="AI92" i="15"/>
  <c r="AJ92" i="15" s="1"/>
  <c r="AK92" i="15" s="1"/>
  <c r="AE95" i="15"/>
  <c r="AF95" i="15" s="1"/>
  <c r="AI95" i="15"/>
  <c r="AE96" i="15"/>
  <c r="AF96" i="15" s="1"/>
  <c r="AI96" i="15"/>
  <c r="AE97" i="15"/>
  <c r="AI97" i="15"/>
  <c r="AJ97" i="15" s="1"/>
  <c r="AE98" i="15"/>
  <c r="AI98" i="15"/>
  <c r="AJ98" i="15" s="1"/>
  <c r="AE99" i="15"/>
  <c r="AI99" i="15"/>
  <c r="AE100" i="15"/>
  <c r="AF100" i="15" s="1"/>
  <c r="AG100" i="15" s="1"/>
  <c r="AI100" i="15"/>
  <c r="AE101" i="15"/>
  <c r="AI101" i="15"/>
  <c r="AE102" i="15"/>
  <c r="AI102" i="15"/>
  <c r="AJ102" i="15" s="1"/>
  <c r="AK102" i="15" s="1"/>
  <c r="AE103" i="15"/>
  <c r="AF103" i="15" s="1"/>
  <c r="AG103" i="15" s="1"/>
  <c r="AI103" i="15"/>
  <c r="AE104" i="15"/>
  <c r="AF104" i="15" s="1"/>
  <c r="AI104" i="15"/>
  <c r="AE105" i="15"/>
  <c r="AI105" i="15"/>
  <c r="AM105" i="15" s="1"/>
  <c r="AE106" i="15"/>
  <c r="AI106" i="15"/>
  <c r="AE107" i="15"/>
  <c r="AF107" i="15" s="1"/>
  <c r="AI107" i="15"/>
  <c r="AE108" i="15"/>
  <c r="AF108" i="15" s="1"/>
  <c r="AI108" i="15"/>
  <c r="AE109" i="15"/>
  <c r="AI109" i="15"/>
  <c r="AE110" i="15"/>
  <c r="AI110" i="15"/>
  <c r="AJ110" i="15" s="1"/>
  <c r="AK110" i="15" s="1"/>
  <c r="AE111" i="15"/>
  <c r="AF111" i="15" s="1"/>
  <c r="AG111" i="15" s="1"/>
  <c r="AI111" i="15"/>
  <c r="AM111" i="15" s="1"/>
  <c r="AE112" i="15"/>
  <c r="AF112" i="15" s="1"/>
  <c r="AI112" i="15"/>
  <c r="AM112" i="15" s="1"/>
  <c r="AE113" i="15"/>
  <c r="AI113" i="15"/>
  <c r="AJ113" i="15" s="1"/>
  <c r="AK113" i="15" s="1"/>
  <c r="AE114" i="15"/>
  <c r="AI114" i="15"/>
  <c r="AE115" i="15"/>
  <c r="AI115" i="15"/>
  <c r="AE116" i="15"/>
  <c r="AF116" i="15" s="1"/>
  <c r="AI116" i="15"/>
  <c r="AE117" i="15"/>
  <c r="AI117" i="15"/>
  <c r="AJ117" i="15" s="1"/>
  <c r="AK117" i="15" s="1"/>
  <c r="AE118" i="15"/>
  <c r="AI118" i="15"/>
  <c r="AM118" i="15" s="1"/>
  <c r="AE119" i="15"/>
  <c r="AI119" i="15"/>
  <c r="AE120" i="15"/>
  <c r="AF120" i="15" s="1"/>
  <c r="AI120" i="15"/>
  <c r="AE121" i="15"/>
  <c r="AI121" i="15"/>
  <c r="AE122" i="15"/>
  <c r="AI122" i="15"/>
  <c r="AJ122" i="15" s="1"/>
  <c r="AK122" i="15" s="1"/>
  <c r="AE123" i="15"/>
  <c r="AF123" i="15" s="1"/>
  <c r="AI123" i="15"/>
  <c r="AJ123" i="15" s="1"/>
  <c r="AK123" i="15" s="1"/>
  <c r="AE124" i="15"/>
  <c r="AF124" i="15" s="1"/>
  <c r="AI124" i="15"/>
  <c r="AE125" i="15"/>
  <c r="AF125" i="15" s="1"/>
  <c r="AI125" i="15"/>
  <c r="AE126" i="15"/>
  <c r="AF126" i="15" s="1"/>
  <c r="AG126" i="15" s="1"/>
  <c r="AI126" i="15"/>
  <c r="AJ126" i="15" s="1"/>
  <c r="AN126" i="15" s="1"/>
  <c r="AE127" i="15"/>
  <c r="AF127" i="15" s="1"/>
  <c r="AG127" i="15" s="1"/>
  <c r="AI127" i="15"/>
  <c r="AE130" i="15"/>
  <c r="AI130" i="15"/>
  <c r="AE131" i="15"/>
  <c r="AI131" i="15"/>
  <c r="AE132" i="15"/>
  <c r="AF132" i="15" s="1"/>
  <c r="AI132" i="15"/>
  <c r="AE133" i="15"/>
  <c r="AI133" i="15"/>
  <c r="AJ133" i="15" s="1"/>
  <c r="AE134" i="15"/>
  <c r="AI134" i="15"/>
  <c r="AE135" i="15"/>
  <c r="AF135" i="15" s="1"/>
  <c r="AI135" i="15"/>
  <c r="AE136" i="15"/>
  <c r="AF136" i="15" s="1"/>
  <c r="AI136" i="15"/>
  <c r="Z36" i="30"/>
  <c r="G83" i="15"/>
  <c r="D91" i="1"/>
  <c r="F91" i="1"/>
  <c r="I91" i="1"/>
  <c r="L91" i="1"/>
  <c r="O91" i="1"/>
  <c r="R91" i="1"/>
  <c r="AD8" i="17"/>
  <c r="AD11" i="17"/>
  <c r="D90" i="1"/>
  <c r="F90" i="1"/>
  <c r="I90" i="1"/>
  <c r="L90" i="1"/>
  <c r="O90" i="1"/>
  <c r="R90" i="1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F4" i="27"/>
  <c r="G4" i="27"/>
  <c r="H4" i="27"/>
  <c r="I4" i="27"/>
  <c r="J4" i="27"/>
  <c r="K4" i="27"/>
  <c r="L4" i="27"/>
  <c r="M4" i="27"/>
  <c r="N4" i="27"/>
  <c r="O4" i="27"/>
  <c r="F4" i="28"/>
  <c r="G4" i="28"/>
  <c r="H4" i="28"/>
  <c r="I4" i="28"/>
  <c r="J4" i="28"/>
  <c r="K4" i="28"/>
  <c r="L4" i="28"/>
  <c r="M4" i="28"/>
  <c r="N4" i="28"/>
  <c r="O4" i="28"/>
  <c r="F4" i="26"/>
  <c r="G4" i="26"/>
  <c r="H4" i="26"/>
  <c r="I4" i="26"/>
  <c r="J4" i="26"/>
  <c r="K4" i="26"/>
  <c r="L4" i="26"/>
  <c r="M4" i="26"/>
  <c r="N4" i="26"/>
  <c r="O4" i="26"/>
  <c r="C3" i="71"/>
  <c r="D3" i="71"/>
  <c r="E3" i="71"/>
  <c r="F3" i="71"/>
  <c r="G3" i="71"/>
  <c r="H3" i="71"/>
  <c r="I3" i="71"/>
  <c r="J3" i="71"/>
  <c r="K3" i="71"/>
  <c r="L3" i="71"/>
  <c r="M3" i="71"/>
  <c r="N3" i="71"/>
  <c r="O3" i="71"/>
  <c r="P3" i="71"/>
  <c r="Q3" i="71"/>
  <c r="R3" i="71"/>
  <c r="S3" i="71"/>
  <c r="AT13" i="9"/>
  <c r="AT37" i="9"/>
  <c r="AT51" i="9"/>
  <c r="AU52" i="9"/>
  <c r="AT58" i="9"/>
  <c r="AU69" i="9"/>
  <c r="AU72" i="9"/>
  <c r="AD15" i="29"/>
  <c r="AD14" i="29"/>
  <c r="AD13" i="29"/>
  <c r="AD12" i="29"/>
  <c r="AD11" i="29"/>
  <c r="AD8" i="29"/>
  <c r="AD7" i="29"/>
  <c r="T14" i="29"/>
  <c r="T13" i="29"/>
  <c r="BD75" i="9"/>
  <c r="BD74" i="9"/>
  <c r="BD73" i="9"/>
  <c r="BD72" i="9"/>
  <c r="BD71" i="9"/>
  <c r="BD70" i="9"/>
  <c r="BD69" i="9"/>
  <c r="BD68" i="9"/>
  <c r="BD67" i="9"/>
  <c r="BD66" i="9"/>
  <c r="BD65" i="9"/>
  <c r="BD64" i="9"/>
  <c r="BD63" i="9"/>
  <c r="BD62" i="9"/>
  <c r="BD61" i="9"/>
  <c r="BD60" i="9"/>
  <c r="BD59" i="9"/>
  <c r="BD58" i="9"/>
  <c r="BD57" i="9"/>
  <c r="BD56" i="9"/>
  <c r="BD55" i="9"/>
  <c r="BD54" i="9"/>
  <c r="BD53" i="9"/>
  <c r="BD52" i="9"/>
  <c r="BD51" i="9"/>
  <c r="BD50" i="9"/>
  <c r="BD49" i="9"/>
  <c r="BD48" i="9"/>
  <c r="BD47" i="9"/>
  <c r="BD46" i="9"/>
  <c r="BD45" i="9"/>
  <c r="BD44" i="9"/>
  <c r="BD43" i="9"/>
  <c r="BD42" i="9"/>
  <c r="BD41" i="9"/>
  <c r="BD40" i="9"/>
  <c r="BD39" i="9"/>
  <c r="BD38" i="9"/>
  <c r="BD37" i="9"/>
  <c r="BD36" i="9"/>
  <c r="BD35" i="9"/>
  <c r="BD34" i="9"/>
  <c r="BD33" i="9"/>
  <c r="BD32" i="9"/>
  <c r="BD31" i="9"/>
  <c r="BD30" i="9"/>
  <c r="BD29" i="9"/>
  <c r="BD28" i="9"/>
  <c r="BD27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4" i="9"/>
  <c r="BD13" i="9"/>
  <c r="BD12" i="9"/>
  <c r="BD11" i="9"/>
  <c r="BD10" i="9"/>
  <c r="BD9" i="9"/>
  <c r="BD8" i="9"/>
  <c r="BD7" i="9"/>
  <c r="Y8" i="16"/>
  <c r="Y7" i="16"/>
  <c r="AT70" i="9"/>
  <c r="AT62" i="9"/>
  <c r="AT61" i="9"/>
  <c r="AT60" i="9"/>
  <c r="AT57" i="9"/>
  <c r="AT56" i="9"/>
  <c r="AT54" i="9"/>
  <c r="AT53" i="9"/>
  <c r="AT49" i="9"/>
  <c r="AU48" i="9"/>
  <c r="AT47" i="9"/>
  <c r="AT45" i="9"/>
  <c r="AT43" i="9"/>
  <c r="AT41" i="9"/>
  <c r="AT40" i="9"/>
  <c r="AT38" i="9"/>
  <c r="AT36" i="9"/>
  <c r="AT34" i="9"/>
  <c r="AU33" i="9"/>
  <c r="AT32" i="9"/>
  <c r="AT30" i="9"/>
  <c r="AT28" i="9"/>
  <c r="AT26" i="9"/>
  <c r="AT24" i="9"/>
  <c r="AT22" i="9"/>
  <c r="AT20" i="9"/>
  <c r="AT18" i="9"/>
  <c r="AT17" i="9"/>
  <c r="AT16" i="9"/>
  <c r="AT14" i="9"/>
  <c r="AT12" i="9"/>
  <c r="AT10" i="9"/>
  <c r="AU9" i="9"/>
  <c r="AT9" i="9"/>
  <c r="AT8" i="9"/>
  <c r="F10" i="70"/>
  <c r="D15" i="29"/>
  <c r="F9" i="70"/>
  <c r="D14" i="29"/>
  <c r="F8" i="70"/>
  <c r="D13" i="29"/>
  <c r="F7" i="70"/>
  <c r="D12" i="29"/>
  <c r="F6" i="70"/>
  <c r="D11" i="29"/>
  <c r="F5" i="70"/>
  <c r="D8" i="29"/>
  <c r="F4" i="70"/>
  <c r="D7" i="29"/>
  <c r="G7" i="29"/>
  <c r="G8" i="29"/>
  <c r="G11" i="29"/>
  <c r="G12" i="29"/>
  <c r="H12" i="29" s="1"/>
  <c r="G13" i="29"/>
  <c r="G14" i="29"/>
  <c r="G15" i="29"/>
  <c r="Q1" i="12"/>
  <c r="Q7" i="12" s="1"/>
  <c r="Q8" i="12"/>
  <c r="Q9" i="12"/>
  <c r="Q10" i="12"/>
  <c r="Q12" i="12"/>
  <c r="Q13" i="12"/>
  <c r="Q14" i="12"/>
  <c r="Q16" i="12"/>
  <c r="Q17" i="12"/>
  <c r="Q18" i="12"/>
  <c r="AO18" i="68"/>
  <c r="G18" i="67" s="1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Z79" i="12"/>
  <c r="E76" i="13"/>
  <c r="E83" i="15"/>
  <c r="E102" i="15"/>
  <c r="E103" i="15"/>
  <c r="E124" i="15"/>
  <c r="E125" i="15"/>
  <c r="E131" i="15"/>
  <c r="T8" i="29" s="1"/>
  <c r="E136" i="15"/>
  <c r="T15" i="29" s="1"/>
  <c r="I7" i="15"/>
  <c r="I8" i="15"/>
  <c r="I9" i="15"/>
  <c r="J9" i="15" s="1"/>
  <c r="BB9" i="9" s="1"/>
  <c r="I10" i="15"/>
  <c r="J10" i="15" s="1"/>
  <c r="BB10" i="9" s="1"/>
  <c r="I11" i="15"/>
  <c r="I12" i="15"/>
  <c r="I13" i="15"/>
  <c r="J13" i="15" s="1"/>
  <c r="BB13" i="9" s="1"/>
  <c r="I14" i="15"/>
  <c r="J14" i="15" s="1"/>
  <c r="BB14" i="9" s="1"/>
  <c r="I15" i="15"/>
  <c r="I16" i="15"/>
  <c r="I17" i="15"/>
  <c r="J17" i="15" s="1"/>
  <c r="BB17" i="9" s="1"/>
  <c r="I18" i="15"/>
  <c r="J18" i="15" s="1"/>
  <c r="BB18" i="9" s="1"/>
  <c r="I19" i="15"/>
  <c r="I20" i="15"/>
  <c r="I21" i="15"/>
  <c r="J21" i="15" s="1"/>
  <c r="BB21" i="9" s="1"/>
  <c r="I22" i="15"/>
  <c r="J22" i="15" s="1"/>
  <c r="BB22" i="9" s="1"/>
  <c r="I23" i="15"/>
  <c r="I24" i="15"/>
  <c r="I25" i="15"/>
  <c r="J25" i="15" s="1"/>
  <c r="BB25" i="9" s="1"/>
  <c r="I26" i="15"/>
  <c r="J26" i="15" s="1"/>
  <c r="BB26" i="9" s="1"/>
  <c r="I27" i="15"/>
  <c r="I28" i="15"/>
  <c r="I29" i="15"/>
  <c r="J29" i="15" s="1"/>
  <c r="BB29" i="9" s="1"/>
  <c r="I30" i="15"/>
  <c r="J30" i="15" s="1"/>
  <c r="BB30" i="9" s="1"/>
  <c r="I31" i="15"/>
  <c r="I32" i="15"/>
  <c r="I33" i="15"/>
  <c r="J33" i="15" s="1"/>
  <c r="BB33" i="9" s="1"/>
  <c r="I34" i="15"/>
  <c r="J34" i="15" s="1"/>
  <c r="BB34" i="9" s="1"/>
  <c r="I35" i="15"/>
  <c r="I36" i="15"/>
  <c r="I37" i="15"/>
  <c r="J37" i="15" s="1"/>
  <c r="BB37" i="9" s="1"/>
  <c r="I38" i="15"/>
  <c r="J38" i="15" s="1"/>
  <c r="BB38" i="9" s="1"/>
  <c r="I39" i="15"/>
  <c r="I40" i="15"/>
  <c r="I41" i="15"/>
  <c r="J41" i="15" s="1"/>
  <c r="BB41" i="9" s="1"/>
  <c r="I42" i="15"/>
  <c r="I43" i="15"/>
  <c r="I44" i="15"/>
  <c r="I45" i="15"/>
  <c r="J45" i="15" s="1"/>
  <c r="BB45" i="9" s="1"/>
  <c r="I46" i="15"/>
  <c r="J46" i="15" s="1"/>
  <c r="BB46" i="9" s="1"/>
  <c r="I47" i="15"/>
  <c r="I48" i="15"/>
  <c r="I49" i="15"/>
  <c r="J49" i="15" s="1"/>
  <c r="BB49" i="9" s="1"/>
  <c r="I50" i="15"/>
  <c r="J50" i="15" s="1"/>
  <c r="BB50" i="9" s="1"/>
  <c r="I51" i="15"/>
  <c r="I52" i="15"/>
  <c r="I53" i="15"/>
  <c r="J53" i="15" s="1"/>
  <c r="BB53" i="9" s="1"/>
  <c r="I54" i="15"/>
  <c r="J54" i="15" s="1"/>
  <c r="BB54" i="9" s="1"/>
  <c r="I55" i="15"/>
  <c r="I56" i="15"/>
  <c r="I57" i="15"/>
  <c r="J57" i="15" s="1"/>
  <c r="BB57" i="9" s="1"/>
  <c r="I58" i="15"/>
  <c r="J58" i="15" s="1"/>
  <c r="BB58" i="9" s="1"/>
  <c r="I59" i="15"/>
  <c r="I60" i="15"/>
  <c r="I61" i="15"/>
  <c r="J61" i="15" s="1"/>
  <c r="BB61" i="9" s="1"/>
  <c r="I62" i="15"/>
  <c r="J62" i="15" s="1"/>
  <c r="BB62" i="9" s="1"/>
  <c r="I63" i="15"/>
  <c r="I64" i="15"/>
  <c r="I65" i="15"/>
  <c r="J65" i="15" s="1"/>
  <c r="BB65" i="9" s="1"/>
  <c r="I66" i="15"/>
  <c r="J66" i="15" s="1"/>
  <c r="BB66" i="9" s="1"/>
  <c r="I67" i="15"/>
  <c r="I68" i="15"/>
  <c r="I69" i="15"/>
  <c r="J69" i="15" s="1"/>
  <c r="BB69" i="9" s="1"/>
  <c r="I70" i="15"/>
  <c r="J70" i="15" s="1"/>
  <c r="BB70" i="9" s="1"/>
  <c r="I71" i="15"/>
  <c r="I72" i="15"/>
  <c r="I73" i="15"/>
  <c r="I74" i="15"/>
  <c r="J74" i="15" s="1"/>
  <c r="BB74" i="9" s="1"/>
  <c r="I75" i="15"/>
  <c r="I78" i="15"/>
  <c r="I79" i="15"/>
  <c r="I80" i="15"/>
  <c r="J80" i="15" s="1"/>
  <c r="I81" i="15"/>
  <c r="I82" i="15"/>
  <c r="I83" i="15"/>
  <c r="I86" i="15"/>
  <c r="I87" i="15"/>
  <c r="I88" i="15"/>
  <c r="I89" i="15"/>
  <c r="I90" i="15"/>
  <c r="I91" i="15"/>
  <c r="J91" i="15" s="1"/>
  <c r="I92" i="15"/>
  <c r="I95" i="15"/>
  <c r="I96" i="15"/>
  <c r="I97" i="15"/>
  <c r="I98" i="15"/>
  <c r="I99" i="15"/>
  <c r="I100" i="15"/>
  <c r="I101" i="15"/>
  <c r="J101" i="15" s="1"/>
  <c r="I102" i="15"/>
  <c r="I103" i="15"/>
  <c r="I104" i="15"/>
  <c r="I105" i="15"/>
  <c r="J105" i="15" s="1"/>
  <c r="I106" i="15"/>
  <c r="I107" i="15"/>
  <c r="I108" i="15"/>
  <c r="I109" i="15"/>
  <c r="J109" i="15" s="1"/>
  <c r="I110" i="15"/>
  <c r="I111" i="15"/>
  <c r="I112" i="15"/>
  <c r="I113" i="15"/>
  <c r="J113" i="15" s="1"/>
  <c r="I114" i="15"/>
  <c r="I115" i="15"/>
  <c r="I116" i="15"/>
  <c r="I117" i="15"/>
  <c r="J117" i="15" s="1"/>
  <c r="I118" i="15"/>
  <c r="I119" i="15"/>
  <c r="I120" i="15"/>
  <c r="I121" i="15"/>
  <c r="J121" i="15" s="1"/>
  <c r="I122" i="15"/>
  <c r="I123" i="15"/>
  <c r="I124" i="15"/>
  <c r="I125" i="15"/>
  <c r="J125" i="15" s="1"/>
  <c r="I126" i="15"/>
  <c r="I127" i="15"/>
  <c r="I130" i="15"/>
  <c r="I131" i="15"/>
  <c r="I132" i="15"/>
  <c r="I133" i="15"/>
  <c r="I134" i="15"/>
  <c r="I135" i="15"/>
  <c r="J135" i="15" s="1"/>
  <c r="AB14" i="29" s="1"/>
  <c r="I136" i="15"/>
  <c r="M76" i="15"/>
  <c r="M84" i="15"/>
  <c r="M93" i="15"/>
  <c r="M128" i="15"/>
  <c r="M137" i="15"/>
  <c r="O102" i="15"/>
  <c r="Q102" i="15" s="1"/>
  <c r="O103" i="15"/>
  <c r="Q103" i="15" s="1"/>
  <c r="Z14" i="30"/>
  <c r="Z15" i="30"/>
  <c r="P7" i="29"/>
  <c r="P8" i="29"/>
  <c r="P9" i="29" s="1"/>
  <c r="D16" i="30"/>
  <c r="D21" i="30"/>
  <c r="D27" i="30"/>
  <c r="D33" i="30"/>
  <c r="D37" i="30"/>
  <c r="C76" i="27"/>
  <c r="C85" i="27"/>
  <c r="C76" i="26"/>
  <c r="C85" i="26"/>
  <c r="C76" i="28"/>
  <c r="C85" i="28"/>
  <c r="C13" i="17"/>
  <c r="BL4" i="69"/>
  <c r="BM4" i="69"/>
  <c r="BL76" i="69"/>
  <c r="BM76" i="69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AN4" i="10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AR15" i="30"/>
  <c r="P15" i="30"/>
  <c r="M15" i="30"/>
  <c r="J15" i="30"/>
  <c r="G15" i="30"/>
  <c r="D15" i="30"/>
  <c r="AR14" i="30"/>
  <c r="P14" i="30"/>
  <c r="J14" i="30"/>
  <c r="AL103" i="15"/>
  <c r="Z103" i="15"/>
  <c r="Z102" i="15"/>
  <c r="AL102" i="15"/>
  <c r="Y36" i="68"/>
  <c r="Y34" i="68"/>
  <c r="Z110" i="15"/>
  <c r="Z133" i="15"/>
  <c r="Z78" i="15"/>
  <c r="Z79" i="15"/>
  <c r="Z80" i="15"/>
  <c r="Z81" i="15"/>
  <c r="Z82" i="15"/>
  <c r="Z83" i="15"/>
  <c r="Z65" i="15"/>
  <c r="Z55" i="15"/>
  <c r="Z95" i="15"/>
  <c r="Z96" i="15"/>
  <c r="Z97" i="15"/>
  <c r="Z98" i="15"/>
  <c r="Z99" i="15"/>
  <c r="Z100" i="15"/>
  <c r="Z101" i="15"/>
  <c r="Z104" i="15"/>
  <c r="Z105" i="15"/>
  <c r="Z106" i="15"/>
  <c r="Z107" i="15"/>
  <c r="Z108" i="15"/>
  <c r="Z109" i="15"/>
  <c r="Z111" i="15"/>
  <c r="Z112" i="15"/>
  <c r="Z113" i="15"/>
  <c r="Z114" i="15"/>
  <c r="Z115" i="15"/>
  <c r="Z116" i="15"/>
  <c r="Z117" i="15"/>
  <c r="Z118" i="15"/>
  <c r="Z119" i="15"/>
  <c r="Z120" i="15"/>
  <c r="Z121" i="15"/>
  <c r="Z122" i="15"/>
  <c r="Z123" i="15"/>
  <c r="Z124" i="15"/>
  <c r="Z125" i="15"/>
  <c r="Z126" i="15"/>
  <c r="Z127" i="15"/>
  <c r="Z87" i="15"/>
  <c r="Z69" i="15"/>
  <c r="Z73" i="15"/>
  <c r="Z91" i="15"/>
  <c r="R76" i="15"/>
  <c r="Z26" i="15"/>
  <c r="AA21" i="15"/>
  <c r="Z31" i="15"/>
  <c r="Z37" i="15"/>
  <c r="Z43" i="15"/>
  <c r="Z49" i="15"/>
  <c r="Z56" i="15"/>
  <c r="V76" i="15"/>
  <c r="R84" i="15"/>
  <c r="R93" i="15"/>
  <c r="R128" i="15"/>
  <c r="R137" i="15"/>
  <c r="V128" i="15"/>
  <c r="Z23" i="15"/>
  <c r="AA25" i="15"/>
  <c r="Z27" i="15"/>
  <c r="Z54" i="15"/>
  <c r="Z59" i="15"/>
  <c r="Z64" i="15"/>
  <c r="Z68" i="15"/>
  <c r="Z72" i="15"/>
  <c r="V84" i="15"/>
  <c r="V93" i="15"/>
  <c r="V137" i="15"/>
  <c r="Z86" i="15"/>
  <c r="Z90" i="15"/>
  <c r="AA92" i="15"/>
  <c r="Z29" i="15"/>
  <c r="Z35" i="15"/>
  <c r="Z41" i="15"/>
  <c r="Z47" i="15"/>
  <c r="Z53" i="15"/>
  <c r="Z8" i="15"/>
  <c r="Z10" i="15"/>
  <c r="Z18" i="15"/>
  <c r="Z19" i="15"/>
  <c r="Z20" i="15"/>
  <c r="Z21" i="15"/>
  <c r="Z22" i="15"/>
  <c r="Z24" i="15"/>
  <c r="Z46" i="15"/>
  <c r="AA48" i="15"/>
  <c r="Z48" i="15"/>
  <c r="Z50" i="15"/>
  <c r="Z52" i="15"/>
  <c r="AA60" i="15"/>
  <c r="Z60" i="15"/>
  <c r="Z61" i="15"/>
  <c r="Z63" i="15"/>
  <c r="Z67" i="15"/>
  <c r="Z71" i="15"/>
  <c r="Z75" i="15"/>
  <c r="S84" i="15"/>
  <c r="AA82" i="15"/>
  <c r="Z89" i="15"/>
  <c r="AA96" i="15"/>
  <c r="Z33" i="15"/>
  <c r="Z39" i="15"/>
  <c r="Z45" i="15"/>
  <c r="Z51" i="15"/>
  <c r="Z57" i="15"/>
  <c r="Z7" i="15"/>
  <c r="Z9" i="15"/>
  <c r="Z11" i="15"/>
  <c r="Z12" i="15"/>
  <c r="Z13" i="15"/>
  <c r="Z14" i="15"/>
  <c r="Z15" i="15"/>
  <c r="Z16" i="15"/>
  <c r="Z17" i="15"/>
  <c r="Z25" i="15"/>
  <c r="Z28" i="15"/>
  <c r="Z30" i="15"/>
  <c r="Z32" i="15"/>
  <c r="Z34" i="15"/>
  <c r="Z36" i="15"/>
  <c r="Z38" i="15"/>
  <c r="Z40" i="15"/>
  <c r="Z42" i="15"/>
  <c r="Z44" i="15"/>
  <c r="Z58" i="15"/>
  <c r="Z62" i="15"/>
  <c r="Z66" i="15"/>
  <c r="Z70" i="15"/>
  <c r="Z74" i="15"/>
  <c r="AA68" i="15"/>
  <c r="Z88" i="15"/>
  <c r="Z92" i="15"/>
  <c r="Z131" i="15"/>
  <c r="Z130" i="15"/>
  <c r="Z132" i="15"/>
  <c r="Z134" i="15"/>
  <c r="Z135" i="15"/>
  <c r="Z136" i="15"/>
  <c r="AA116" i="15"/>
  <c r="AA136" i="15"/>
  <c r="AA42" i="15"/>
  <c r="AA27" i="15"/>
  <c r="S76" i="15"/>
  <c r="S128" i="15"/>
  <c r="S137" i="15"/>
  <c r="AA7" i="15"/>
  <c r="AL39" i="15"/>
  <c r="AL59" i="15"/>
  <c r="AL60" i="15"/>
  <c r="AL58" i="15"/>
  <c r="AL65" i="15"/>
  <c r="AL38" i="15"/>
  <c r="AL50" i="15"/>
  <c r="AL133" i="15"/>
  <c r="AL123" i="15"/>
  <c r="AL66" i="15"/>
  <c r="AL47" i="15"/>
  <c r="AL64" i="15"/>
  <c r="AL63" i="15"/>
  <c r="AL61" i="15"/>
  <c r="AL57" i="15"/>
  <c r="AL48" i="15"/>
  <c r="AL132" i="15"/>
  <c r="AL104" i="15"/>
  <c r="AL98" i="15"/>
  <c r="AL70" i="15"/>
  <c r="AL62" i="15"/>
  <c r="AL56" i="15"/>
  <c r="AL69" i="15"/>
  <c r="AM57" i="15"/>
  <c r="AL120" i="15"/>
  <c r="AL136" i="15"/>
  <c r="AL127" i="15"/>
  <c r="AL89" i="15"/>
  <c r="AM55" i="15"/>
  <c r="AL107" i="15"/>
  <c r="AL101" i="15"/>
  <c r="AL71" i="15"/>
  <c r="AL68" i="15"/>
  <c r="AL117" i="15"/>
  <c r="AL112" i="15"/>
  <c r="AL116" i="15"/>
  <c r="AL114" i="15"/>
  <c r="AL111" i="15"/>
  <c r="AL108" i="15"/>
  <c r="AL67" i="15"/>
  <c r="AL53" i="15"/>
  <c r="AL45" i="15"/>
  <c r="AL43" i="15"/>
  <c r="AL42" i="15"/>
  <c r="AL40" i="15"/>
  <c r="AL124" i="15"/>
  <c r="AL97" i="15"/>
  <c r="AL80" i="15"/>
  <c r="AL75" i="15"/>
  <c r="AL55" i="15"/>
  <c r="AL52" i="15"/>
  <c r="AL51" i="15"/>
  <c r="AL49" i="15"/>
  <c r="AL44" i="15"/>
  <c r="AL37" i="15"/>
  <c r="AL35" i="15"/>
  <c r="AL46" i="15"/>
  <c r="AL41" i="15"/>
  <c r="AL36" i="15"/>
  <c r="AL8" i="15"/>
  <c r="AL7" i="15"/>
  <c r="AL9" i="15"/>
  <c r="AL10" i="15"/>
  <c r="AL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54" i="15"/>
  <c r="AL72" i="15"/>
  <c r="AL73" i="15"/>
  <c r="AL74" i="15"/>
  <c r="AM135" i="15"/>
  <c r="AM121" i="15"/>
  <c r="AL95" i="15"/>
  <c r="AL96" i="15"/>
  <c r="AL99" i="15"/>
  <c r="AL100" i="15"/>
  <c r="AL105" i="15"/>
  <c r="AL106" i="15"/>
  <c r="AL109" i="15"/>
  <c r="AL110" i="15"/>
  <c r="AL113" i="15"/>
  <c r="AL115" i="15"/>
  <c r="AL118" i="15"/>
  <c r="AL119" i="15"/>
  <c r="AL121" i="15"/>
  <c r="AL122" i="15"/>
  <c r="AL125" i="15"/>
  <c r="AL126" i="15"/>
  <c r="AL82" i="15"/>
  <c r="AH137" i="15"/>
  <c r="AD137" i="15"/>
  <c r="AD76" i="15"/>
  <c r="AD84" i="15"/>
  <c r="AD93" i="15"/>
  <c r="AD128" i="15"/>
  <c r="AL135" i="15"/>
  <c r="AL90" i="15"/>
  <c r="AH76" i="15"/>
  <c r="AL134" i="15"/>
  <c r="AL130" i="15"/>
  <c r="AL131" i="15"/>
  <c r="AH128" i="15"/>
  <c r="AL92" i="15"/>
  <c r="AL88" i="15"/>
  <c r="AH93" i="15"/>
  <c r="AH84" i="15"/>
  <c r="AL81" i="15"/>
  <c r="AL78" i="15"/>
  <c r="AL79" i="15"/>
  <c r="AL83" i="15"/>
  <c r="AL86" i="15"/>
  <c r="AL91" i="15"/>
  <c r="AL87" i="15"/>
  <c r="AM32" i="15"/>
  <c r="AM18" i="15"/>
  <c r="AM10" i="15"/>
  <c r="AM42" i="15"/>
  <c r="AM101" i="15"/>
  <c r="AM59" i="15"/>
  <c r="AF76" i="69"/>
  <c r="C88" i="1"/>
  <c r="L76" i="27"/>
  <c r="L85" i="27"/>
  <c r="Q76" i="25"/>
  <c r="AI4" i="17"/>
  <c r="I4" i="68"/>
  <c r="J4" i="68" s="1"/>
  <c r="K4" i="68" s="1"/>
  <c r="L4" i="68" s="1"/>
  <c r="M4" i="68" s="1"/>
  <c r="N4" i="68"/>
  <c r="O4" i="68" s="1"/>
  <c r="P4" i="68" s="1"/>
  <c r="Q4" i="68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AS4" i="68" s="1"/>
  <c r="AT4" i="68" s="1"/>
  <c r="N1" i="12"/>
  <c r="C87" i="1"/>
  <c r="AR76" i="68"/>
  <c r="S87" i="25"/>
  <c r="AO9" i="29"/>
  <c r="O9" i="29"/>
  <c r="BS5" i="11"/>
  <c r="D4" i="13"/>
  <c r="E4" i="13" s="1"/>
  <c r="F4" i="13" s="1"/>
  <c r="G4" i="13" s="1"/>
  <c r="H4" i="13" s="1"/>
  <c r="I4" i="13" s="1"/>
  <c r="J4" i="13" s="1"/>
  <c r="K4" i="13" s="1"/>
  <c r="V4" i="12"/>
  <c r="W4" i="12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O4" i="12"/>
  <c r="P4" i="12" s="1"/>
  <c r="Q4" i="12" s="1"/>
  <c r="R4" i="12" s="1"/>
  <c r="S4" i="12" s="1"/>
  <c r="H76" i="15"/>
  <c r="L3" i="15"/>
  <c r="AK76" i="69"/>
  <c r="AL76" i="69"/>
  <c r="AM76" i="69"/>
  <c r="AN76" i="69"/>
  <c r="AO76" i="69"/>
  <c r="AP76" i="69"/>
  <c r="AQ76" i="69"/>
  <c r="AR76" i="69"/>
  <c r="AS76" i="69"/>
  <c r="C4" i="69"/>
  <c r="D4" i="69"/>
  <c r="E4" i="69"/>
  <c r="F4" i="69"/>
  <c r="G4" i="69"/>
  <c r="H4" i="69"/>
  <c r="I4" i="69"/>
  <c r="J4" i="69"/>
  <c r="K4" i="69"/>
  <c r="L4" i="69"/>
  <c r="M4" i="69"/>
  <c r="N4" i="69"/>
  <c r="O4" i="69"/>
  <c r="P4" i="69"/>
  <c r="Q4" i="69"/>
  <c r="S4" i="69"/>
  <c r="T4" i="69"/>
  <c r="U4" i="69"/>
  <c r="V4" i="69"/>
  <c r="W4" i="69"/>
  <c r="X4" i="69"/>
  <c r="Y4" i="69"/>
  <c r="AA4" i="69"/>
  <c r="AB4" i="69"/>
  <c r="AG4" i="69"/>
  <c r="AH4" i="69"/>
  <c r="AI4" i="69"/>
  <c r="AT4" i="69"/>
  <c r="AU4" i="69"/>
  <c r="AV4" i="69"/>
  <c r="AW4" i="69"/>
  <c r="AX4" i="69"/>
  <c r="AY4" i="69"/>
  <c r="AZ4" i="69"/>
  <c r="BA4" i="69"/>
  <c r="BB4" i="69"/>
  <c r="BC4" i="69"/>
  <c r="BD4" i="69"/>
  <c r="BE4" i="69"/>
  <c r="BF4" i="69"/>
  <c r="BG4" i="69"/>
  <c r="BH4" i="69"/>
  <c r="BI4" i="69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U80" i="25"/>
  <c r="P137" i="15"/>
  <c r="P128" i="15"/>
  <c r="P93" i="15"/>
  <c r="P84" i="15"/>
  <c r="H137" i="15"/>
  <c r="H128" i="15"/>
  <c r="H93" i="15"/>
  <c r="H84" i="15"/>
  <c r="E4" i="15"/>
  <c r="F4" i="15" s="1"/>
  <c r="G4" i="15" s="1"/>
  <c r="H4" i="15" s="1"/>
  <c r="I4" i="15" s="1"/>
  <c r="J4" i="15" s="1"/>
  <c r="K4" i="15" s="1"/>
  <c r="E4" i="29"/>
  <c r="F4" i="29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AV4" i="29" s="1"/>
  <c r="D4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W76" i="69"/>
  <c r="AX76" i="69"/>
  <c r="AY76" i="69"/>
  <c r="AZ76" i="69"/>
  <c r="BA76" i="69"/>
  <c r="BB76" i="69"/>
  <c r="BC76" i="69"/>
  <c r="BF76" i="69"/>
  <c r="BG76" i="69"/>
  <c r="BH76" i="69"/>
  <c r="E2" i="70"/>
  <c r="F2" i="70"/>
  <c r="D11" i="70"/>
  <c r="E11" i="70"/>
  <c r="AH4" i="30"/>
  <c r="AI4" i="30" s="1"/>
  <c r="AJ4" i="30" s="1"/>
  <c r="AK4" i="30" s="1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Y4" i="30" s="1"/>
  <c r="AZ4" i="30" s="1"/>
  <c r="BA4" i="30" s="1"/>
  <c r="BB4" i="30" s="1"/>
  <c r="BC4" i="30" s="1"/>
  <c r="BD4" i="30" s="1"/>
  <c r="AC4" i="30"/>
  <c r="AD4" i="30" s="1"/>
  <c r="AE4" i="30" s="1"/>
  <c r="E4" i="30"/>
  <c r="F4" i="30" s="1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T4" i="30" s="1"/>
  <c r="U4" i="30" s="1"/>
  <c r="V4" i="30" s="1"/>
  <c r="W4" i="30" s="1"/>
  <c r="X4" i="30" s="1"/>
  <c r="Y4" i="30" s="1"/>
  <c r="Z4" i="30" s="1"/>
  <c r="AJ4" i="17"/>
  <c r="AK4" i="17"/>
  <c r="AD4" i="17"/>
  <c r="AE4" i="17"/>
  <c r="AF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G76" i="69"/>
  <c r="AH76" i="69"/>
  <c r="AI76" i="69"/>
  <c r="AJ76" i="69"/>
  <c r="D4" i="28"/>
  <c r="E4" i="28"/>
  <c r="AB76" i="69"/>
  <c r="AC76" i="69"/>
  <c r="AE76" i="69"/>
  <c r="T81" i="25"/>
  <c r="T79" i="25"/>
  <c r="AV24" i="29"/>
  <c r="Y76" i="68"/>
  <c r="U81" i="25"/>
  <c r="U79" i="25"/>
  <c r="D4" i="27"/>
  <c r="E4" i="27"/>
  <c r="D4" i="26"/>
  <c r="E4" i="26"/>
  <c r="Z68" i="68"/>
  <c r="AI76" i="68"/>
  <c r="AH76" i="68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F76" i="68"/>
  <c r="AA75" i="68"/>
  <c r="Z75" i="68"/>
  <c r="D4" i="68"/>
  <c r="D4" i="67"/>
  <c r="E4" i="67" s="1"/>
  <c r="F4" i="67" s="1"/>
  <c r="G4" i="67" s="1"/>
  <c r="H4" i="67" s="1"/>
  <c r="I4" i="67" s="1"/>
  <c r="J4" i="67" s="1"/>
  <c r="AA7" i="68"/>
  <c r="AA8" i="68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37" i="68"/>
  <c r="Y25" i="68"/>
  <c r="Y21" i="68"/>
  <c r="AP18" i="68"/>
  <c r="AQ18" i="68"/>
  <c r="D76" i="68"/>
  <c r="AL76" i="68"/>
  <c r="AN18" i="68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D76" i="69"/>
  <c r="Q76" i="12"/>
  <c r="L76" i="26"/>
  <c r="L85" i="26"/>
  <c r="AT3" i="15"/>
  <c r="T80" i="25"/>
  <c r="P76" i="69"/>
  <c r="AP8" i="29"/>
  <c r="AP7" i="29"/>
  <c r="AN9" i="29"/>
  <c r="N9" i="29"/>
  <c r="AT9" i="29"/>
  <c r="AT16" i="29"/>
  <c r="AT20" i="29" s="1"/>
  <c r="Y9" i="29"/>
  <c r="AC36" i="30"/>
  <c r="AJ16" i="29"/>
  <c r="AJ18" i="29" s="1"/>
  <c r="AE76" i="68"/>
  <c r="C76" i="68"/>
  <c r="AJ76" i="68"/>
  <c r="H7" i="17"/>
  <c r="AZ40" i="30"/>
  <c r="AJ14" i="17"/>
  <c r="BC40" i="30"/>
  <c r="AP9" i="29"/>
  <c r="AY4" i="12"/>
  <c r="AZ4" i="12" s="1"/>
  <c r="AK4" i="69"/>
  <c r="AL4" i="69"/>
  <c r="AM4" i="69"/>
  <c r="AN4" i="69"/>
  <c r="Q85" i="25"/>
  <c r="H8" i="17"/>
  <c r="T4" i="7"/>
  <c r="U4" i="7"/>
  <c r="V4" i="7"/>
  <c r="W4" i="7"/>
  <c r="X4" i="7"/>
  <c r="Y4" i="7"/>
  <c r="Z4" i="7"/>
  <c r="AA4" i="7"/>
  <c r="AB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P76" i="15"/>
  <c r="F76" i="15"/>
  <c r="F128" i="15"/>
  <c r="N8" i="17"/>
  <c r="K11" i="17"/>
  <c r="F137" i="15"/>
  <c r="F84" i="15"/>
  <c r="F93" i="15"/>
  <c r="D128" i="15"/>
  <c r="D84" i="15"/>
  <c r="D137" i="15"/>
  <c r="D93" i="15"/>
  <c r="C8" i="17"/>
  <c r="C11" i="17"/>
  <c r="F11" i="70"/>
  <c r="J76" i="12"/>
  <c r="H76" i="12"/>
  <c r="D76" i="12"/>
  <c r="AT8" i="30"/>
  <c r="AT21" i="30"/>
  <c r="M37" i="30"/>
  <c r="P27" i="30"/>
  <c r="P36" i="30"/>
  <c r="T9" i="16"/>
  <c r="J9" i="30"/>
  <c r="H76" i="25"/>
  <c r="H85" i="25"/>
  <c r="L76" i="28"/>
  <c r="L85" i="28"/>
  <c r="AC39" i="30"/>
  <c r="AC26" i="30"/>
  <c r="G19" i="30"/>
  <c r="G25" i="30"/>
  <c r="G31" i="30"/>
  <c r="D31" i="30"/>
  <c r="Q8" i="17"/>
  <c r="K12" i="17"/>
  <c r="D13" i="30"/>
  <c r="G23" i="68"/>
  <c r="D8" i="30"/>
  <c r="G62" i="68"/>
  <c r="G70" i="68"/>
  <c r="G54" i="68"/>
  <c r="G64" i="68"/>
  <c r="F76" i="12"/>
  <c r="N128" i="15"/>
  <c r="N93" i="15"/>
  <c r="N84" i="15"/>
  <c r="N137" i="15"/>
  <c r="N76" i="15"/>
  <c r="O84" i="15"/>
  <c r="AO60" i="9"/>
  <c r="AN60" i="9"/>
  <c r="AO46" i="9"/>
  <c r="AN46" i="9"/>
  <c r="AN37" i="9"/>
  <c r="AO37" i="9"/>
  <c r="AN9" i="9"/>
  <c r="AO9" i="9"/>
  <c r="AO33" i="9"/>
  <c r="AN33" i="9"/>
  <c r="AN31" i="9"/>
  <c r="AO31" i="9"/>
  <c r="AN12" i="9"/>
  <c r="AO12" i="9"/>
  <c r="AN14" i="9"/>
  <c r="AO14" i="9"/>
  <c r="AN49" i="9"/>
  <c r="AO49" i="9"/>
  <c r="AN17" i="9"/>
  <c r="AO17" i="9"/>
  <c r="AN73" i="9"/>
  <c r="AO73" i="9"/>
  <c r="AO21" i="9"/>
  <c r="AN21" i="9"/>
  <c r="AO48" i="9"/>
  <c r="AN48" i="9"/>
  <c r="AN58" i="9"/>
  <c r="AO58" i="9"/>
  <c r="AO40" i="9"/>
  <c r="AN40" i="9"/>
  <c r="AO69" i="9"/>
  <c r="AN69" i="9"/>
  <c r="AN8" i="9"/>
  <c r="AO8" i="9"/>
  <c r="AO28" i="9"/>
  <c r="AN28" i="9"/>
  <c r="AO19" i="9"/>
  <c r="AN19" i="9"/>
  <c r="AN11" i="9"/>
  <c r="AO11" i="9"/>
  <c r="AO55" i="9"/>
  <c r="AN55" i="9"/>
  <c r="AN54" i="9"/>
  <c r="AO54" i="9"/>
  <c r="AN75" i="9"/>
  <c r="AO75" i="9"/>
  <c r="AN50" i="9"/>
  <c r="AO50" i="9"/>
  <c r="AN43" i="9"/>
  <c r="AO43" i="9"/>
  <c r="AN25" i="9"/>
  <c r="AO25" i="9"/>
  <c r="AN70" i="9"/>
  <c r="AO70" i="9"/>
  <c r="AO67" i="9"/>
  <c r="AN67" i="9"/>
  <c r="AO39" i="9"/>
  <c r="AN39" i="9"/>
  <c r="AN71" i="9"/>
  <c r="AO71" i="9"/>
  <c r="AO26" i="9"/>
  <c r="AN26" i="9"/>
  <c r="AN74" i="9"/>
  <c r="AO74" i="9"/>
  <c r="AN47" i="9"/>
  <c r="AO47" i="9"/>
  <c r="AO36" i="9"/>
  <c r="AN36" i="9"/>
  <c r="AN44" i="9"/>
  <c r="AO44" i="9"/>
  <c r="AO56" i="9"/>
  <c r="AN56" i="9"/>
  <c r="AO62" i="9"/>
  <c r="AN62" i="9"/>
  <c r="AN27" i="9"/>
  <c r="AO27" i="9"/>
  <c r="AO65" i="9"/>
  <c r="AN65" i="9"/>
  <c r="AN63" i="9"/>
  <c r="AO63" i="9"/>
  <c r="AN41" i="9"/>
  <c r="AO41" i="9"/>
  <c r="AO16" i="9"/>
  <c r="AN16" i="9"/>
  <c r="AN59" i="9"/>
  <c r="AO59" i="9"/>
  <c r="AO35" i="9"/>
  <c r="AN35" i="9"/>
  <c r="AO64" i="9"/>
  <c r="AN64" i="9"/>
  <c r="AN22" i="9"/>
  <c r="AO22" i="9"/>
  <c r="AN18" i="9"/>
  <c r="AO18" i="9"/>
  <c r="AN30" i="9"/>
  <c r="AO30" i="9"/>
  <c r="AO66" i="9"/>
  <c r="AN66" i="9"/>
  <c r="AO42" i="9"/>
  <c r="AN42" i="9"/>
  <c r="AN45" i="9"/>
  <c r="AO45" i="9"/>
  <c r="AO32" i="9"/>
  <c r="AN32" i="9"/>
  <c r="AN72" i="9"/>
  <c r="AO72" i="9"/>
  <c r="AN34" i="9"/>
  <c r="AO34" i="9"/>
  <c r="AN24" i="9"/>
  <c r="AO24" i="9"/>
  <c r="AN51" i="9"/>
  <c r="AO51" i="9"/>
  <c r="AN57" i="9"/>
  <c r="AO57" i="9"/>
  <c r="AO68" i="9"/>
  <c r="AN68" i="9"/>
  <c r="AN61" i="9"/>
  <c r="AO61" i="9"/>
  <c r="AO29" i="9"/>
  <c r="AN29" i="9"/>
  <c r="AO20" i="9"/>
  <c r="AN20" i="9"/>
  <c r="AN38" i="9"/>
  <c r="AO38" i="9"/>
  <c r="AN53" i="9"/>
  <c r="AO53" i="9"/>
  <c r="AN52" i="9"/>
  <c r="AO52" i="9"/>
  <c r="AN13" i="9"/>
  <c r="AO13" i="9"/>
  <c r="AO10" i="9"/>
  <c r="AN10" i="9"/>
  <c r="AR9" i="29"/>
  <c r="AO15" i="9"/>
  <c r="AN15" i="9"/>
  <c r="AN23" i="9"/>
  <c r="AO23" i="9"/>
  <c r="AR7" i="30"/>
  <c r="AR23" i="30"/>
  <c r="AR27" i="30"/>
  <c r="AR33" i="30"/>
  <c r="AR8" i="30"/>
  <c r="AR21" i="30"/>
  <c r="AR35" i="30"/>
  <c r="AO7" i="9"/>
  <c r="AN7" i="9"/>
  <c r="AN76" i="9"/>
  <c r="AR36" i="30"/>
  <c r="G9" i="30"/>
  <c r="D26" i="30"/>
  <c r="D34" i="30"/>
  <c r="D25" i="30"/>
  <c r="D16" i="29"/>
  <c r="D18" i="29" s="1"/>
  <c r="H13" i="29"/>
  <c r="AT73" i="9"/>
  <c r="H14" i="29"/>
  <c r="I82" i="25"/>
  <c r="J82" i="25" s="1"/>
  <c r="U82" i="25" s="1"/>
  <c r="O7" i="16"/>
  <c r="AT69" i="9"/>
  <c r="AT65" i="9"/>
  <c r="H15" i="29"/>
  <c r="M78" i="26"/>
  <c r="N78" i="26" s="1"/>
  <c r="AT72" i="9"/>
  <c r="H8" i="29"/>
  <c r="T11" i="29"/>
  <c r="T7" i="29"/>
  <c r="P7" i="16"/>
  <c r="AT68" i="9"/>
  <c r="AT64" i="9"/>
  <c r="G8" i="17"/>
  <c r="K7" i="17"/>
  <c r="H9" i="17"/>
  <c r="AR22" i="30"/>
  <c r="AR32" i="30"/>
  <c r="AR24" i="30"/>
  <c r="G11" i="30"/>
  <c r="K8" i="17"/>
  <c r="J10" i="30"/>
  <c r="AT14" i="30"/>
  <c r="AR16" i="30"/>
  <c r="P32" i="30"/>
  <c r="M25" i="30"/>
  <c r="N9" i="17"/>
  <c r="N10" i="17"/>
  <c r="N11" i="17"/>
  <c r="AR13" i="30"/>
  <c r="AR29" i="30"/>
  <c r="AR38" i="30"/>
  <c r="Q9" i="17"/>
  <c r="P10" i="30"/>
  <c r="P30" i="30"/>
  <c r="D17" i="30"/>
  <c r="M36" i="30"/>
  <c r="AC14" i="30"/>
  <c r="G14" i="30"/>
  <c r="M14" i="30"/>
  <c r="D14" i="30"/>
  <c r="G7" i="17"/>
  <c r="AT31" i="30"/>
  <c r="AF73" i="15"/>
  <c r="AE128" i="15"/>
  <c r="AF81" i="15"/>
  <c r="AG81" i="15" s="1"/>
  <c r="AM123" i="15"/>
  <c r="AF72" i="15"/>
  <c r="AE76" i="15"/>
  <c r="AF82" i="15"/>
  <c r="AF68" i="15"/>
  <c r="AG68" i="15" s="1"/>
  <c r="AF65" i="15"/>
  <c r="AN65" i="15" s="1"/>
  <c r="AF60" i="15"/>
  <c r="AG60" i="15" s="1"/>
  <c r="AF57" i="15"/>
  <c r="AN57" i="15" s="1"/>
  <c r="AJ53" i="15"/>
  <c r="AK53" i="15" s="1"/>
  <c r="AF52" i="15"/>
  <c r="AG52" i="15" s="1"/>
  <c r="AF49" i="15"/>
  <c r="AG49" i="15" s="1"/>
  <c r="AF44" i="15"/>
  <c r="AG44" i="15" s="1"/>
  <c r="AF41" i="15"/>
  <c r="AF36" i="15"/>
  <c r="AG36" i="15" s="1"/>
  <c r="AF33" i="15"/>
  <c r="AG33" i="15" s="1"/>
  <c r="AF9" i="15"/>
  <c r="X68" i="15"/>
  <c r="Y68" i="15" s="1"/>
  <c r="T57" i="15"/>
  <c r="T36" i="15"/>
  <c r="U36" i="15" s="1"/>
  <c r="T28" i="15"/>
  <c r="U28" i="15" s="1"/>
  <c r="T16" i="15"/>
  <c r="U16" i="15" s="1"/>
  <c r="AF91" i="15"/>
  <c r="AF90" i="15"/>
  <c r="AG90" i="15" s="1"/>
  <c r="AF78" i="15"/>
  <c r="AG78" i="15" s="1"/>
  <c r="AF28" i="15"/>
  <c r="AN28" i="15" s="1"/>
  <c r="AF20" i="15"/>
  <c r="AG20" i="15" s="1"/>
  <c r="AF12" i="15"/>
  <c r="T68" i="15"/>
  <c r="U68" i="15" s="1"/>
  <c r="AC68" i="15" s="1"/>
  <c r="AV68" i="9" s="1"/>
  <c r="T60" i="15"/>
  <c r="T52" i="15"/>
  <c r="X48" i="15"/>
  <c r="Y48" i="15" s="1"/>
  <c r="T45" i="15"/>
  <c r="U45" i="15" s="1"/>
  <c r="T40" i="15"/>
  <c r="T37" i="15"/>
  <c r="U37" i="15" s="1"/>
  <c r="T24" i="15"/>
  <c r="U24" i="15" s="1"/>
  <c r="T21" i="15"/>
  <c r="U21" i="15" s="1"/>
  <c r="AF69" i="15"/>
  <c r="AG69" i="15" s="1"/>
  <c r="AO69" i="15" s="1"/>
  <c r="AW69" i="9" s="1"/>
  <c r="AF64" i="15"/>
  <c r="AF61" i="15"/>
  <c r="AG61" i="15" s="1"/>
  <c r="AF56" i="15"/>
  <c r="AG56" i="15" s="1"/>
  <c r="AF53" i="15"/>
  <c r="AG53" i="15" s="1"/>
  <c r="AO53" i="15" s="1"/>
  <c r="AW53" i="9" s="1"/>
  <c r="AF48" i="15"/>
  <c r="AF45" i="15"/>
  <c r="AF40" i="15"/>
  <c r="AG40" i="15" s="1"/>
  <c r="AF37" i="15"/>
  <c r="AF32" i="15"/>
  <c r="AN32" i="15" s="1"/>
  <c r="AF29" i="15"/>
  <c r="AG29" i="15" s="1"/>
  <c r="AF21" i="15"/>
  <c r="AG21" i="15" s="1"/>
  <c r="AF13" i="15"/>
  <c r="T133" i="15"/>
  <c r="U133" i="15" s="1"/>
  <c r="T53" i="15"/>
  <c r="U53" i="15" s="1"/>
  <c r="T48" i="15"/>
  <c r="T32" i="15"/>
  <c r="T29" i="15"/>
  <c r="AJ87" i="15"/>
  <c r="AK87" i="15" s="1"/>
  <c r="AF8" i="15"/>
  <c r="AG8" i="15" s="1"/>
  <c r="T59" i="15"/>
  <c r="U59" i="15" s="1"/>
  <c r="T56" i="15"/>
  <c r="T44" i="15"/>
  <c r="T41" i="15"/>
  <c r="T25" i="15"/>
  <c r="T20" i="15"/>
  <c r="U20" i="15" s="1"/>
  <c r="T12" i="15"/>
  <c r="U12" i="15" s="1"/>
  <c r="T8" i="15"/>
  <c r="AF25" i="15"/>
  <c r="AG25" i="15" s="1"/>
  <c r="AF24" i="15"/>
  <c r="AG24" i="15" s="1"/>
  <c r="AF17" i="15"/>
  <c r="AG17" i="15" s="1"/>
  <c r="AF16" i="15"/>
  <c r="T75" i="15"/>
  <c r="U75" i="15" s="1"/>
  <c r="T67" i="15"/>
  <c r="U67" i="15" s="1"/>
  <c r="Y25" i="15"/>
  <c r="U89" i="15"/>
  <c r="D32" i="30"/>
  <c r="D18" i="30"/>
  <c r="Y9" i="68"/>
  <c r="Y13" i="68"/>
  <c r="Y73" i="68"/>
  <c r="Y20" i="68"/>
  <c r="Y24" i="68"/>
  <c r="Y40" i="68"/>
  <c r="Y60" i="68"/>
  <c r="Y64" i="68"/>
  <c r="Y68" i="68"/>
  <c r="BN11" i="69"/>
  <c r="C11" i="69"/>
  <c r="E69" i="68"/>
  <c r="E65" i="68"/>
  <c r="E61" i="68"/>
  <c r="E49" i="68"/>
  <c r="E45" i="68"/>
  <c r="E17" i="68"/>
  <c r="E13" i="68"/>
  <c r="X71" i="68"/>
  <c r="Q71" i="68"/>
  <c r="AF71" i="68"/>
  <c r="X23" i="68"/>
  <c r="BN51" i="69"/>
  <c r="C51" i="69"/>
  <c r="E38" i="68"/>
  <c r="E22" i="68"/>
  <c r="Q55" i="68"/>
  <c r="AK55" i="68"/>
  <c r="Q39" i="68"/>
  <c r="AF39" i="68" s="1"/>
  <c r="AR20" i="30"/>
  <c r="AR28" i="30"/>
  <c r="C10" i="17"/>
  <c r="J23" i="30"/>
  <c r="Y41" i="68"/>
  <c r="Y49" i="68"/>
  <c r="Y50" i="68"/>
  <c r="Y57" i="68"/>
  <c r="Y66" i="68"/>
  <c r="Y11" i="68"/>
  <c r="Y27" i="68"/>
  <c r="Y31" i="68"/>
  <c r="G34" i="12"/>
  <c r="G14" i="12"/>
  <c r="E37" i="12"/>
  <c r="K58" i="12"/>
  <c r="K51" i="12"/>
  <c r="I48" i="12"/>
  <c r="G44" i="12"/>
  <c r="K40" i="12"/>
  <c r="G21" i="12"/>
  <c r="I20" i="12"/>
  <c r="K64" i="12"/>
  <c r="G26" i="12"/>
  <c r="K24" i="12"/>
  <c r="AK75" i="68"/>
  <c r="F75" i="67" s="1"/>
  <c r="AK71" i="68"/>
  <c r="AK67" i="68"/>
  <c r="AK63" i="68"/>
  <c r="AS63" i="68" s="1"/>
  <c r="AT63" i="68" s="1"/>
  <c r="AK59" i="68"/>
  <c r="AM59" i="68" s="1"/>
  <c r="AK51" i="68"/>
  <c r="AK47" i="68"/>
  <c r="AK43" i="68"/>
  <c r="F43" i="67" s="1"/>
  <c r="AK39" i="68"/>
  <c r="AK35" i="68"/>
  <c r="F35" i="67"/>
  <c r="AK31" i="68"/>
  <c r="AK27" i="68"/>
  <c r="F27" i="67"/>
  <c r="AK23" i="68"/>
  <c r="F23" i="67" s="1"/>
  <c r="AK19" i="68"/>
  <c r="F19" i="67"/>
  <c r="AK15" i="68"/>
  <c r="F15" i="67" s="1"/>
  <c r="AK11" i="68"/>
  <c r="E71" i="68"/>
  <c r="J76" i="27"/>
  <c r="J85" i="27"/>
  <c r="X39" i="68"/>
  <c r="BN53" i="69"/>
  <c r="C53" i="69"/>
  <c r="E39" i="68"/>
  <c r="E18" i="68"/>
  <c r="E16" i="68"/>
  <c r="H16" i="68" s="1"/>
  <c r="D16" i="67" s="1"/>
  <c r="E10" i="68"/>
  <c r="Q75" i="68"/>
  <c r="X67" i="68"/>
  <c r="AF67" i="68" s="1"/>
  <c r="X63" i="68"/>
  <c r="AF63" i="68" s="1"/>
  <c r="Q62" i="68"/>
  <c r="AC62" i="68"/>
  <c r="X59" i="68"/>
  <c r="Q59" i="68"/>
  <c r="Q58" i="68"/>
  <c r="X57" i="68"/>
  <c r="X54" i="68"/>
  <c r="Q51" i="68"/>
  <c r="X51" i="68"/>
  <c r="AF51" i="68"/>
  <c r="Q47" i="68"/>
  <c r="X27" i="68"/>
  <c r="Q23" i="68"/>
  <c r="AC23" i="68"/>
  <c r="E50" i="68"/>
  <c r="E48" i="68"/>
  <c r="E42" i="68"/>
  <c r="H42" i="68" s="1"/>
  <c r="E26" i="68"/>
  <c r="X75" i="68"/>
  <c r="AF75" i="68"/>
  <c r="X73" i="68"/>
  <c r="Q67" i="68"/>
  <c r="AC67" i="68" s="1"/>
  <c r="X47" i="68"/>
  <c r="X43" i="68"/>
  <c r="Q43" i="68"/>
  <c r="AF43" i="68"/>
  <c r="Q42" i="68"/>
  <c r="X41" i="68"/>
  <c r="AB41" i="68" s="1"/>
  <c r="Q40" i="68"/>
  <c r="X38" i="68"/>
  <c r="AB38" i="68"/>
  <c r="X34" i="68"/>
  <c r="Q31" i="68"/>
  <c r="X30" i="68"/>
  <c r="Q27" i="68"/>
  <c r="Q15" i="68"/>
  <c r="AC15" i="68" s="1"/>
  <c r="X8" i="68"/>
  <c r="D38" i="30"/>
  <c r="D20" i="30"/>
  <c r="AR10" i="30"/>
  <c r="H10" i="17"/>
  <c r="AC21" i="30"/>
  <c r="AR30" i="30"/>
  <c r="Y14" i="68"/>
  <c r="Y18" i="68"/>
  <c r="Y43" i="68"/>
  <c r="Y47" i="68"/>
  <c r="Y67" i="68"/>
  <c r="Y71" i="68"/>
  <c r="G10" i="30"/>
  <c r="P11" i="30"/>
  <c r="AR9" i="30"/>
  <c r="Y10" i="68"/>
  <c r="M76" i="68"/>
  <c r="Y23" i="68"/>
  <c r="Y30" i="68"/>
  <c r="Y33" i="68"/>
  <c r="Y53" i="68"/>
  <c r="Y65" i="68"/>
  <c r="Y69" i="68"/>
  <c r="Q7" i="68"/>
  <c r="AM76" i="9"/>
  <c r="X7" i="68"/>
  <c r="BD76" i="69"/>
  <c r="C7" i="16"/>
  <c r="BN44" i="69"/>
  <c r="C44" i="69"/>
  <c r="BN21" i="69"/>
  <c r="C21" i="69"/>
  <c r="BN74" i="69"/>
  <c r="C74" i="69"/>
  <c r="BN70" i="69"/>
  <c r="C70" i="69"/>
  <c r="BN65" i="69"/>
  <c r="C65" i="69"/>
  <c r="BN61" i="69"/>
  <c r="C61" i="69"/>
  <c r="BN57" i="69"/>
  <c r="C57" i="69"/>
  <c r="BN52" i="69"/>
  <c r="C52" i="69"/>
  <c r="BN47" i="69"/>
  <c r="C47" i="69"/>
  <c r="BN42" i="69"/>
  <c r="C42" i="69"/>
  <c r="BN38" i="69"/>
  <c r="C38" i="69"/>
  <c r="BN34" i="69"/>
  <c r="C34" i="69"/>
  <c r="BN28" i="69"/>
  <c r="C28" i="69"/>
  <c r="BN22" i="69"/>
  <c r="C22" i="69"/>
  <c r="BN17" i="69"/>
  <c r="C17" i="69"/>
  <c r="BN13" i="69"/>
  <c r="C13" i="69"/>
  <c r="BN9" i="69"/>
  <c r="C9" i="69"/>
  <c r="E55" i="68"/>
  <c r="E19" i="68"/>
  <c r="X25" i="68"/>
  <c r="X19" i="68"/>
  <c r="Q18" i="68"/>
  <c r="X17" i="68"/>
  <c r="AB17" i="68" s="1"/>
  <c r="Q16" i="68"/>
  <c r="AC16" i="68"/>
  <c r="X14" i="68"/>
  <c r="Q11" i="68"/>
  <c r="BN32" i="69"/>
  <c r="C32" i="69"/>
  <c r="E58" i="68"/>
  <c r="E51" i="68"/>
  <c r="E34" i="68"/>
  <c r="H34" i="68" s="1"/>
  <c r="D34" i="67" s="1"/>
  <c r="E32" i="68"/>
  <c r="E30" i="68"/>
  <c r="E28" i="68"/>
  <c r="X74" i="68"/>
  <c r="X69" i="68"/>
  <c r="AB69" i="68"/>
  <c r="X66" i="68"/>
  <c r="Q65" i="68"/>
  <c r="X64" i="68"/>
  <c r="Q63" i="68"/>
  <c r="X62" i="68"/>
  <c r="AB62" i="68"/>
  <c r="Q61" i="68"/>
  <c r="X60" i="68"/>
  <c r="Q50" i="68"/>
  <c r="AC50" i="68" s="1"/>
  <c r="X49" i="68"/>
  <c r="X46" i="68"/>
  <c r="Q45" i="68"/>
  <c r="AC45" i="68" s="1"/>
  <c r="X42" i="68"/>
  <c r="AB42" i="68"/>
  <c r="X37" i="68"/>
  <c r="X35" i="68"/>
  <c r="Q34" i="68"/>
  <c r="X31" i="68"/>
  <c r="AB31" i="68" s="1"/>
  <c r="Q30" i="68"/>
  <c r="AC30" i="68" s="1"/>
  <c r="BN7" i="69"/>
  <c r="C7" i="69"/>
  <c r="E37" i="68"/>
  <c r="G37" i="68" s="1"/>
  <c r="E33" i="68"/>
  <c r="E29" i="68"/>
  <c r="X48" i="68"/>
  <c r="Q35" i="68"/>
  <c r="X29" i="68"/>
  <c r="X22" i="68"/>
  <c r="Q19" i="68"/>
  <c r="X16" i="68"/>
  <c r="AB16" i="68"/>
  <c r="X11" i="68"/>
  <c r="AF11" i="68" s="1"/>
  <c r="Q10" i="68"/>
  <c r="X9" i="68"/>
  <c r="E7" i="68"/>
  <c r="G11" i="17"/>
  <c r="P35" i="30"/>
  <c r="G17" i="30"/>
  <c r="AR18" i="30"/>
  <c r="G33" i="30"/>
  <c r="P16" i="30"/>
  <c r="G38" i="30"/>
  <c r="G12" i="17"/>
  <c r="AR34" i="30"/>
  <c r="G9" i="17"/>
  <c r="G13" i="30"/>
  <c r="AR26" i="30"/>
  <c r="G7" i="30"/>
  <c r="Q11" i="17"/>
  <c r="N7" i="17"/>
  <c r="P22" i="30"/>
  <c r="G10" i="17"/>
  <c r="M30" i="30"/>
  <c r="K13" i="17"/>
  <c r="Y59" i="68"/>
  <c r="AR39" i="30"/>
  <c r="Y52" i="68"/>
  <c r="N76" i="68"/>
  <c r="U76" i="68"/>
  <c r="T76" i="68"/>
  <c r="Y17" i="68"/>
  <c r="Y48" i="68"/>
  <c r="Y54" i="68"/>
  <c r="Y61" i="68"/>
  <c r="Y70" i="68"/>
  <c r="Y7" i="68"/>
  <c r="Y15" i="68"/>
  <c r="Y28" i="68"/>
  <c r="Y32" i="68"/>
  <c r="Y35" i="68"/>
  <c r="Y38" i="68"/>
  <c r="Y42" i="68"/>
  <c r="Y45" i="68"/>
  <c r="Y55" i="68"/>
  <c r="Y62" i="68"/>
  <c r="Y75" i="68"/>
  <c r="Y8" i="68"/>
  <c r="Y16" i="68"/>
  <c r="Y22" i="68"/>
  <c r="Y29" i="68"/>
  <c r="Y39" i="68"/>
  <c r="Y46" i="68"/>
  <c r="Y56" i="68"/>
  <c r="Y63" i="68"/>
  <c r="R16" i="29"/>
  <c r="R18" i="29" s="1"/>
  <c r="AR16" i="29"/>
  <c r="AR20" i="29" s="1"/>
  <c r="J76" i="28"/>
  <c r="J85" i="28"/>
  <c r="BE76" i="69"/>
  <c r="C8" i="16"/>
  <c r="R9" i="29"/>
  <c r="J76" i="26"/>
  <c r="J85" i="26"/>
  <c r="M9" i="16"/>
  <c r="BN69" i="69"/>
  <c r="C69" i="69"/>
  <c r="AV44" i="69"/>
  <c r="AV47" i="69"/>
  <c r="AV42" i="69"/>
  <c r="AV38" i="69"/>
  <c r="AV34" i="69"/>
  <c r="AV28" i="69"/>
  <c r="AV22" i="69"/>
  <c r="AV17" i="69"/>
  <c r="AV13" i="69"/>
  <c r="AV9" i="69"/>
  <c r="AV21" i="69"/>
  <c r="AM15" i="68"/>
  <c r="BN26" i="69"/>
  <c r="C26" i="69"/>
  <c r="BN75" i="69"/>
  <c r="C75" i="69"/>
  <c r="BN71" i="69"/>
  <c r="C71" i="69"/>
  <c r="BN66" i="69"/>
  <c r="C66" i="69"/>
  <c r="BN62" i="69"/>
  <c r="C62" i="69"/>
  <c r="BN58" i="69"/>
  <c r="C58" i="69"/>
  <c r="BN54" i="69"/>
  <c r="C54" i="69"/>
  <c r="BN48" i="69"/>
  <c r="C48" i="69"/>
  <c r="BN43" i="69"/>
  <c r="C43" i="69"/>
  <c r="BN39" i="69"/>
  <c r="C39" i="69"/>
  <c r="BN35" i="69"/>
  <c r="C35" i="69"/>
  <c r="BN29" i="69"/>
  <c r="C29" i="69"/>
  <c r="BN24" i="69"/>
  <c r="C24" i="69"/>
  <c r="BN18" i="69"/>
  <c r="C18" i="69"/>
  <c r="BN14" i="69"/>
  <c r="C14" i="69"/>
  <c r="BN10" i="69"/>
  <c r="C10" i="69"/>
  <c r="AK56" i="68"/>
  <c r="AM56" i="68" s="1"/>
  <c r="AP56" i="68" s="1"/>
  <c r="AK52" i="68"/>
  <c r="AK48" i="68"/>
  <c r="AK44" i="68"/>
  <c r="AK40" i="68"/>
  <c r="AK36" i="68"/>
  <c r="AK32" i="68"/>
  <c r="AK28" i="68"/>
  <c r="AK24" i="68"/>
  <c r="AK20" i="68"/>
  <c r="AK16" i="68"/>
  <c r="F16" i="67"/>
  <c r="AK12" i="68"/>
  <c r="AK8" i="68"/>
  <c r="F8" i="67"/>
  <c r="AK7" i="68"/>
  <c r="E67" i="68"/>
  <c r="E46" i="68"/>
  <c r="E44" i="68"/>
  <c r="E35" i="68"/>
  <c r="E14" i="68"/>
  <c r="E12" i="68"/>
  <c r="Q60" i="68"/>
  <c r="AF60" i="68" s="1"/>
  <c r="I34" i="67"/>
  <c r="AV32" i="69"/>
  <c r="AV72" i="69"/>
  <c r="AV67" i="69"/>
  <c r="AV63" i="69"/>
  <c r="AV59" i="69"/>
  <c r="AV55" i="69"/>
  <c r="AV49" i="69"/>
  <c r="AV45" i="69"/>
  <c r="AV40" i="69"/>
  <c r="AV36" i="69"/>
  <c r="AV31" i="69"/>
  <c r="AV25" i="69"/>
  <c r="AV19" i="69"/>
  <c r="AV15" i="69"/>
  <c r="AK57" i="68"/>
  <c r="AM16" i="68"/>
  <c r="AK53" i="68"/>
  <c r="E53" i="68"/>
  <c r="E21" i="68"/>
  <c r="BN30" i="69"/>
  <c r="C30" i="69"/>
  <c r="BN23" i="69"/>
  <c r="C23" i="69"/>
  <c r="BN73" i="69"/>
  <c r="C73" i="69"/>
  <c r="BN68" i="69"/>
  <c r="C68" i="69"/>
  <c r="BN64" i="69"/>
  <c r="C64" i="69"/>
  <c r="BN60" i="69"/>
  <c r="C60" i="69"/>
  <c r="BN56" i="69"/>
  <c r="C56" i="69"/>
  <c r="BN50" i="69"/>
  <c r="C50" i="69"/>
  <c r="BN46" i="69"/>
  <c r="C46" i="69"/>
  <c r="BN41" i="69"/>
  <c r="C41" i="69"/>
  <c r="BN37" i="69"/>
  <c r="C37" i="69"/>
  <c r="BN33" i="69"/>
  <c r="C33" i="69"/>
  <c r="BN27" i="69"/>
  <c r="C27" i="69"/>
  <c r="BN20" i="69"/>
  <c r="C20" i="69"/>
  <c r="BN16" i="69"/>
  <c r="C16" i="69"/>
  <c r="BN12" i="69"/>
  <c r="C12" i="69"/>
  <c r="BN8" i="69"/>
  <c r="AM35" i="68"/>
  <c r="AM27" i="68"/>
  <c r="X44" i="68"/>
  <c r="AF30" i="68"/>
  <c r="Q21" i="68"/>
  <c r="X20" i="68"/>
  <c r="Q13" i="68"/>
  <c r="AK49" i="68"/>
  <c r="AK45" i="68"/>
  <c r="F45" i="67"/>
  <c r="AK41" i="68"/>
  <c r="F41" i="67" s="1"/>
  <c r="AK37" i="68"/>
  <c r="F37" i="67"/>
  <c r="AK33" i="68"/>
  <c r="AK29" i="68"/>
  <c r="F29" i="67"/>
  <c r="AK25" i="68"/>
  <c r="F25" i="67" s="1"/>
  <c r="AK21" i="68"/>
  <c r="F21" i="67"/>
  <c r="AK17" i="68"/>
  <c r="AM17" i="68" s="1"/>
  <c r="AK13" i="68"/>
  <c r="AK9" i="68"/>
  <c r="E72" i="68"/>
  <c r="G72" i="68" s="1"/>
  <c r="E63" i="68"/>
  <c r="E56" i="68"/>
  <c r="E47" i="68"/>
  <c r="E40" i="68"/>
  <c r="E31" i="68"/>
  <c r="E24" i="68"/>
  <c r="E15" i="68"/>
  <c r="E8" i="68"/>
  <c r="Q74" i="68"/>
  <c r="Q73" i="68"/>
  <c r="AF73" i="68"/>
  <c r="X72" i="68"/>
  <c r="Q70" i="68"/>
  <c r="AC70" i="68"/>
  <c r="Q69" i="68"/>
  <c r="X68" i="68"/>
  <c r="Q66" i="68"/>
  <c r="AC66" i="68"/>
  <c r="Q64" i="68"/>
  <c r="AC64" i="68" s="1"/>
  <c r="X61" i="68"/>
  <c r="X58" i="68"/>
  <c r="AF58" i="68" s="1"/>
  <c r="Q54" i="68"/>
  <c r="AC54" i="68" s="1"/>
  <c r="X53" i="68"/>
  <c r="AB53" i="68"/>
  <c r="X50" i="68"/>
  <c r="Q44" i="68"/>
  <c r="X33" i="68"/>
  <c r="Q22" i="68"/>
  <c r="AC22" i="68"/>
  <c r="Q17" i="68"/>
  <c r="Q9" i="68"/>
  <c r="AK62" i="68"/>
  <c r="AK58" i="68"/>
  <c r="AK54" i="68"/>
  <c r="AK50" i="68"/>
  <c r="F50" i="67" s="1"/>
  <c r="AK46" i="68"/>
  <c r="AK42" i="68"/>
  <c r="AK38" i="68"/>
  <c r="AK34" i="68"/>
  <c r="AK30" i="68"/>
  <c r="AK26" i="68"/>
  <c r="AK22" i="68"/>
  <c r="AK18" i="68"/>
  <c r="F18" i="67" s="1"/>
  <c r="AK14" i="68"/>
  <c r="F14" i="67"/>
  <c r="AK10" i="68"/>
  <c r="E75" i="68"/>
  <c r="E73" i="68"/>
  <c r="E68" i="68"/>
  <c r="E59" i="68"/>
  <c r="E57" i="68"/>
  <c r="E52" i="68"/>
  <c r="E43" i="68"/>
  <c r="E41" i="68"/>
  <c r="E36" i="68"/>
  <c r="E27" i="68"/>
  <c r="G27" i="68" s="1"/>
  <c r="E25" i="68"/>
  <c r="E20" i="68"/>
  <c r="E11" i="68"/>
  <c r="E9" i="68"/>
  <c r="Q72" i="68"/>
  <c r="AC72" i="68" s="1"/>
  <c r="Q68" i="68"/>
  <c r="X65" i="68"/>
  <c r="Q56" i="68"/>
  <c r="AC56" i="68" s="1"/>
  <c r="X52" i="68"/>
  <c r="Q49" i="68"/>
  <c r="Q46" i="68"/>
  <c r="AC46" i="68" s="1"/>
  <c r="X45" i="68"/>
  <c r="Q38" i="68"/>
  <c r="AF38" i="68" s="1"/>
  <c r="AC38" i="68"/>
  <c r="Q26" i="68"/>
  <c r="X21" i="68"/>
  <c r="X18" i="68"/>
  <c r="AF18" i="68" s="1"/>
  <c r="Q14" i="68"/>
  <c r="AC14" i="68"/>
  <c r="X13" i="68"/>
  <c r="Q12" i="68"/>
  <c r="X10" i="68"/>
  <c r="I78" i="25"/>
  <c r="J78" i="25" s="1"/>
  <c r="U78" i="25" s="1"/>
  <c r="M9" i="30"/>
  <c r="G35" i="30"/>
  <c r="P21" i="30"/>
  <c r="G29" i="30"/>
  <c r="G16" i="30"/>
  <c r="G37" i="30"/>
  <c r="G21" i="30"/>
  <c r="G8" i="30"/>
  <c r="G13" i="17"/>
  <c r="H13" i="17"/>
  <c r="M17" i="30"/>
  <c r="AR37" i="30"/>
  <c r="AO76" i="9"/>
  <c r="AR25" i="30"/>
  <c r="AR17" i="30"/>
  <c r="AR12" i="30"/>
  <c r="N12" i="17"/>
  <c r="P24" i="30"/>
  <c r="Q7" i="17"/>
  <c r="H11" i="17"/>
  <c r="Y44" i="68"/>
  <c r="Y51" i="68"/>
  <c r="Y58" i="68"/>
  <c r="D39" i="30"/>
  <c r="D36" i="30"/>
  <c r="D28" i="30"/>
  <c r="D22" i="30"/>
  <c r="D10" i="30"/>
  <c r="AR31" i="30"/>
  <c r="M23" i="30"/>
  <c r="K10" i="17"/>
  <c r="D30" i="30"/>
  <c r="D19" i="30"/>
  <c r="AR19" i="30"/>
  <c r="N13" i="17"/>
  <c r="M13" i="30"/>
  <c r="P7" i="30"/>
  <c r="J33" i="30"/>
  <c r="Q13" i="17"/>
  <c r="Q10" i="17"/>
  <c r="O76" i="68"/>
  <c r="V76" i="68"/>
  <c r="Y12" i="68"/>
  <c r="Y19" i="68"/>
  <c r="Y26" i="68"/>
  <c r="Y72" i="68"/>
  <c r="C12" i="17"/>
  <c r="C7" i="17"/>
  <c r="D35" i="30"/>
  <c r="D29" i="30"/>
  <c r="D24" i="30"/>
  <c r="D12" i="30"/>
  <c r="D9" i="30"/>
  <c r="D7" i="30"/>
  <c r="AR11" i="30"/>
  <c r="K9" i="17"/>
  <c r="K14" i="17"/>
  <c r="K90" i="1" s="1"/>
  <c r="J30" i="30"/>
  <c r="Q12" i="17"/>
  <c r="M10" i="30"/>
  <c r="H12" i="17"/>
  <c r="G30" i="30"/>
  <c r="C9" i="17"/>
  <c r="C14" i="17" s="1"/>
  <c r="D23" i="30"/>
  <c r="D11" i="30"/>
  <c r="J16" i="30"/>
  <c r="AJ135" i="15"/>
  <c r="AF121" i="15"/>
  <c r="AG121" i="15" s="1"/>
  <c r="AF114" i="15"/>
  <c r="AG114" i="15" s="1"/>
  <c r="AF109" i="15"/>
  <c r="AF106" i="15"/>
  <c r="AG106" i="15" s="1"/>
  <c r="AF101" i="15"/>
  <c r="AG101" i="15" s="1"/>
  <c r="AF98" i="15"/>
  <c r="AG98" i="15" s="1"/>
  <c r="AF88" i="15"/>
  <c r="T136" i="15"/>
  <c r="U136" i="15" s="1"/>
  <c r="AC136" i="15" s="1"/>
  <c r="V15" i="29" s="1"/>
  <c r="T134" i="15"/>
  <c r="U134" i="15" s="1"/>
  <c r="T124" i="15"/>
  <c r="U124" i="15" s="1"/>
  <c r="X120" i="15"/>
  <c r="Y120" i="15" s="1"/>
  <c r="T117" i="15"/>
  <c r="U117" i="15" s="1"/>
  <c r="T115" i="15"/>
  <c r="U115" i="15" s="1"/>
  <c r="T105" i="15"/>
  <c r="T92" i="15"/>
  <c r="U92" i="15" s="1"/>
  <c r="AC92" i="15" s="1"/>
  <c r="T88" i="15"/>
  <c r="U88" i="15" s="1"/>
  <c r="X74" i="15"/>
  <c r="Y74" i="15" s="1"/>
  <c r="X66" i="15"/>
  <c r="Y66" i="15" s="1"/>
  <c r="AF117" i="15"/>
  <c r="AJ105" i="15"/>
  <c r="AK105" i="15" s="1"/>
  <c r="AJ89" i="15"/>
  <c r="AK89" i="15" s="1"/>
  <c r="AJ71" i="15"/>
  <c r="AK71" i="15" s="1"/>
  <c r="AJ67" i="15"/>
  <c r="AK67" i="15" s="1"/>
  <c r="AJ55" i="15"/>
  <c r="AK55" i="15" s="1"/>
  <c r="AJ51" i="15"/>
  <c r="AK51" i="15" s="1"/>
  <c r="T127" i="15"/>
  <c r="T120" i="15"/>
  <c r="X114" i="15"/>
  <c r="Y114" i="15" s="1"/>
  <c r="T113" i="15"/>
  <c r="T111" i="15"/>
  <c r="T108" i="15"/>
  <c r="X101" i="15"/>
  <c r="Y101" i="15" s="1"/>
  <c r="T83" i="15"/>
  <c r="T74" i="15"/>
  <c r="U74" i="15" s="1"/>
  <c r="T66" i="15"/>
  <c r="AK133" i="15"/>
  <c r="AF130" i="15"/>
  <c r="AJ125" i="15"/>
  <c r="AK125" i="15" s="1"/>
  <c r="AF122" i="15"/>
  <c r="AJ118" i="15"/>
  <c r="AK118" i="15" s="1"/>
  <c r="AF113" i="15"/>
  <c r="AF110" i="15"/>
  <c r="AF105" i="15"/>
  <c r="AF102" i="15"/>
  <c r="AG102" i="15" s="1"/>
  <c r="AO102" i="15" s="1"/>
  <c r="AF97" i="15"/>
  <c r="AG97" i="15" s="1"/>
  <c r="AF92" i="15"/>
  <c r="AF89" i="15"/>
  <c r="AF80" i="15"/>
  <c r="AG80" i="15" s="1"/>
  <c r="AF75" i="15"/>
  <c r="AF71" i="15"/>
  <c r="AF67" i="15"/>
  <c r="AF63" i="15"/>
  <c r="AG63" i="15" s="1"/>
  <c r="AF59" i="15"/>
  <c r="AF55" i="15"/>
  <c r="AF51" i="15"/>
  <c r="AF47" i="15"/>
  <c r="AG47" i="15" s="1"/>
  <c r="AO47" i="15" s="1"/>
  <c r="AW47" i="9" s="1"/>
  <c r="AF43" i="15"/>
  <c r="AF39" i="15"/>
  <c r="AF35" i="15"/>
  <c r="AF31" i="15"/>
  <c r="AG31" i="15" s="1"/>
  <c r="AF27" i="15"/>
  <c r="AF23" i="15"/>
  <c r="AF19" i="15"/>
  <c r="AF15" i="15"/>
  <c r="AG15" i="15" s="1"/>
  <c r="AF11" i="15"/>
  <c r="AF7" i="15"/>
  <c r="AG7" i="15" s="1"/>
  <c r="T135" i="15"/>
  <c r="T132" i="15"/>
  <c r="U132" i="15" s="1"/>
  <c r="X126" i="15"/>
  <c r="Y126" i="15" s="1"/>
  <c r="T125" i="15"/>
  <c r="T123" i="15"/>
  <c r="T116" i="15"/>
  <c r="U116" i="15" s="1"/>
  <c r="AC116" i="15" s="1"/>
  <c r="T101" i="15"/>
  <c r="X70" i="15"/>
  <c r="Y70" i="15" s="1"/>
  <c r="X62" i="15"/>
  <c r="Y62" i="15" s="1"/>
  <c r="AJ121" i="15"/>
  <c r="AK121" i="15" s="1"/>
  <c r="AF118" i="15"/>
  <c r="AJ101" i="15"/>
  <c r="AK101" i="15" s="1"/>
  <c r="X136" i="15"/>
  <c r="Y136" i="15" s="1"/>
  <c r="X134" i="15"/>
  <c r="Y134" i="15" s="1"/>
  <c r="AC134" i="15" s="1"/>
  <c r="V13" i="29" s="1"/>
  <c r="T130" i="15"/>
  <c r="U130" i="15" s="1"/>
  <c r="X124" i="15"/>
  <c r="Y124" i="15" s="1"/>
  <c r="X122" i="15"/>
  <c r="Y122" i="15" s="1"/>
  <c r="T121" i="15"/>
  <c r="U121" i="15" s="1"/>
  <c r="T119" i="15"/>
  <c r="T112" i="15"/>
  <c r="T109" i="15"/>
  <c r="T107" i="15"/>
  <c r="U107" i="15" s="1"/>
  <c r="T97" i="15"/>
  <c r="U97" i="15" s="1"/>
  <c r="T79" i="15"/>
  <c r="U79" i="15" s="1"/>
  <c r="T70" i="15"/>
  <c r="AB70" i="15" s="1"/>
  <c r="T62" i="15"/>
  <c r="U62" i="15" s="1"/>
  <c r="AG124" i="15"/>
  <c r="AG120" i="15"/>
  <c r="AG116" i="15"/>
  <c r="AG108" i="15"/>
  <c r="AG104" i="15"/>
  <c r="AG96" i="15"/>
  <c r="AF83" i="15"/>
  <c r="AJ79" i="15"/>
  <c r="AF79" i="15"/>
  <c r="AG79" i="15" s="1"/>
  <c r="AF74" i="15"/>
  <c r="AF70" i="15"/>
  <c r="AG70" i="15" s="1"/>
  <c r="AF66" i="15"/>
  <c r="AG66" i="15" s="1"/>
  <c r="AF62" i="15"/>
  <c r="AG62" i="15" s="1"/>
  <c r="AF58" i="15"/>
  <c r="AF54" i="15"/>
  <c r="AG54" i="15" s="1"/>
  <c r="AF50" i="15"/>
  <c r="AF46" i="15"/>
  <c r="AG46" i="15" s="1"/>
  <c r="AF38" i="15"/>
  <c r="AG38" i="15" s="1"/>
  <c r="AJ34" i="15"/>
  <c r="AK34" i="15" s="1"/>
  <c r="AF34" i="15"/>
  <c r="AN34" i="15" s="1"/>
  <c r="AF30" i="15"/>
  <c r="AG30" i="15" s="1"/>
  <c r="AJ26" i="15"/>
  <c r="AK26" i="15" s="1"/>
  <c r="AF26" i="15"/>
  <c r="AF22" i="15"/>
  <c r="AG22" i="15" s="1"/>
  <c r="AJ18" i="15"/>
  <c r="AK18" i="15" s="1"/>
  <c r="AF18" i="15"/>
  <c r="AF14" i="15"/>
  <c r="AG14" i="15" s="1"/>
  <c r="AJ10" i="15"/>
  <c r="AK10" i="15" s="1"/>
  <c r="AF10" i="15"/>
  <c r="T126" i="15"/>
  <c r="T122" i="15"/>
  <c r="AB122" i="15" s="1"/>
  <c r="T118" i="15"/>
  <c r="AB118" i="15" s="1"/>
  <c r="T114" i="15"/>
  <c r="T110" i="15"/>
  <c r="X106" i="15"/>
  <c r="T103" i="15"/>
  <c r="AB103" i="15" s="1"/>
  <c r="T102" i="15"/>
  <c r="T58" i="15"/>
  <c r="U49" i="15"/>
  <c r="T47" i="15"/>
  <c r="U47" i="15" s="1"/>
  <c r="U42" i="15"/>
  <c r="U33" i="15"/>
  <c r="T31" i="15"/>
  <c r="U31" i="15" s="1"/>
  <c r="T26" i="15"/>
  <c r="U26" i="15" s="1"/>
  <c r="U17" i="15"/>
  <c r="T15" i="15"/>
  <c r="X11" i="15"/>
  <c r="Y11" i="15" s="1"/>
  <c r="T10" i="15"/>
  <c r="U10" i="15" s="1"/>
  <c r="T54" i="15"/>
  <c r="U54" i="15" s="1"/>
  <c r="X46" i="15"/>
  <c r="Y46" i="15" s="1"/>
  <c r="T43" i="15"/>
  <c r="T38" i="15"/>
  <c r="U38" i="15" s="1"/>
  <c r="T27" i="15"/>
  <c r="T22" i="15"/>
  <c r="U13" i="15"/>
  <c r="T11" i="15"/>
  <c r="U11" i="15" s="1"/>
  <c r="X7" i="15"/>
  <c r="Y7" i="15" s="1"/>
  <c r="U100" i="15"/>
  <c r="U96" i="15"/>
  <c r="U78" i="15"/>
  <c r="U73" i="15"/>
  <c r="U69" i="15"/>
  <c r="U65" i="15"/>
  <c r="U61" i="15"/>
  <c r="T55" i="15"/>
  <c r="T50" i="15"/>
  <c r="AB50" i="15" s="1"/>
  <c r="T39" i="15"/>
  <c r="T34" i="15"/>
  <c r="T23" i="15"/>
  <c r="U23" i="15" s="1"/>
  <c r="X19" i="15"/>
  <c r="Y19" i="15" s="1"/>
  <c r="T18" i="15"/>
  <c r="U9" i="15"/>
  <c r="T7" i="15"/>
  <c r="U7" i="15" s="1"/>
  <c r="Y82" i="15"/>
  <c r="AC82" i="15" s="1"/>
  <c r="X54" i="15"/>
  <c r="Y54" i="15" s="1"/>
  <c r="T51" i="15"/>
  <c r="U51" i="15" s="1"/>
  <c r="T46" i="15"/>
  <c r="T35" i="15"/>
  <c r="U35" i="15" s="1"/>
  <c r="X31" i="15"/>
  <c r="Y31" i="15" s="1"/>
  <c r="AC31" i="15" s="1"/>
  <c r="AV31" i="9" s="1"/>
  <c r="T30" i="15"/>
  <c r="U30" i="15" s="1"/>
  <c r="T19" i="15"/>
  <c r="X15" i="15"/>
  <c r="Y15" i="15" s="1"/>
  <c r="T14" i="15"/>
  <c r="G7" i="16"/>
  <c r="G8" i="16"/>
  <c r="I67" i="67"/>
  <c r="I53" i="67"/>
  <c r="I49" i="67"/>
  <c r="I47" i="67"/>
  <c r="I33" i="67"/>
  <c r="I29" i="67"/>
  <c r="I26" i="67"/>
  <c r="I24" i="67"/>
  <c r="I22" i="67"/>
  <c r="I20" i="67"/>
  <c r="I17" i="67"/>
  <c r="I18" i="67"/>
  <c r="I14" i="67"/>
  <c r="AV65" i="69"/>
  <c r="AV61" i="69"/>
  <c r="AV75" i="69"/>
  <c r="AV71" i="69"/>
  <c r="AV58" i="69"/>
  <c r="AV54" i="69"/>
  <c r="I8" i="67"/>
  <c r="AK72" i="68"/>
  <c r="AK68" i="68"/>
  <c r="AK64" i="68"/>
  <c r="AK60" i="68"/>
  <c r="AS58" i="68"/>
  <c r="Q53" i="68"/>
  <c r="AF53" i="68" s="1"/>
  <c r="C53" i="67" s="1"/>
  <c r="Q48" i="68"/>
  <c r="AC48" i="68"/>
  <c r="AF42" i="68"/>
  <c r="Q37" i="68"/>
  <c r="AC37" i="68" s="1"/>
  <c r="X36" i="68"/>
  <c r="Q33" i="68"/>
  <c r="X32" i="68"/>
  <c r="Q29" i="68"/>
  <c r="AF29" i="68" s="1"/>
  <c r="C29" i="67" s="1"/>
  <c r="X28" i="68"/>
  <c r="Q25" i="68"/>
  <c r="AV7" i="69"/>
  <c r="AK73" i="68"/>
  <c r="AK69" i="68"/>
  <c r="AK65" i="68"/>
  <c r="AK61" i="68"/>
  <c r="Q57" i="68"/>
  <c r="AC57" i="68"/>
  <c r="X56" i="68"/>
  <c r="AB56" i="68" s="1"/>
  <c r="Q52" i="68"/>
  <c r="AF52" i="68" s="1"/>
  <c r="AS52" i="68" s="1"/>
  <c r="Y52" i="12" s="1"/>
  <c r="AF47" i="68"/>
  <c r="Q41" i="68"/>
  <c r="X40" i="68"/>
  <c r="Q36" i="68"/>
  <c r="AC36" i="68"/>
  <c r="Q32" i="68"/>
  <c r="Q20" i="68"/>
  <c r="AF19" i="68"/>
  <c r="X12" i="68"/>
  <c r="AK74" i="68"/>
  <c r="AK70" i="68"/>
  <c r="AK66" i="68"/>
  <c r="AF68" i="68"/>
  <c r="AF66" i="68"/>
  <c r="AF62" i="68"/>
  <c r="AF35" i="68"/>
  <c r="Q28" i="68"/>
  <c r="AF27" i="68"/>
  <c r="Q24" i="68"/>
  <c r="AC24" i="68"/>
  <c r="Q8" i="68"/>
  <c r="AF8" i="68"/>
  <c r="AT13" i="30"/>
  <c r="AJ9" i="29"/>
  <c r="AL14" i="30"/>
  <c r="AL20" i="30"/>
  <c r="AL26" i="30"/>
  <c r="AL39" i="30"/>
  <c r="AT36" i="30"/>
  <c r="AT38" i="30"/>
  <c r="AC16" i="30"/>
  <c r="AT18" i="30"/>
  <c r="AC34" i="30"/>
  <c r="AT11" i="30"/>
  <c r="AT33" i="30"/>
  <c r="AC29" i="30"/>
  <c r="AT23" i="30"/>
  <c r="AT25" i="30"/>
  <c r="AC35" i="30"/>
  <c r="AC9" i="30"/>
  <c r="AC38" i="30"/>
  <c r="AT39" i="30"/>
  <c r="AC31" i="30"/>
  <c r="AT34" i="30"/>
  <c r="AC28" i="30"/>
  <c r="AT32" i="30"/>
  <c r="AT20" i="30"/>
  <c r="AT19" i="30"/>
  <c r="AC8" i="30"/>
  <c r="AC27" i="30"/>
  <c r="AC37" i="30"/>
  <c r="AC10" i="30"/>
  <c r="AC12" i="30"/>
  <c r="AC30" i="30"/>
  <c r="AT30" i="30"/>
  <c r="AT29" i="30"/>
  <c r="AT28" i="30"/>
  <c r="AT16" i="30"/>
  <c r="AT35" i="30"/>
  <c r="AC18" i="30"/>
  <c r="AT37" i="30"/>
  <c r="AT26" i="30"/>
  <c r="AC11" i="30"/>
  <c r="AT10" i="30"/>
  <c r="AC33" i="30"/>
  <c r="AC22" i="30"/>
  <c r="AC32" i="30"/>
  <c r="AT7" i="30"/>
  <c r="AT27" i="30"/>
  <c r="AC17" i="30"/>
  <c r="AC25" i="30"/>
  <c r="AC13" i="30"/>
  <c r="AT15" i="30"/>
  <c r="AC24" i="30"/>
  <c r="AC7" i="30"/>
  <c r="AT12" i="30"/>
  <c r="AT9" i="30"/>
  <c r="AT17" i="30"/>
  <c r="AT22" i="30"/>
  <c r="AC23" i="30"/>
  <c r="AC19" i="30"/>
  <c r="AC20" i="30"/>
  <c r="AT24" i="30"/>
  <c r="AC15" i="30"/>
  <c r="C76" i="25"/>
  <c r="C85" i="25" s="1"/>
  <c r="U39" i="15"/>
  <c r="AC39" i="15" s="1"/>
  <c r="AV39" i="9" s="1"/>
  <c r="AO36" i="15"/>
  <c r="AW36" i="9" s="1"/>
  <c r="AG45" i="15"/>
  <c r="U52" i="15"/>
  <c r="AC52" i="15" s="1"/>
  <c r="AV52" i="9" s="1"/>
  <c r="U60" i="15"/>
  <c r="AG9" i="15"/>
  <c r="AN36" i="15"/>
  <c r="AG41" i="15"/>
  <c r="AG82" i="15"/>
  <c r="U108" i="15"/>
  <c r="AC108" i="15" s="1"/>
  <c r="AG72" i="15"/>
  <c r="AG92" i="15"/>
  <c r="AG105" i="15"/>
  <c r="U25" i="15"/>
  <c r="U41" i="15"/>
  <c r="U29" i="15"/>
  <c r="AG37" i="15"/>
  <c r="U40" i="15"/>
  <c r="AG12" i="15"/>
  <c r="AG28" i="15"/>
  <c r="AO28" i="15" s="1"/>
  <c r="AW28" i="9" s="1"/>
  <c r="U57" i="15"/>
  <c r="AG73" i="15"/>
  <c r="AL27" i="30"/>
  <c r="H49" i="68"/>
  <c r="D49" i="67"/>
  <c r="G49" i="68"/>
  <c r="AC28" i="68"/>
  <c r="AF14" i="68"/>
  <c r="AV74" i="69"/>
  <c r="AB33" i="68"/>
  <c r="AV11" i="69"/>
  <c r="AV51" i="69"/>
  <c r="AV57" i="69"/>
  <c r="AB58" i="68"/>
  <c r="AV53" i="69"/>
  <c r="J32" i="30"/>
  <c r="H22" i="68"/>
  <c r="D22" i="67" s="1"/>
  <c r="G22" i="68"/>
  <c r="Z20" i="30"/>
  <c r="G17" i="68"/>
  <c r="G65" i="68"/>
  <c r="AV66" i="69"/>
  <c r="AB50" i="68"/>
  <c r="AM19" i="68"/>
  <c r="AC10" i="68"/>
  <c r="AB49" i="68"/>
  <c r="H38" i="68"/>
  <c r="D38" i="67" s="1"/>
  <c r="G38" i="68"/>
  <c r="H45" i="68"/>
  <c r="D45" i="67" s="1"/>
  <c r="G45" i="68"/>
  <c r="H69" i="68"/>
  <c r="D69" i="67" s="1"/>
  <c r="G69" i="68"/>
  <c r="H50" i="68"/>
  <c r="D50" i="67"/>
  <c r="G50" i="68"/>
  <c r="H39" i="68"/>
  <c r="D39" i="67" s="1"/>
  <c r="G39" i="68"/>
  <c r="Z34" i="30"/>
  <c r="Z22" i="30"/>
  <c r="AM47" i="68"/>
  <c r="F47" i="67"/>
  <c r="F63" i="67"/>
  <c r="Z16" i="30"/>
  <c r="AB72" i="68"/>
  <c r="H10" i="68"/>
  <c r="D10" i="67"/>
  <c r="G10" i="68"/>
  <c r="AB39" i="68"/>
  <c r="Z32" i="30"/>
  <c r="AM51" i="68"/>
  <c r="F51" i="67"/>
  <c r="AM67" i="68"/>
  <c r="F67" i="67"/>
  <c r="Z18" i="30"/>
  <c r="Z26" i="30"/>
  <c r="Z38" i="30"/>
  <c r="Z10" i="30"/>
  <c r="D42" i="67"/>
  <c r="G42" i="68"/>
  <c r="G16" i="68"/>
  <c r="Z12" i="30"/>
  <c r="H71" i="68"/>
  <c r="D71" i="67"/>
  <c r="G71" i="68"/>
  <c r="AB71" i="68"/>
  <c r="AC71" i="68"/>
  <c r="AM39" i="68"/>
  <c r="AQ39" i="68" s="1"/>
  <c r="F39" i="67"/>
  <c r="AM55" i="68"/>
  <c r="F55" i="67"/>
  <c r="AM71" i="68"/>
  <c r="F71" i="67"/>
  <c r="Z30" i="30"/>
  <c r="Z28" i="30"/>
  <c r="AC42" i="68"/>
  <c r="H48" i="68"/>
  <c r="D48" i="67" s="1"/>
  <c r="G48" i="68"/>
  <c r="Z24" i="30"/>
  <c r="Z8" i="30"/>
  <c r="AM11" i="68"/>
  <c r="F11" i="67"/>
  <c r="F59" i="67"/>
  <c r="AM75" i="68"/>
  <c r="Z23" i="30"/>
  <c r="AF16" i="68"/>
  <c r="C16" i="67" s="1"/>
  <c r="AS60" i="68"/>
  <c r="AS68" i="68"/>
  <c r="AV62" i="69"/>
  <c r="AV52" i="69"/>
  <c r="AV70" i="69"/>
  <c r="AB29" i="68"/>
  <c r="H33" i="68"/>
  <c r="D33" i="67"/>
  <c r="G33" i="68"/>
  <c r="H28" i="68"/>
  <c r="D28" i="67" s="1"/>
  <c r="G28" i="68"/>
  <c r="H51" i="68"/>
  <c r="D51" i="67"/>
  <c r="G51" i="68"/>
  <c r="AC51" i="68"/>
  <c r="H19" i="68"/>
  <c r="D19" i="67"/>
  <c r="Z33" i="30"/>
  <c r="Z31" i="30"/>
  <c r="Z25" i="30"/>
  <c r="AR40" i="30"/>
  <c r="AM8" i="68"/>
  <c r="H37" i="68"/>
  <c r="D37" i="67" s="1"/>
  <c r="AB51" i="68"/>
  <c r="H30" i="68"/>
  <c r="D30" i="67" s="1"/>
  <c r="G30" i="68"/>
  <c r="AB30" i="68"/>
  <c r="H58" i="68"/>
  <c r="D58" i="67" s="1"/>
  <c r="G58" i="68"/>
  <c r="AC58" i="68"/>
  <c r="H55" i="68"/>
  <c r="D55" i="67" s="1"/>
  <c r="G55" i="68"/>
  <c r="AC55" i="68"/>
  <c r="D42" i="13"/>
  <c r="Z7" i="30"/>
  <c r="Z39" i="30"/>
  <c r="H29" i="68"/>
  <c r="D29" i="67"/>
  <c r="G29" i="68"/>
  <c r="AC52" i="68"/>
  <c r="C53" i="12"/>
  <c r="D53" i="13" s="1"/>
  <c r="BI53" i="69"/>
  <c r="AB37" i="68"/>
  <c r="G32" i="68"/>
  <c r="AB19" i="68"/>
  <c r="Z9" i="30"/>
  <c r="Z17" i="30"/>
  <c r="Z13" i="30"/>
  <c r="AF26" i="68"/>
  <c r="H20" i="68"/>
  <c r="D20" i="67" s="1"/>
  <c r="G20" i="68"/>
  <c r="H41" i="68"/>
  <c r="D41" i="67" s="1"/>
  <c r="G41" i="68"/>
  <c r="H59" i="68"/>
  <c r="D59" i="67"/>
  <c r="G59" i="68"/>
  <c r="AC59" i="68"/>
  <c r="AM26" i="68"/>
  <c r="F26" i="67"/>
  <c r="AM42" i="68"/>
  <c r="F42" i="67"/>
  <c r="AM58" i="68"/>
  <c r="F58" i="67"/>
  <c r="H31" i="68"/>
  <c r="D31" i="67" s="1"/>
  <c r="AC31" i="68"/>
  <c r="G31" i="68"/>
  <c r="AB63" i="68"/>
  <c r="AC63" i="68"/>
  <c r="F17" i="67"/>
  <c r="AB20" i="68"/>
  <c r="C8" i="69"/>
  <c r="BN76" i="69"/>
  <c r="AV27" i="69"/>
  <c r="AV46" i="69"/>
  <c r="AV64" i="69"/>
  <c r="C11" i="12"/>
  <c r="BI11" i="69"/>
  <c r="C31" i="12"/>
  <c r="BI31" i="69"/>
  <c r="C49" i="12"/>
  <c r="BI49" i="69"/>
  <c r="C67" i="12"/>
  <c r="BI67" i="69"/>
  <c r="G35" i="68"/>
  <c r="AM20" i="68"/>
  <c r="F20" i="67"/>
  <c r="AM36" i="68"/>
  <c r="F36" i="67"/>
  <c r="AM52" i="68"/>
  <c r="F52" i="67"/>
  <c r="AV18" i="69"/>
  <c r="AV39" i="69"/>
  <c r="C13" i="12"/>
  <c r="BI13" i="69"/>
  <c r="C34" i="12"/>
  <c r="BI34" i="69"/>
  <c r="AM37" i="68"/>
  <c r="AQ37" i="68" s="1"/>
  <c r="C44" i="12"/>
  <c r="BI44" i="69"/>
  <c r="C51" i="12"/>
  <c r="BI51" i="69"/>
  <c r="Z11" i="30"/>
  <c r="Z19" i="30"/>
  <c r="AA8" i="17"/>
  <c r="M27" i="30"/>
  <c r="J21" i="30"/>
  <c r="AM30" i="68"/>
  <c r="AN30" i="68" s="1"/>
  <c r="F30" i="67"/>
  <c r="AM46" i="68"/>
  <c r="F46" i="67"/>
  <c r="AM62" i="68"/>
  <c r="AP62" i="68" s="1"/>
  <c r="F62" i="67"/>
  <c r="AB8" i="68"/>
  <c r="H40" i="68"/>
  <c r="D40" i="67" s="1"/>
  <c r="H72" i="68"/>
  <c r="D72" i="67"/>
  <c r="AN19" i="68"/>
  <c r="AV12" i="69"/>
  <c r="AV33" i="69"/>
  <c r="AV50" i="69"/>
  <c r="AV68" i="69"/>
  <c r="AV30" i="69"/>
  <c r="AM41" i="68"/>
  <c r="C15" i="12"/>
  <c r="BI15" i="69"/>
  <c r="C36" i="12"/>
  <c r="BI36" i="69"/>
  <c r="C55" i="12"/>
  <c r="BI55" i="69"/>
  <c r="C72" i="12"/>
  <c r="BI72" i="69"/>
  <c r="H44" i="68"/>
  <c r="D44" i="67"/>
  <c r="AM24" i="68"/>
  <c r="F24" i="67"/>
  <c r="AV24" i="69"/>
  <c r="AV43" i="69"/>
  <c r="AV26" i="69"/>
  <c r="C21" i="12"/>
  <c r="BI21" i="69"/>
  <c r="C17" i="12"/>
  <c r="BI17" i="69"/>
  <c r="C38" i="12"/>
  <c r="BI38" i="69"/>
  <c r="C9" i="16"/>
  <c r="Z21" i="30"/>
  <c r="Z27" i="30"/>
  <c r="AA12" i="17"/>
  <c r="AF10" i="68"/>
  <c r="AB10" i="68"/>
  <c r="AF45" i="68"/>
  <c r="AB45" i="68"/>
  <c r="H9" i="68"/>
  <c r="D9" i="67" s="1"/>
  <c r="G9" i="68"/>
  <c r="H27" i="68"/>
  <c r="D27" i="67"/>
  <c r="AC27" i="68"/>
  <c r="AB27" i="68"/>
  <c r="H52" i="68"/>
  <c r="D52" i="67"/>
  <c r="H73" i="68"/>
  <c r="D73" i="67"/>
  <c r="G73" i="68"/>
  <c r="AM34" i="68"/>
  <c r="F34" i="67"/>
  <c r="AM50" i="68"/>
  <c r="H15" i="68"/>
  <c r="D15" i="67"/>
  <c r="G15" i="68"/>
  <c r="H47" i="68"/>
  <c r="D47" i="67"/>
  <c r="G47" i="68"/>
  <c r="AB47" i="68"/>
  <c r="AC47" i="68"/>
  <c r="AM9" i="68"/>
  <c r="AQ9" i="68" s="1"/>
  <c r="F9" i="67"/>
  <c r="AS30" i="68"/>
  <c r="AD30" i="68"/>
  <c r="C30" i="67"/>
  <c r="AO27" i="68"/>
  <c r="G27" i="67"/>
  <c r="AQ27" i="68"/>
  <c r="AP27" i="68"/>
  <c r="AN27" i="68"/>
  <c r="AV16" i="69"/>
  <c r="AV37" i="69"/>
  <c r="AV56" i="69"/>
  <c r="AV73" i="69"/>
  <c r="G21" i="68"/>
  <c r="AO16" i="68"/>
  <c r="G16" i="67"/>
  <c r="AP16" i="68"/>
  <c r="AN16" i="68"/>
  <c r="AQ16" i="68"/>
  <c r="C19" i="12"/>
  <c r="BI19" i="69"/>
  <c r="C40" i="12"/>
  <c r="BI40" i="69"/>
  <c r="C59" i="12"/>
  <c r="BI59" i="69"/>
  <c r="H12" i="68"/>
  <c r="D12" i="67"/>
  <c r="G12" i="68"/>
  <c r="H46" i="68"/>
  <c r="D46" i="67" s="1"/>
  <c r="G46" i="68"/>
  <c r="AB46" i="68"/>
  <c r="AM44" i="68"/>
  <c r="F44" i="67"/>
  <c r="AV10" i="69"/>
  <c r="AV29" i="69"/>
  <c r="AV48" i="69"/>
  <c r="AN15" i="68"/>
  <c r="AM29" i="68"/>
  <c r="C22" i="12"/>
  <c r="BI22" i="69"/>
  <c r="C42" i="12"/>
  <c r="BI42" i="69"/>
  <c r="AM45" i="68"/>
  <c r="AF17" i="68"/>
  <c r="AS17" i="68" s="1"/>
  <c r="AA7" i="17"/>
  <c r="Z29" i="30"/>
  <c r="AA10" i="17"/>
  <c r="Z35" i="30"/>
  <c r="AA9" i="17"/>
  <c r="J12" i="30"/>
  <c r="J22" i="30"/>
  <c r="M20" i="30"/>
  <c r="AF21" i="68"/>
  <c r="AF65" i="68"/>
  <c r="AB65" i="68"/>
  <c r="H11" i="68"/>
  <c r="D11" i="67" s="1"/>
  <c r="G11" i="68"/>
  <c r="AB11" i="68"/>
  <c r="AC11" i="68"/>
  <c r="H36" i="68"/>
  <c r="D36" i="67"/>
  <c r="G36" i="68"/>
  <c r="H57" i="68"/>
  <c r="D57" i="67" s="1"/>
  <c r="G57" i="68"/>
  <c r="H75" i="68"/>
  <c r="D75" i="67" s="1"/>
  <c r="G75" i="68"/>
  <c r="AB75" i="68"/>
  <c r="AC75" i="68"/>
  <c r="AM38" i="68"/>
  <c r="F38" i="67"/>
  <c r="AC9" i="68"/>
  <c r="AC73" i="68"/>
  <c r="H24" i="68"/>
  <c r="D24" i="67"/>
  <c r="AB24" i="68"/>
  <c r="G24" i="68"/>
  <c r="H56" i="68"/>
  <c r="D56" i="67"/>
  <c r="G56" i="68"/>
  <c r="AM13" i="68"/>
  <c r="AQ13" i="68" s="1"/>
  <c r="F13" i="67"/>
  <c r="AO35" i="68"/>
  <c r="G35" i="67"/>
  <c r="AN35" i="68"/>
  <c r="AP35" i="68"/>
  <c r="AQ35" i="68"/>
  <c r="AV20" i="69"/>
  <c r="AV41" i="69"/>
  <c r="AV60" i="69"/>
  <c r="AV23" i="69"/>
  <c r="H53" i="68"/>
  <c r="D53" i="67" s="1"/>
  <c r="G53" i="68"/>
  <c r="AM25" i="68"/>
  <c r="C25" i="12"/>
  <c r="BI25" i="69"/>
  <c r="C45" i="12"/>
  <c r="BI45" i="69"/>
  <c r="C63" i="12"/>
  <c r="BI63" i="69"/>
  <c r="C32" i="12"/>
  <c r="BI32" i="69"/>
  <c r="H14" i="68"/>
  <c r="D14" i="67"/>
  <c r="AB14" i="68"/>
  <c r="G14" i="68"/>
  <c r="H67" i="68"/>
  <c r="D67" i="67"/>
  <c r="G67" i="68"/>
  <c r="AB67" i="68"/>
  <c r="AM32" i="68"/>
  <c r="F32" i="67"/>
  <c r="AM48" i="68"/>
  <c r="AP48" i="68" s="1"/>
  <c r="F48" i="67"/>
  <c r="AM14" i="68"/>
  <c r="AV14" i="69"/>
  <c r="AV35" i="69"/>
  <c r="AM21" i="68"/>
  <c r="C9" i="12"/>
  <c r="BI9" i="69"/>
  <c r="C28" i="12"/>
  <c r="BI28" i="69"/>
  <c r="C47" i="12"/>
  <c r="BI47" i="69"/>
  <c r="AV69" i="69"/>
  <c r="AA11" i="17"/>
  <c r="Z37" i="30"/>
  <c r="AA13" i="17"/>
  <c r="P26" i="30"/>
  <c r="M38" i="30"/>
  <c r="AC124" i="15"/>
  <c r="AD8" i="68"/>
  <c r="C8" i="67"/>
  <c r="AS8" i="68"/>
  <c r="C27" i="67"/>
  <c r="AD27" i="68"/>
  <c r="AS62" i="68"/>
  <c r="AT62" i="68" s="1"/>
  <c r="AD62" i="68"/>
  <c r="C62" i="67"/>
  <c r="AM70" i="68"/>
  <c r="F70" i="67"/>
  <c r="C19" i="67"/>
  <c r="AD19" i="68"/>
  <c r="AF40" i="68"/>
  <c r="C47" i="67"/>
  <c r="AD47" i="68"/>
  <c r="C7" i="12"/>
  <c r="BI7" i="69"/>
  <c r="AF28" i="68"/>
  <c r="AB28" i="68"/>
  <c r="AF36" i="68"/>
  <c r="AD36" i="68" s="1"/>
  <c r="AB36" i="68"/>
  <c r="C63" i="67"/>
  <c r="AD63" i="68"/>
  <c r="AM68" i="68"/>
  <c r="AP68" i="68" s="1"/>
  <c r="F68" i="67"/>
  <c r="C66" i="12"/>
  <c r="BI66" i="69"/>
  <c r="C57" i="12"/>
  <c r="BI57" i="69"/>
  <c r="C74" i="12"/>
  <c r="BI74" i="69"/>
  <c r="AB23" i="15"/>
  <c r="U58" i="15"/>
  <c r="AN97" i="15"/>
  <c r="AG122" i="15"/>
  <c r="U66" i="15"/>
  <c r="AC66" i="15" s="1"/>
  <c r="AV66" i="9" s="1"/>
  <c r="U83" i="15"/>
  <c r="U111" i="15"/>
  <c r="U102" i="15"/>
  <c r="Y106" i="15"/>
  <c r="U122" i="15"/>
  <c r="AC122" i="15" s="1"/>
  <c r="P12" i="30"/>
  <c r="M29" i="30"/>
  <c r="P28" i="30"/>
  <c r="P18" i="30"/>
  <c r="J20" i="30"/>
  <c r="P34" i="30"/>
  <c r="P20" i="30"/>
  <c r="G36" i="30"/>
  <c r="G22" i="30"/>
  <c r="M12" i="30"/>
  <c r="G32" i="30"/>
  <c r="G23" i="30"/>
  <c r="G28" i="30"/>
  <c r="G12" i="30"/>
  <c r="J8" i="30"/>
  <c r="P23" i="30"/>
  <c r="J24" i="30"/>
  <c r="J34" i="30"/>
  <c r="M31" i="30"/>
  <c r="AM74" i="68"/>
  <c r="F74" i="67"/>
  <c r="F65" i="67"/>
  <c r="AC29" i="68"/>
  <c r="AF37" i="68"/>
  <c r="AM72" i="68"/>
  <c r="F72" i="67"/>
  <c r="C54" i="12"/>
  <c r="BI54" i="69"/>
  <c r="C71" i="12"/>
  <c r="BI71" i="69"/>
  <c r="C61" i="12"/>
  <c r="BI61" i="69"/>
  <c r="AS47" i="68"/>
  <c r="U14" i="15"/>
  <c r="U19" i="15"/>
  <c r="U46" i="15"/>
  <c r="AC46" i="15" s="1"/>
  <c r="AV46" i="9" s="1"/>
  <c r="Y42" i="15"/>
  <c r="U50" i="15"/>
  <c r="U55" i="15"/>
  <c r="AN18" i="15"/>
  <c r="AN26" i="15"/>
  <c r="AN42" i="15"/>
  <c r="AN83" i="15"/>
  <c r="U112" i="15"/>
  <c r="AC112" i="15" s="1"/>
  <c r="AB130" i="15"/>
  <c r="AK42" i="15"/>
  <c r="U123" i="15"/>
  <c r="AG23" i="15"/>
  <c r="AG39" i="15"/>
  <c r="AG55" i="15"/>
  <c r="AG71" i="15"/>
  <c r="U120" i="15"/>
  <c r="AC120" i="15" s="1"/>
  <c r="AG18" i="15"/>
  <c r="AG34" i="15"/>
  <c r="AO34" i="15" s="1"/>
  <c r="AW34" i="9" s="1"/>
  <c r="AG83" i="15"/>
  <c r="AO83" i="15" s="1"/>
  <c r="AG117" i="15"/>
  <c r="AO117" i="15" s="1"/>
  <c r="AG109" i="15"/>
  <c r="P9" i="30"/>
  <c r="P31" i="30"/>
  <c r="J25" i="30"/>
  <c r="M33" i="30"/>
  <c r="M19" i="30"/>
  <c r="G24" i="30"/>
  <c r="M35" i="30"/>
  <c r="J19" i="30"/>
  <c r="G27" i="30"/>
  <c r="M22" i="30"/>
  <c r="G20" i="30"/>
  <c r="M8" i="30"/>
  <c r="P8" i="30"/>
  <c r="J31" i="30"/>
  <c r="J29" i="30"/>
  <c r="J26" i="30"/>
  <c r="J37" i="30"/>
  <c r="N14" i="17"/>
  <c r="N90" i="1" s="1"/>
  <c r="AB12" i="68"/>
  <c r="AF56" i="68"/>
  <c r="AM69" i="68"/>
  <c r="F69" i="67"/>
  <c r="AF32" i="68"/>
  <c r="AD32" i="68" s="1"/>
  <c r="AB32" i="68"/>
  <c r="C42" i="67"/>
  <c r="C58" i="67"/>
  <c r="AD58" i="68"/>
  <c r="AD71" i="68"/>
  <c r="C71" i="67"/>
  <c r="AM60" i="68"/>
  <c r="F60" i="67"/>
  <c r="AS11" i="68"/>
  <c r="AT11" i="68" s="1"/>
  <c r="C11" i="67"/>
  <c r="AD11" i="68"/>
  <c r="C58" i="12"/>
  <c r="BI58" i="69"/>
  <c r="C75" i="12"/>
  <c r="BI75" i="69"/>
  <c r="C65" i="12"/>
  <c r="BI65" i="69"/>
  <c r="AS71" i="68"/>
  <c r="AT71" i="68" s="1"/>
  <c r="G9" i="16"/>
  <c r="AB42" i="15"/>
  <c r="U114" i="15"/>
  <c r="AB124" i="15"/>
  <c r="J13" i="30"/>
  <c r="J27" i="30"/>
  <c r="P25" i="30"/>
  <c r="M21" i="30"/>
  <c r="J35" i="30"/>
  <c r="M32" i="30"/>
  <c r="G26" i="30"/>
  <c r="J38" i="30"/>
  <c r="J11" i="30"/>
  <c r="G18" i="30"/>
  <c r="P19" i="30"/>
  <c r="G39" i="30"/>
  <c r="M24" i="30"/>
  <c r="M7" i="30"/>
  <c r="J17" i="30"/>
  <c r="P29" i="30"/>
  <c r="P33" i="30"/>
  <c r="P37" i="30"/>
  <c r="AD16" i="68"/>
  <c r="AS35" i="68"/>
  <c r="AT35" i="68" s="1"/>
  <c r="AD35" i="68"/>
  <c r="C35" i="67"/>
  <c r="C60" i="67"/>
  <c r="AM66" i="68"/>
  <c r="F66" i="67"/>
  <c r="AM73" i="68"/>
  <c r="F73" i="67"/>
  <c r="AF25" i="68"/>
  <c r="AF33" i="68"/>
  <c r="AC33" i="68"/>
  <c r="AS75" i="68"/>
  <c r="AT75" i="68" s="1"/>
  <c r="AD75" i="68"/>
  <c r="C75" i="67"/>
  <c r="AM64" i="68"/>
  <c r="F64" i="67"/>
  <c r="AF24" i="68"/>
  <c r="C62" i="12"/>
  <c r="C52" i="12"/>
  <c r="BI52" i="69"/>
  <c r="C70" i="12"/>
  <c r="BI70" i="69"/>
  <c r="AS19" i="68"/>
  <c r="AS27" i="68"/>
  <c r="Y27" i="12" s="1"/>
  <c r="U18" i="15"/>
  <c r="U22" i="15"/>
  <c r="U15" i="15"/>
  <c r="AB110" i="15"/>
  <c r="U109" i="15"/>
  <c r="U119" i="15"/>
  <c r="U126" i="15"/>
  <c r="AG125" i="15"/>
  <c r="AO125" i="15" s="1"/>
  <c r="U125" i="15"/>
  <c r="Y130" i="15"/>
  <c r="AC130" i="15" s="1"/>
  <c r="V7" i="29" s="1"/>
  <c r="AG11" i="15"/>
  <c r="AG19" i="15"/>
  <c r="AG27" i="15"/>
  <c r="AG35" i="15"/>
  <c r="AG43" i="15"/>
  <c r="AO43" i="15" s="1"/>
  <c r="AW43" i="9" s="1"/>
  <c r="AG51" i="15"/>
  <c r="AG59" i="15"/>
  <c r="AO59" i="15" s="1"/>
  <c r="AW59" i="9" s="1"/>
  <c r="AG67" i="15"/>
  <c r="AG75" i="15"/>
  <c r="AG89" i="15"/>
  <c r="AG110" i="15"/>
  <c r="AG113" i="15"/>
  <c r="AO113" i="15" s="1"/>
  <c r="AG130" i="15"/>
  <c r="U127" i="15"/>
  <c r="AG10" i="15"/>
  <c r="AG26" i="15"/>
  <c r="AO26" i="15" s="1"/>
  <c r="AW26" i="9" s="1"/>
  <c r="AG42" i="15"/>
  <c r="AG58" i="15"/>
  <c r="AG74" i="15"/>
  <c r="AK97" i="15"/>
  <c r="U110" i="15"/>
  <c r="AG88" i="15"/>
  <c r="AK135" i="15"/>
  <c r="P13" i="30"/>
  <c r="P17" i="30"/>
  <c r="J28" i="30"/>
  <c r="J36" i="30"/>
  <c r="J39" i="30"/>
  <c r="M28" i="30"/>
  <c r="G34" i="30"/>
  <c r="M34" i="30"/>
  <c r="M18" i="30"/>
  <c r="M16" i="30"/>
  <c r="M11" i="30"/>
  <c r="M39" i="30"/>
  <c r="M26" i="30"/>
  <c r="J7" i="30"/>
  <c r="P39" i="30"/>
  <c r="J18" i="30"/>
  <c r="P38" i="30"/>
  <c r="AD12" i="17"/>
  <c r="AD13" i="17"/>
  <c r="AD9" i="17"/>
  <c r="AD10" i="17"/>
  <c r="AL18" i="30"/>
  <c r="AL22" i="30"/>
  <c r="AL31" i="30"/>
  <c r="AL30" i="30"/>
  <c r="AL36" i="30"/>
  <c r="AL13" i="30"/>
  <c r="AL16" i="30"/>
  <c r="AL28" i="30"/>
  <c r="AL32" i="30"/>
  <c r="AL35" i="30"/>
  <c r="AD7" i="17"/>
  <c r="AL37" i="30"/>
  <c r="AL15" i="30"/>
  <c r="AL21" i="30"/>
  <c r="AL9" i="30"/>
  <c r="AL38" i="30"/>
  <c r="AL29" i="30"/>
  <c r="AL23" i="30"/>
  <c r="AL25" i="30"/>
  <c r="AL8" i="30"/>
  <c r="AL7" i="30"/>
  <c r="M84" i="26"/>
  <c r="N84" i="26" s="1"/>
  <c r="AS16" i="68"/>
  <c r="AP8" i="68"/>
  <c r="BI62" i="69"/>
  <c r="AO55" i="68"/>
  <c r="G55" i="67"/>
  <c r="AN55" i="68"/>
  <c r="AQ55" i="68"/>
  <c r="AP55" i="68"/>
  <c r="AO75" i="68"/>
  <c r="G75" i="67"/>
  <c r="AN75" i="68"/>
  <c r="AP75" i="68"/>
  <c r="AQ75" i="68"/>
  <c r="AO67" i="68"/>
  <c r="G67" i="67"/>
  <c r="AQ67" i="68"/>
  <c r="AP67" i="68"/>
  <c r="AN67" i="68"/>
  <c r="AO71" i="68"/>
  <c r="G71" i="67"/>
  <c r="AP71" i="68"/>
  <c r="AO39" i="68"/>
  <c r="G39" i="67" s="1"/>
  <c r="AP39" i="68"/>
  <c r="AN39" i="68"/>
  <c r="AO59" i="68"/>
  <c r="G59" i="67"/>
  <c r="AN59" i="68"/>
  <c r="AP59" i="68"/>
  <c r="AQ59" i="68"/>
  <c r="AO11" i="68"/>
  <c r="G11" i="67"/>
  <c r="AN11" i="68"/>
  <c r="AQ11" i="68"/>
  <c r="AP11" i="68"/>
  <c r="AO51" i="68"/>
  <c r="G51" i="67"/>
  <c r="AQ51" i="68"/>
  <c r="AN51" i="68"/>
  <c r="AP51" i="68"/>
  <c r="AO47" i="68"/>
  <c r="G47" i="67" s="1"/>
  <c r="AP47" i="68"/>
  <c r="AN47" i="68"/>
  <c r="AQ47" i="68"/>
  <c r="M53" i="25"/>
  <c r="N53" i="25" s="1"/>
  <c r="H53" i="13"/>
  <c r="I53" i="13" s="1"/>
  <c r="L53" i="12"/>
  <c r="M53" i="12" s="1"/>
  <c r="N53" i="12"/>
  <c r="C69" i="12"/>
  <c r="BI69" i="69"/>
  <c r="F28" i="13"/>
  <c r="D28" i="13"/>
  <c r="L28" i="12"/>
  <c r="M28" i="12" s="1"/>
  <c r="N28" i="12" s="1"/>
  <c r="H28" i="13"/>
  <c r="I28" i="13"/>
  <c r="M28" i="25"/>
  <c r="N28" i="25" s="1"/>
  <c r="AP21" i="68"/>
  <c r="AQ21" i="68"/>
  <c r="C14" i="12"/>
  <c r="BI14" i="69"/>
  <c r="H25" i="13"/>
  <c r="I25" i="13" s="1"/>
  <c r="L25" i="12"/>
  <c r="M25" i="12" s="1"/>
  <c r="M25" i="25"/>
  <c r="N25" i="25" s="1"/>
  <c r="C60" i="12"/>
  <c r="BI60" i="69"/>
  <c r="C20" i="12"/>
  <c r="BI20" i="69"/>
  <c r="AD21" i="68"/>
  <c r="AO45" i="68"/>
  <c r="G45" i="67"/>
  <c r="AN45" i="68"/>
  <c r="AQ45" i="68"/>
  <c r="AP45" i="68"/>
  <c r="F22" i="13"/>
  <c r="M22" i="25"/>
  <c r="N22" i="25" s="1"/>
  <c r="AO9" i="68"/>
  <c r="G9" i="67"/>
  <c r="AN9" i="68"/>
  <c r="AO34" i="68"/>
  <c r="G34" i="67" s="1"/>
  <c r="AQ34" i="68"/>
  <c r="M21" i="25"/>
  <c r="N21" i="25" s="1"/>
  <c r="L21" i="12"/>
  <c r="M21" i="12" s="1"/>
  <c r="N21" i="12"/>
  <c r="H21" i="13"/>
  <c r="I21" i="13"/>
  <c r="D21" i="13"/>
  <c r="C43" i="12"/>
  <c r="BI43" i="69"/>
  <c r="AO56" i="68"/>
  <c r="G56" i="67" s="1"/>
  <c r="AN56" i="68"/>
  <c r="AQ56" i="68"/>
  <c r="AO24" i="68"/>
  <c r="G24" i="67" s="1"/>
  <c r="AP24" i="68"/>
  <c r="F55" i="13"/>
  <c r="D55" i="13"/>
  <c r="L55" i="12"/>
  <c r="M55" i="12"/>
  <c r="N55" i="12" s="1"/>
  <c r="H55" i="13"/>
  <c r="I55" i="13" s="1"/>
  <c r="M55" i="25"/>
  <c r="N55" i="25" s="1"/>
  <c r="AO62" i="68"/>
  <c r="G62" i="67" s="1"/>
  <c r="AQ62" i="68"/>
  <c r="AO30" i="68"/>
  <c r="G30" i="67" s="1"/>
  <c r="AP30" i="68"/>
  <c r="AQ30" i="68"/>
  <c r="M51" i="25"/>
  <c r="N51" i="25" s="1"/>
  <c r="D51" i="13"/>
  <c r="L51" i="12"/>
  <c r="M51" i="12" s="1"/>
  <c r="N51" i="12"/>
  <c r="H51" i="13"/>
  <c r="I51" i="13" s="1"/>
  <c r="F13" i="13"/>
  <c r="L13" i="12"/>
  <c r="M13" i="12" s="1"/>
  <c r="N13" i="12"/>
  <c r="D13" i="13"/>
  <c r="H13" i="13"/>
  <c r="I13" i="13" s="1"/>
  <c r="M13" i="25"/>
  <c r="N13" i="25" s="1"/>
  <c r="L67" i="12"/>
  <c r="M67" i="12" s="1"/>
  <c r="N67" i="12"/>
  <c r="M67" i="25"/>
  <c r="N67" i="25" s="1"/>
  <c r="F47" i="13"/>
  <c r="D47" i="13"/>
  <c r="L47" i="12"/>
  <c r="M47" i="12" s="1"/>
  <c r="N47" i="12"/>
  <c r="H47" i="13"/>
  <c r="I47" i="13" s="1"/>
  <c r="M47" i="25"/>
  <c r="N47" i="25"/>
  <c r="AO14" i="68"/>
  <c r="G14" i="67" s="1"/>
  <c r="AP14" i="68"/>
  <c r="AQ14" i="68"/>
  <c r="AN14" i="68"/>
  <c r="AO32" i="68"/>
  <c r="G32" i="67"/>
  <c r="AP32" i="68"/>
  <c r="AQ32" i="68"/>
  <c r="AN32" i="68"/>
  <c r="H45" i="13"/>
  <c r="I45" i="13" s="1"/>
  <c r="L45" i="12"/>
  <c r="M45" i="12" s="1"/>
  <c r="N45" i="12"/>
  <c r="M45" i="25"/>
  <c r="N45" i="25" s="1"/>
  <c r="AQ38" i="68"/>
  <c r="AN38" i="68"/>
  <c r="F42" i="13"/>
  <c r="H42" i="13"/>
  <c r="I42" i="13" s="1"/>
  <c r="M42" i="25"/>
  <c r="N42" i="25" s="1"/>
  <c r="AO29" i="68"/>
  <c r="G29" i="67"/>
  <c r="AP29" i="68"/>
  <c r="AN29" i="68"/>
  <c r="AQ29" i="68"/>
  <c r="C29" i="12"/>
  <c r="BI29" i="69"/>
  <c r="AO44" i="68"/>
  <c r="G44" i="67" s="1"/>
  <c r="AP44" i="68"/>
  <c r="AQ44" i="68"/>
  <c r="AN44" i="68"/>
  <c r="F19" i="13"/>
  <c r="H19" i="13"/>
  <c r="I19" i="13" s="1"/>
  <c r="L19" i="12"/>
  <c r="M19" i="12" s="1"/>
  <c r="N19" i="12" s="1"/>
  <c r="D19" i="13"/>
  <c r="M19" i="25"/>
  <c r="N19" i="25" s="1"/>
  <c r="C73" i="12"/>
  <c r="BI73" i="69"/>
  <c r="C37" i="12"/>
  <c r="BI37" i="69"/>
  <c r="C10" i="67"/>
  <c r="AD10" i="68"/>
  <c r="F17" i="13"/>
  <c r="L17" i="12"/>
  <c r="M17" i="12" s="1"/>
  <c r="N17" i="12" s="1"/>
  <c r="D17" i="13"/>
  <c r="H17" i="13"/>
  <c r="I17" i="13" s="1"/>
  <c r="M17" i="25"/>
  <c r="N17" i="25"/>
  <c r="F72" i="13"/>
  <c r="L72" i="12"/>
  <c r="M72" i="12" s="1"/>
  <c r="N72" i="12"/>
  <c r="H72" i="13"/>
  <c r="I72" i="13"/>
  <c r="D72" i="13"/>
  <c r="M72" i="25"/>
  <c r="N72" i="25" s="1"/>
  <c r="C30" i="12"/>
  <c r="AT30" i="68"/>
  <c r="BI30" i="69"/>
  <c r="C50" i="12"/>
  <c r="BI50" i="69"/>
  <c r="C12" i="12"/>
  <c r="BI12" i="69"/>
  <c r="H44" i="13"/>
  <c r="I44" i="13" s="1"/>
  <c r="F34" i="13"/>
  <c r="H34" i="13"/>
  <c r="I34" i="13" s="1"/>
  <c r="L34" i="12"/>
  <c r="M34" i="12"/>
  <c r="N34" i="12" s="1"/>
  <c r="O34" i="12" s="1"/>
  <c r="P34" i="12" s="1"/>
  <c r="D34" i="13"/>
  <c r="M34" i="25"/>
  <c r="N34" i="25"/>
  <c r="C18" i="12"/>
  <c r="BI18" i="69"/>
  <c r="AO36" i="68"/>
  <c r="G36" i="67"/>
  <c r="AN36" i="68"/>
  <c r="AP36" i="68"/>
  <c r="AQ36" i="68"/>
  <c r="L11" i="12"/>
  <c r="M11" i="12" s="1"/>
  <c r="N11" i="12"/>
  <c r="C64" i="12"/>
  <c r="BI64" i="69"/>
  <c r="C27" i="12"/>
  <c r="BI27" i="69"/>
  <c r="AO42" i="68"/>
  <c r="G42" i="67"/>
  <c r="AN42" i="68"/>
  <c r="AP42" i="68"/>
  <c r="AQ42" i="68"/>
  <c r="P40" i="30"/>
  <c r="C35" i="12"/>
  <c r="BI35" i="69"/>
  <c r="F63" i="13"/>
  <c r="M63" i="25"/>
  <c r="N63" i="25" s="1"/>
  <c r="C23" i="12"/>
  <c r="BI23" i="69"/>
  <c r="C41" i="12"/>
  <c r="BI41" i="69"/>
  <c r="AO13" i="68"/>
  <c r="G13" i="67" s="1"/>
  <c r="AN13" i="68"/>
  <c r="AP13" i="68"/>
  <c r="C65" i="67"/>
  <c r="AD65" i="68"/>
  <c r="F40" i="13"/>
  <c r="L40" i="12"/>
  <c r="M40" i="12"/>
  <c r="N40" i="12" s="1"/>
  <c r="D40" i="13"/>
  <c r="H40" i="13"/>
  <c r="I40" i="13" s="1"/>
  <c r="M40" i="25"/>
  <c r="N40" i="25" s="1"/>
  <c r="Y30" i="12"/>
  <c r="AO50" i="68"/>
  <c r="G50" i="67"/>
  <c r="AQ50" i="68"/>
  <c r="AP50" i="68"/>
  <c r="AN50" i="68"/>
  <c r="F38" i="13"/>
  <c r="L38" i="12"/>
  <c r="M38" i="12"/>
  <c r="N38" i="12" s="1"/>
  <c r="D38" i="13"/>
  <c r="H38" i="13"/>
  <c r="I38" i="13" s="1"/>
  <c r="M38" i="25"/>
  <c r="N38" i="25" s="1"/>
  <c r="C26" i="12"/>
  <c r="BI26" i="69"/>
  <c r="C24" i="12"/>
  <c r="BI24" i="69"/>
  <c r="F15" i="13"/>
  <c r="L15" i="12"/>
  <c r="M15" i="12"/>
  <c r="N15" i="12" s="1"/>
  <c r="H15" i="13"/>
  <c r="I15" i="13" s="1"/>
  <c r="D15" i="13"/>
  <c r="M15" i="25"/>
  <c r="N15" i="25" s="1"/>
  <c r="AO46" i="68"/>
  <c r="G46" i="67"/>
  <c r="AN46" i="68"/>
  <c r="AQ46" i="68"/>
  <c r="AP46" i="68"/>
  <c r="E42" i="15"/>
  <c r="AT42" i="9" s="1"/>
  <c r="D76" i="15"/>
  <c r="AO37" i="68"/>
  <c r="G37" i="67" s="1"/>
  <c r="AP37" i="68"/>
  <c r="AN37" i="68"/>
  <c r="F31" i="13"/>
  <c r="M31" i="25"/>
  <c r="N31" i="25" s="1"/>
  <c r="C26" i="67"/>
  <c r="AD26" i="68"/>
  <c r="AS26" i="68"/>
  <c r="M9" i="25"/>
  <c r="N9" i="25"/>
  <c r="F9" i="13"/>
  <c r="H9" i="13"/>
  <c r="I9" i="13" s="1"/>
  <c r="D9" i="13"/>
  <c r="L9" i="12"/>
  <c r="M9" i="12" s="1"/>
  <c r="N9" i="12"/>
  <c r="AO48" i="68"/>
  <c r="G48" i="67" s="1"/>
  <c r="AQ48" i="68"/>
  <c r="AN48" i="68"/>
  <c r="M32" i="25"/>
  <c r="N32" i="25" s="1"/>
  <c r="L32" i="12"/>
  <c r="M32" i="12" s="1"/>
  <c r="N32" i="12"/>
  <c r="AD17" i="68"/>
  <c r="C17" i="67"/>
  <c r="C48" i="12"/>
  <c r="BI48" i="69"/>
  <c r="C10" i="12"/>
  <c r="BI10" i="69"/>
  <c r="F59" i="13"/>
  <c r="H59" i="13"/>
  <c r="I59" i="13" s="1"/>
  <c r="D59" i="13"/>
  <c r="L59" i="12"/>
  <c r="M59" i="12" s="1"/>
  <c r="N59" i="12" s="1"/>
  <c r="M59" i="25"/>
  <c r="N59" i="25"/>
  <c r="C56" i="12"/>
  <c r="BI56" i="69"/>
  <c r="C16" i="12"/>
  <c r="AT16" i="68" s="1"/>
  <c r="BI16" i="69"/>
  <c r="AD45" i="68"/>
  <c r="C45" i="67"/>
  <c r="AS45" i="68"/>
  <c r="F36" i="13"/>
  <c r="L36" i="12"/>
  <c r="M36" i="12" s="1"/>
  <c r="N36" i="12" s="1"/>
  <c r="H36" i="13"/>
  <c r="I36" i="13" s="1"/>
  <c r="D36" i="13"/>
  <c r="M36" i="25"/>
  <c r="N36" i="25"/>
  <c r="C68" i="12"/>
  <c r="BI68" i="69"/>
  <c r="C33" i="12"/>
  <c r="BI33" i="69"/>
  <c r="C39" i="12"/>
  <c r="BI39" i="69"/>
  <c r="AQ20" i="68"/>
  <c r="AP20" i="68"/>
  <c r="D49" i="13"/>
  <c r="L49" i="12"/>
  <c r="M49" i="12" s="1"/>
  <c r="N49" i="12"/>
  <c r="C46" i="12"/>
  <c r="BI46" i="69"/>
  <c r="AV8" i="69"/>
  <c r="C76" i="69"/>
  <c r="AO17" i="68"/>
  <c r="G17" i="67"/>
  <c r="AP17" i="68"/>
  <c r="AQ17" i="68"/>
  <c r="AN17" i="68"/>
  <c r="AO58" i="68"/>
  <c r="G58" i="67" s="1"/>
  <c r="AP58" i="68"/>
  <c r="AQ58" i="68"/>
  <c r="AN58" i="68"/>
  <c r="AO26" i="68"/>
  <c r="G26" i="67"/>
  <c r="AP26" i="68"/>
  <c r="AQ26" i="68"/>
  <c r="AN26" i="68"/>
  <c r="AY76" i="9"/>
  <c r="Y16" i="29"/>
  <c r="Y19" i="12"/>
  <c r="AT19" i="68"/>
  <c r="AS24" i="68"/>
  <c r="Y16" i="12"/>
  <c r="F75" i="13"/>
  <c r="D75" i="13"/>
  <c r="L75" i="12"/>
  <c r="M75" i="12" s="1"/>
  <c r="N75" i="12" s="1"/>
  <c r="H75" i="13"/>
  <c r="I75" i="13"/>
  <c r="M75" i="25"/>
  <c r="N75" i="25"/>
  <c r="AO69" i="68"/>
  <c r="G69" i="67" s="1"/>
  <c r="AN69" i="68"/>
  <c r="AP69" i="68"/>
  <c r="AQ69" i="68"/>
  <c r="Y47" i="12"/>
  <c r="AT47" i="68"/>
  <c r="F54" i="13"/>
  <c r="D54" i="13"/>
  <c r="L54" i="12"/>
  <c r="M54" i="12"/>
  <c r="N54" i="12" s="1"/>
  <c r="H54" i="13"/>
  <c r="I54" i="13" s="1"/>
  <c r="M54" i="25"/>
  <c r="N54" i="25" s="1"/>
  <c r="C52" i="67"/>
  <c r="AD53" i="68"/>
  <c r="AS53" i="68"/>
  <c r="Y53" i="12" s="1"/>
  <c r="AD29" i="68"/>
  <c r="F74" i="13"/>
  <c r="D74" i="13"/>
  <c r="L74" i="12"/>
  <c r="M74" i="12"/>
  <c r="N74" i="12" s="1"/>
  <c r="H74" i="13"/>
  <c r="I74" i="13"/>
  <c r="M74" i="25"/>
  <c r="N74" i="25" s="1"/>
  <c r="AO68" i="68"/>
  <c r="G68" i="67" s="1"/>
  <c r="AN68" i="68"/>
  <c r="AQ68" i="68"/>
  <c r="F62" i="13"/>
  <c r="H62" i="13"/>
  <c r="I62" i="13"/>
  <c r="D62" i="13"/>
  <c r="L62" i="12"/>
  <c r="M62" i="12"/>
  <c r="N62" i="12"/>
  <c r="M62" i="25"/>
  <c r="N62" i="25"/>
  <c r="Y75" i="12"/>
  <c r="Y35" i="12"/>
  <c r="AO97" i="15"/>
  <c r="F71" i="13"/>
  <c r="H71" i="13"/>
  <c r="I71" i="13" s="1"/>
  <c r="D71" i="13"/>
  <c r="L71" i="12"/>
  <c r="M71" i="12"/>
  <c r="N71" i="12" s="1"/>
  <c r="M71" i="25"/>
  <c r="N71" i="25"/>
  <c r="C36" i="67"/>
  <c r="C40" i="67"/>
  <c r="AS40" i="68"/>
  <c r="Y40" i="12" s="1"/>
  <c r="AO70" i="68"/>
  <c r="G70" i="67" s="1"/>
  <c r="AQ70" i="68"/>
  <c r="AN70" i="68"/>
  <c r="AP70" i="68"/>
  <c r="AT27" i="68"/>
  <c r="F52" i="13"/>
  <c r="D52" i="13"/>
  <c r="L52" i="12"/>
  <c r="M52" i="12"/>
  <c r="N52" i="12"/>
  <c r="O52" i="12" s="1"/>
  <c r="P52" i="12" s="1"/>
  <c r="H52" i="13"/>
  <c r="I52" i="13" s="1"/>
  <c r="M52" i="25"/>
  <c r="N52" i="25"/>
  <c r="AO64" i="68"/>
  <c r="G64" i="67"/>
  <c r="AP64" i="68"/>
  <c r="AN64" i="68"/>
  <c r="AQ64" i="68"/>
  <c r="C25" i="67"/>
  <c r="AS25" i="68"/>
  <c r="AO66" i="68"/>
  <c r="G66" i="67"/>
  <c r="AP66" i="68"/>
  <c r="AN66" i="68"/>
  <c r="AQ66" i="68"/>
  <c r="AO60" i="68"/>
  <c r="G60" i="67" s="1"/>
  <c r="M84" i="27"/>
  <c r="N84" i="27" s="1"/>
  <c r="AO72" i="68"/>
  <c r="G72" i="67" s="1"/>
  <c r="AN72" i="68"/>
  <c r="AQ72" i="68"/>
  <c r="AP72" i="68"/>
  <c r="I83" i="25"/>
  <c r="J83" i="25" s="1"/>
  <c r="U83" i="25" s="1"/>
  <c r="F66" i="13"/>
  <c r="D66" i="13"/>
  <c r="L66" i="12"/>
  <c r="M66" i="12"/>
  <c r="N66" i="12" s="1"/>
  <c r="H66" i="13"/>
  <c r="I66" i="13"/>
  <c r="M66" i="25"/>
  <c r="N66" i="25" s="1"/>
  <c r="Y8" i="12"/>
  <c r="AC42" i="15"/>
  <c r="F70" i="13"/>
  <c r="L70" i="12"/>
  <c r="M70" i="12"/>
  <c r="N70" i="12"/>
  <c r="H70" i="13"/>
  <c r="I70" i="13" s="1"/>
  <c r="D70" i="13"/>
  <c r="M70" i="25"/>
  <c r="N70" i="25" s="1"/>
  <c r="Y71" i="12"/>
  <c r="F65" i="13"/>
  <c r="H65" i="13"/>
  <c r="I65" i="13" s="1"/>
  <c r="D65" i="13"/>
  <c r="L65" i="12"/>
  <c r="M65" i="12"/>
  <c r="N65" i="12"/>
  <c r="O65" i="12" s="1"/>
  <c r="P65" i="12" s="1"/>
  <c r="M65" i="25"/>
  <c r="N65" i="25"/>
  <c r="F58" i="13"/>
  <c r="L58" i="12"/>
  <c r="M58" i="12"/>
  <c r="N58" i="12"/>
  <c r="H58" i="13"/>
  <c r="I58" i="13" s="1"/>
  <c r="D58" i="13"/>
  <c r="M58" i="25"/>
  <c r="N58" i="25"/>
  <c r="Y11" i="12"/>
  <c r="AS32" i="68"/>
  <c r="AT32" i="68" s="1"/>
  <c r="C32" i="67"/>
  <c r="F61" i="13"/>
  <c r="L61" i="12"/>
  <c r="M61" i="12"/>
  <c r="N61" i="12"/>
  <c r="H61" i="13"/>
  <c r="I61" i="13" s="1"/>
  <c r="D61" i="13"/>
  <c r="M61" i="25"/>
  <c r="N61" i="25" s="1"/>
  <c r="AO74" i="68"/>
  <c r="G74" i="67" s="1"/>
  <c r="AP74" i="68"/>
  <c r="F57" i="13"/>
  <c r="D57" i="13"/>
  <c r="L57" i="12"/>
  <c r="M57" i="12" s="1"/>
  <c r="N57" i="12" s="1"/>
  <c r="H57" i="13"/>
  <c r="I57" i="13" s="1"/>
  <c r="M57" i="25"/>
  <c r="N57" i="25"/>
  <c r="Y63" i="12"/>
  <c r="AD28" i="68"/>
  <c r="C28" i="67"/>
  <c r="AS28" i="68"/>
  <c r="Y28" i="12" s="1"/>
  <c r="L7" i="12"/>
  <c r="D7" i="13"/>
  <c r="F7" i="13"/>
  <c r="H7" i="13"/>
  <c r="M7" i="25"/>
  <c r="AD14" i="17"/>
  <c r="C8" i="12"/>
  <c r="BI8" i="69"/>
  <c r="BI76" i="69"/>
  <c r="AV76" i="69"/>
  <c r="F39" i="13"/>
  <c r="D39" i="13"/>
  <c r="H39" i="13"/>
  <c r="I39" i="13" s="1"/>
  <c r="L39" i="12"/>
  <c r="M39" i="12"/>
  <c r="N39" i="12" s="1"/>
  <c r="O39" i="12" s="1"/>
  <c r="M39" i="25"/>
  <c r="N39" i="25"/>
  <c r="F33" i="13"/>
  <c r="D33" i="13"/>
  <c r="H33" i="13"/>
  <c r="I33" i="13" s="1"/>
  <c r="L33" i="12"/>
  <c r="M33" i="12"/>
  <c r="N33" i="12"/>
  <c r="M33" i="25"/>
  <c r="N33" i="25" s="1"/>
  <c r="O36" i="12"/>
  <c r="P36" i="12" s="1"/>
  <c r="R36" i="12" s="1"/>
  <c r="AT45" i="68"/>
  <c r="Y45" i="12"/>
  <c r="F56" i="13"/>
  <c r="L56" i="12"/>
  <c r="M56" i="12"/>
  <c r="N56" i="12"/>
  <c r="D56" i="13"/>
  <c r="H56" i="13"/>
  <c r="I56" i="13" s="1"/>
  <c r="M56" i="25"/>
  <c r="N56" i="25"/>
  <c r="Y26" i="12"/>
  <c r="AT26" i="68"/>
  <c r="M26" i="25"/>
  <c r="N26" i="25" s="1"/>
  <c r="D26" i="13"/>
  <c r="L26" i="12"/>
  <c r="M26" i="12"/>
  <c r="N26" i="12"/>
  <c r="H26" i="13"/>
  <c r="I26" i="13" s="1"/>
  <c r="F64" i="13"/>
  <c r="D64" i="13"/>
  <c r="H64" i="13"/>
  <c r="I64" i="13" s="1"/>
  <c r="L64" i="12"/>
  <c r="M64" i="12"/>
  <c r="N64" i="12"/>
  <c r="O64" i="12" s="1"/>
  <c r="P64" i="12" s="1"/>
  <c r="R64" i="12" s="1"/>
  <c r="AB64" i="12" s="1"/>
  <c r="M64" i="25"/>
  <c r="N64" i="25"/>
  <c r="F50" i="13"/>
  <c r="H50" i="13"/>
  <c r="I50" i="13" s="1"/>
  <c r="L50" i="12"/>
  <c r="M50" i="12"/>
  <c r="N50" i="12" s="1"/>
  <c r="O50" i="12" s="1"/>
  <c r="P50" i="12" s="1"/>
  <c r="R50" i="12" s="1"/>
  <c r="D50" i="13"/>
  <c r="M50" i="25"/>
  <c r="N50" i="25" s="1"/>
  <c r="O67" i="12"/>
  <c r="P67" i="12" s="1"/>
  <c r="O21" i="12"/>
  <c r="P21" i="12"/>
  <c r="F20" i="13"/>
  <c r="H20" i="13"/>
  <c r="I20" i="13" s="1"/>
  <c r="L20" i="12"/>
  <c r="M20" i="12"/>
  <c r="N20" i="12" s="1"/>
  <c r="D20" i="13"/>
  <c r="M20" i="25"/>
  <c r="N20" i="25"/>
  <c r="F14" i="13"/>
  <c r="D14" i="13"/>
  <c r="H14" i="13"/>
  <c r="I14" i="13" s="1"/>
  <c r="L14" i="12"/>
  <c r="M14" i="12"/>
  <c r="N14" i="12"/>
  <c r="M14" i="25"/>
  <c r="N14" i="25" s="1"/>
  <c r="O28" i="12"/>
  <c r="P28" i="12" s="1"/>
  <c r="F16" i="13"/>
  <c r="D16" i="13"/>
  <c r="H16" i="13"/>
  <c r="I16" i="13" s="1"/>
  <c r="L16" i="12"/>
  <c r="M16" i="12"/>
  <c r="N16" i="12" s="1"/>
  <c r="O16" i="12" s="1"/>
  <c r="M16" i="25"/>
  <c r="N16" i="25"/>
  <c r="O9" i="12"/>
  <c r="P9" i="12"/>
  <c r="F24" i="13"/>
  <c r="H24" i="13"/>
  <c r="I24" i="13" s="1"/>
  <c r="L24" i="12"/>
  <c r="M24" i="12" s="1"/>
  <c r="N24" i="12" s="1"/>
  <c r="D24" i="13"/>
  <c r="M24" i="25"/>
  <c r="N24" i="25"/>
  <c r="O38" i="12"/>
  <c r="P38" i="12"/>
  <c r="O40" i="12"/>
  <c r="P40" i="12" s="1"/>
  <c r="M23" i="25"/>
  <c r="N23" i="25" s="1"/>
  <c r="H23" i="13"/>
  <c r="I23" i="13" s="1"/>
  <c r="D23" i="13"/>
  <c r="L23" i="12"/>
  <c r="M23" i="12"/>
  <c r="N23" i="12"/>
  <c r="F27" i="13"/>
  <c r="D27" i="13"/>
  <c r="L27" i="12"/>
  <c r="M27" i="12" s="1"/>
  <c r="N27" i="12" s="1"/>
  <c r="O27" i="12" s="1"/>
  <c r="H27" i="13"/>
  <c r="I27" i="13" s="1"/>
  <c r="M27" i="25"/>
  <c r="N27" i="25"/>
  <c r="L12" i="12"/>
  <c r="M12" i="12" s="1"/>
  <c r="N12" i="12" s="1"/>
  <c r="H12" i="13"/>
  <c r="I12" i="13"/>
  <c r="M12" i="25"/>
  <c r="N12" i="25"/>
  <c r="F12" i="13"/>
  <c r="D12" i="13"/>
  <c r="O51" i="12"/>
  <c r="P51" i="12"/>
  <c r="F43" i="13"/>
  <c r="H43" i="13"/>
  <c r="I43" i="13" s="1"/>
  <c r="L43" i="12"/>
  <c r="M43" i="12"/>
  <c r="N43" i="12" s="1"/>
  <c r="O43" i="12" s="1"/>
  <c r="D43" i="13"/>
  <c r="M43" i="25"/>
  <c r="N43" i="25" s="1"/>
  <c r="M69" i="25"/>
  <c r="N69" i="25" s="1"/>
  <c r="H69" i="13"/>
  <c r="I69" i="13" s="1"/>
  <c r="D69" i="13"/>
  <c r="L69" i="12"/>
  <c r="M69" i="12"/>
  <c r="N69" i="12" s="1"/>
  <c r="M48" i="25"/>
  <c r="N48" i="25" s="1"/>
  <c r="O32" i="12"/>
  <c r="P32" i="12"/>
  <c r="F41" i="13"/>
  <c r="H41" i="13"/>
  <c r="I41" i="13"/>
  <c r="L41" i="12"/>
  <c r="M41" i="12"/>
  <c r="N41" i="12" s="1"/>
  <c r="D41" i="13"/>
  <c r="M41" i="25"/>
  <c r="N41" i="25" s="1"/>
  <c r="O11" i="12"/>
  <c r="P11" i="12"/>
  <c r="F18" i="13"/>
  <c r="L18" i="12"/>
  <c r="M18" i="12"/>
  <c r="N18" i="12"/>
  <c r="D18" i="13"/>
  <c r="H18" i="13"/>
  <c r="I18" i="13"/>
  <c r="M18" i="25"/>
  <c r="N18" i="25" s="1"/>
  <c r="O17" i="12"/>
  <c r="P17" i="12" s="1"/>
  <c r="R17" i="12" s="1"/>
  <c r="AB17" i="12" s="1"/>
  <c r="F73" i="13"/>
  <c r="L73" i="12"/>
  <c r="M73" i="12"/>
  <c r="N73" i="12"/>
  <c r="D73" i="13"/>
  <c r="H73" i="13"/>
  <c r="I73" i="13"/>
  <c r="M73" i="25"/>
  <c r="N73" i="25"/>
  <c r="O19" i="12"/>
  <c r="P19" i="12" s="1"/>
  <c r="O47" i="12"/>
  <c r="P47" i="12"/>
  <c r="F46" i="13"/>
  <c r="D46" i="13"/>
  <c r="H46" i="13"/>
  <c r="I46" i="13"/>
  <c r="L46" i="12"/>
  <c r="M46" i="12" s="1"/>
  <c r="N46" i="12" s="1"/>
  <c r="M46" i="25"/>
  <c r="N46" i="25" s="1"/>
  <c r="O49" i="12"/>
  <c r="P49" i="12" s="1"/>
  <c r="F68" i="13"/>
  <c r="L68" i="12"/>
  <c r="M68" i="12"/>
  <c r="N68" i="12" s="1"/>
  <c r="O68" i="12" s="1"/>
  <c r="P68" i="12" s="1"/>
  <c r="H68" i="13"/>
  <c r="I68" i="13"/>
  <c r="D68" i="13"/>
  <c r="M68" i="25"/>
  <c r="N68" i="25"/>
  <c r="Y17" i="12"/>
  <c r="AT17" i="68"/>
  <c r="O15" i="12"/>
  <c r="P15" i="12"/>
  <c r="F35" i="13"/>
  <c r="L35" i="12"/>
  <c r="M35" i="12"/>
  <c r="N35" i="12"/>
  <c r="D35" i="13"/>
  <c r="H35" i="13"/>
  <c r="I35" i="13" s="1"/>
  <c r="M35" i="25"/>
  <c r="N35" i="25" s="1"/>
  <c r="M30" i="25"/>
  <c r="N30" i="25"/>
  <c r="L30" i="12"/>
  <c r="M30" i="12" s="1"/>
  <c r="N30" i="12" s="1"/>
  <c r="H30" i="13"/>
  <c r="I30" i="13" s="1"/>
  <c r="D30" i="13"/>
  <c r="F37" i="13"/>
  <c r="L37" i="12"/>
  <c r="M37" i="12" s="1"/>
  <c r="N37" i="12" s="1"/>
  <c r="D37" i="13"/>
  <c r="H37" i="13"/>
  <c r="I37" i="13" s="1"/>
  <c r="M37" i="25"/>
  <c r="N37" i="25" s="1"/>
  <c r="F29" i="13"/>
  <c r="D29" i="13"/>
  <c r="H29" i="13"/>
  <c r="I29" i="13" s="1"/>
  <c r="L29" i="12"/>
  <c r="M29" i="12"/>
  <c r="N29" i="12" s="1"/>
  <c r="O29" i="12" s="1"/>
  <c r="P29" i="12" s="1"/>
  <c r="R29" i="12" s="1"/>
  <c r="AB29" i="12" s="1"/>
  <c r="M29" i="25"/>
  <c r="N29" i="25"/>
  <c r="O45" i="12"/>
  <c r="P45" i="12"/>
  <c r="F60" i="13"/>
  <c r="L60" i="12"/>
  <c r="M60" i="12" s="1"/>
  <c r="N60" i="12" s="1"/>
  <c r="D60" i="13"/>
  <c r="M60" i="25"/>
  <c r="N60" i="25" s="1"/>
  <c r="H60" i="13"/>
  <c r="I60" i="13"/>
  <c r="Y18" i="29"/>
  <c r="Y20" i="29"/>
  <c r="O66" i="12"/>
  <c r="P66" i="12" s="1"/>
  <c r="O71" i="12"/>
  <c r="P71" i="12"/>
  <c r="M7" i="12"/>
  <c r="N7" i="12" s="1"/>
  <c r="I7" i="13"/>
  <c r="Y32" i="12"/>
  <c r="Y25" i="12"/>
  <c r="AT25" i="68"/>
  <c r="AT40" i="68"/>
  <c r="N7" i="25"/>
  <c r="AT28" i="68"/>
  <c r="O62" i="12"/>
  <c r="P62" i="12" s="1"/>
  <c r="O58" i="12"/>
  <c r="P58" i="12"/>
  <c r="R58" i="12" s="1"/>
  <c r="O41" i="12"/>
  <c r="P41" i="12"/>
  <c r="R34" i="12"/>
  <c r="AB34" i="12"/>
  <c r="R51" i="12"/>
  <c r="O12" i="12"/>
  <c r="P12" i="12"/>
  <c r="R12" i="12" s="1"/>
  <c r="AB12" i="12" s="1"/>
  <c r="P27" i="12"/>
  <c r="O23" i="12"/>
  <c r="P23" i="12"/>
  <c r="R38" i="12"/>
  <c r="AB38" i="12"/>
  <c r="R9" i="12"/>
  <c r="AB9" i="12"/>
  <c r="O33" i="12"/>
  <c r="P33" i="12"/>
  <c r="O60" i="12"/>
  <c r="P60" i="12" s="1"/>
  <c r="O37" i="12"/>
  <c r="P37" i="12"/>
  <c r="O46" i="12"/>
  <c r="P46" i="12" s="1"/>
  <c r="O69" i="12"/>
  <c r="P69" i="12"/>
  <c r="P43" i="12"/>
  <c r="P16" i="12"/>
  <c r="O14" i="12"/>
  <c r="P14" i="12" s="1"/>
  <c r="R14" i="12" s="1"/>
  <c r="AB14" i="12" s="1"/>
  <c r="R21" i="12"/>
  <c r="AB21" i="12"/>
  <c r="O26" i="12"/>
  <c r="P26" i="12"/>
  <c r="O35" i="12"/>
  <c r="P35" i="12"/>
  <c r="R19" i="12"/>
  <c r="AB19" i="12"/>
  <c r="R32" i="12"/>
  <c r="AB32" i="12"/>
  <c r="O20" i="12"/>
  <c r="P20" i="12" s="1"/>
  <c r="R20" i="12" s="1"/>
  <c r="AB20" i="12" s="1"/>
  <c r="P39" i="12"/>
  <c r="R45" i="12"/>
  <c r="AB45" i="12"/>
  <c r="R47" i="12"/>
  <c r="O18" i="12"/>
  <c r="P18" i="12" s="1"/>
  <c r="R18" i="12" s="1"/>
  <c r="L8" i="12"/>
  <c r="M8" i="25"/>
  <c r="D8" i="13"/>
  <c r="H8" i="13"/>
  <c r="I8" i="13" s="1"/>
  <c r="F8" i="13"/>
  <c r="AT8" i="68"/>
  <c r="R65" i="12"/>
  <c r="R66" i="12"/>
  <c r="R71" i="12"/>
  <c r="AB71" i="12" s="1"/>
  <c r="R62" i="12"/>
  <c r="O7" i="12"/>
  <c r="R52" i="12"/>
  <c r="R46" i="12"/>
  <c r="AB46" i="12" s="1"/>
  <c r="N8" i="25"/>
  <c r="R26" i="12"/>
  <c r="AB26" i="12" s="1"/>
  <c r="R69" i="12"/>
  <c r="AB69" i="12" s="1"/>
  <c r="R23" i="12"/>
  <c r="AB23" i="12" s="1"/>
  <c r="R39" i="12"/>
  <c r="R35" i="12"/>
  <c r="AB35" i="12" s="1"/>
  <c r="AB50" i="12"/>
  <c r="R33" i="12"/>
  <c r="R27" i="12"/>
  <c r="R41" i="12"/>
  <c r="AB41" i="12"/>
  <c r="M8" i="12"/>
  <c r="N8" i="12"/>
  <c r="R68" i="12"/>
  <c r="R43" i="12"/>
  <c r="AB43" i="12"/>
  <c r="AB52" i="12"/>
  <c r="AB65" i="12"/>
  <c r="P7" i="12"/>
  <c r="AB58" i="12"/>
  <c r="AB66" i="12"/>
  <c r="O8" i="12"/>
  <c r="R7" i="12"/>
  <c r="AB7" i="12" s="1"/>
  <c r="P8" i="12"/>
  <c r="R8" i="12"/>
  <c r="AB8" i="12"/>
  <c r="AJ9" i="30"/>
  <c r="AJ10" i="30"/>
  <c r="AJ19" i="30"/>
  <c r="AB13" i="68" l="1"/>
  <c r="AF13" i="68"/>
  <c r="X76" i="68"/>
  <c r="AB76" i="68" s="1"/>
  <c r="AS18" i="68"/>
  <c r="C18" i="67"/>
  <c r="AD18" i="68"/>
  <c r="AD38" i="68"/>
  <c r="AS38" i="68"/>
  <c r="C38" i="67"/>
  <c r="G25" i="68"/>
  <c r="H25" i="68"/>
  <c r="D25" i="67" s="1"/>
  <c r="AC25" i="68"/>
  <c r="AD25" i="68"/>
  <c r="AB43" i="68"/>
  <c r="AC43" i="68"/>
  <c r="H43" i="68"/>
  <c r="D43" i="67" s="1"/>
  <c r="AC68" i="68"/>
  <c r="G68" i="68"/>
  <c r="AB68" i="68"/>
  <c r="H68" i="68"/>
  <c r="D68" i="67" s="1"/>
  <c r="AB22" i="68"/>
  <c r="AF22" i="68"/>
  <c r="AT24" i="68"/>
  <c r="Y24" i="12"/>
  <c r="AD24" i="68"/>
  <c r="C24" i="67"/>
  <c r="AP60" i="68"/>
  <c r="AQ60" i="68"/>
  <c r="AN60" i="68"/>
  <c r="AN41" i="68"/>
  <c r="AP41" i="68"/>
  <c r="AF69" i="68"/>
  <c r="AC69" i="68"/>
  <c r="C73" i="67"/>
  <c r="AD73" i="68"/>
  <c r="AS73" i="68"/>
  <c r="Y73" i="12" s="1"/>
  <c r="F33" i="67"/>
  <c r="AM33" i="68"/>
  <c r="AF64" i="68"/>
  <c r="AB64" i="68"/>
  <c r="AB54" i="68"/>
  <c r="AF54" i="68"/>
  <c r="AF59" i="68"/>
  <c r="AB59" i="68"/>
  <c r="C67" i="67"/>
  <c r="AS67" i="68"/>
  <c r="AD67" i="68"/>
  <c r="G18" i="68"/>
  <c r="AC18" i="68"/>
  <c r="G60" i="68"/>
  <c r="H60" i="68"/>
  <c r="D60" i="67" s="1"/>
  <c r="AB60" i="68"/>
  <c r="AC60" i="68"/>
  <c r="AD60" i="68"/>
  <c r="AB70" i="68"/>
  <c r="AF70" i="68"/>
  <c r="AB15" i="68"/>
  <c r="AF15" i="68"/>
  <c r="AP25" i="68"/>
  <c r="AO25" i="68"/>
  <c r="G25" i="67" s="1"/>
  <c r="AO38" i="68"/>
  <c r="G38" i="67" s="1"/>
  <c r="AP38" i="68"/>
  <c r="AN24" i="68"/>
  <c r="AQ24" i="68"/>
  <c r="AO52" i="68"/>
  <c r="G52" i="67" s="1"/>
  <c r="AN52" i="68"/>
  <c r="AN20" i="68"/>
  <c r="AO20" i="68"/>
  <c r="G20" i="67" s="1"/>
  <c r="H18" i="68"/>
  <c r="D18" i="67" s="1"/>
  <c r="AC12" i="68"/>
  <c r="AF12" i="68"/>
  <c r="Q76" i="68"/>
  <c r="AC76" i="68" s="1"/>
  <c r="AB18" i="68"/>
  <c r="AC49" i="68"/>
  <c r="AF49" i="68"/>
  <c r="F10" i="67"/>
  <c r="AM10" i="68"/>
  <c r="AM22" i="68"/>
  <c r="F22" i="67"/>
  <c r="AM54" i="68"/>
  <c r="F54" i="67"/>
  <c r="AF48" i="68"/>
  <c r="AB48" i="68"/>
  <c r="AF74" i="68"/>
  <c r="AB74" i="68"/>
  <c r="AS43" i="68"/>
  <c r="C43" i="67"/>
  <c r="AD43" i="68"/>
  <c r="G26" i="68"/>
  <c r="H26" i="68"/>
  <c r="D26" i="67" s="1"/>
  <c r="AB26" i="68"/>
  <c r="AC26" i="68"/>
  <c r="AS51" i="68"/>
  <c r="AD51" i="68"/>
  <c r="C51" i="67"/>
  <c r="AF57" i="68"/>
  <c r="AB57" i="68"/>
  <c r="AM31" i="68"/>
  <c r="F31" i="67"/>
  <c r="AS39" i="68"/>
  <c r="AD39" i="68"/>
  <c r="AB23" i="68"/>
  <c r="AF23" i="68"/>
  <c r="H13" i="68"/>
  <c r="D13" i="67" s="1"/>
  <c r="G13" i="68"/>
  <c r="AC13" i="68"/>
  <c r="G61" i="68"/>
  <c r="H61" i="68"/>
  <c r="D61" i="67" s="1"/>
  <c r="AB61" i="68"/>
  <c r="Z76" i="68"/>
  <c r="AA76" i="68"/>
  <c r="H74" i="68"/>
  <c r="D74" i="67" s="1"/>
  <c r="G74" i="68"/>
  <c r="G66" i="68"/>
  <c r="H66" i="68"/>
  <c r="D66" i="67" s="1"/>
  <c r="AF55" i="68"/>
  <c r="AB55" i="68"/>
  <c r="AT53" i="68"/>
  <c r="AS33" i="68"/>
  <c r="AQ52" i="68"/>
  <c r="AQ41" i="68"/>
  <c r="AQ25" i="68"/>
  <c r="AO73" i="68"/>
  <c r="G73" i="67" s="1"/>
  <c r="AP73" i="68"/>
  <c r="AN73" i="68"/>
  <c r="AQ73" i="68"/>
  <c r="C56" i="67"/>
  <c r="AS56" i="68"/>
  <c r="AD56" i="68"/>
  <c r="AS37" i="68"/>
  <c r="AD37" i="68"/>
  <c r="C37" i="67"/>
  <c r="AN74" i="68"/>
  <c r="AQ74" i="68"/>
  <c r="C39" i="67"/>
  <c r="AN8" i="68"/>
  <c r="AO8" i="68"/>
  <c r="G8" i="67" s="1"/>
  <c r="AQ8" i="68"/>
  <c r="AC34" i="68"/>
  <c r="AT68" i="68"/>
  <c r="Y68" i="12"/>
  <c r="AM43" i="68"/>
  <c r="AM63" i="68"/>
  <c r="AC39" i="68"/>
  <c r="AS14" i="68"/>
  <c r="C14" i="67"/>
  <c r="AD14" i="68"/>
  <c r="AD66" i="68"/>
  <c r="C66" i="67"/>
  <c r="AS66" i="68"/>
  <c r="AC41" i="68"/>
  <c r="AF41" i="68"/>
  <c r="AT52" i="68"/>
  <c r="AD52" i="68"/>
  <c r="AP52" i="68"/>
  <c r="AO41" i="68"/>
  <c r="G41" i="67" s="1"/>
  <c r="AS10" i="68"/>
  <c r="Y10" i="12" s="1"/>
  <c r="AN25" i="68"/>
  <c r="AD33" i="68"/>
  <c r="C33" i="67"/>
  <c r="AP34" i="68"/>
  <c r="AN34" i="68"/>
  <c r="G43" i="68"/>
  <c r="Y60" i="12"/>
  <c r="AT60" i="68"/>
  <c r="G34" i="68"/>
  <c r="AF31" i="68"/>
  <c r="AD68" i="68"/>
  <c r="C68" i="67"/>
  <c r="AT73" i="68"/>
  <c r="C21" i="67"/>
  <c r="AS21" i="68"/>
  <c r="F40" i="67"/>
  <c r="AM40" i="68"/>
  <c r="AQ15" i="68"/>
  <c r="AP15" i="68"/>
  <c r="AC7" i="68"/>
  <c r="H7" i="68"/>
  <c r="E76" i="68"/>
  <c r="G76" i="68" s="1"/>
  <c r="G7" i="68"/>
  <c r="AB66" i="68"/>
  <c r="AM61" i="68"/>
  <c r="F61" i="67"/>
  <c r="F12" i="67"/>
  <c r="AM12" i="68"/>
  <c r="Y62" i="12"/>
  <c r="AS36" i="68"/>
  <c r="AS29" i="68"/>
  <c r="AN62" i="68"/>
  <c r="AP9" i="68"/>
  <c r="AC53" i="68"/>
  <c r="AO21" i="68"/>
  <c r="G21" i="67" s="1"/>
  <c r="AN21" i="68"/>
  <c r="AO15" i="68"/>
  <c r="G15" i="67" s="1"/>
  <c r="F56" i="67"/>
  <c r="AQ71" i="68"/>
  <c r="AN71" i="68"/>
  <c r="AQ19" i="68"/>
  <c r="AP19" i="68"/>
  <c r="AO19" i="68"/>
  <c r="G19" i="67" s="1"/>
  <c r="AF20" i="68"/>
  <c r="AC20" i="68"/>
  <c r="AM65" i="68"/>
  <c r="AS65" i="68"/>
  <c r="AS42" i="68"/>
  <c r="AD42" i="68"/>
  <c r="Y58" i="12"/>
  <c r="AT58" i="68"/>
  <c r="AF72" i="68"/>
  <c r="G8" i="68"/>
  <c r="H8" i="68"/>
  <c r="D8" i="67" s="1"/>
  <c r="AC8" i="68"/>
  <c r="AD40" i="68"/>
  <c r="G40" i="68"/>
  <c r="AB40" i="68"/>
  <c r="AB44" i="68"/>
  <c r="AF44" i="68"/>
  <c r="AC21" i="68"/>
  <c r="AB21" i="68"/>
  <c r="H21" i="68"/>
  <c r="D21" i="67" s="1"/>
  <c r="AM57" i="68"/>
  <c r="F57" i="67"/>
  <c r="AC35" i="68"/>
  <c r="H35" i="68"/>
  <c r="D35" i="67" s="1"/>
  <c r="AB35" i="68"/>
  <c r="AM7" i="68"/>
  <c r="F7" i="67"/>
  <c r="AK76" i="68"/>
  <c r="F28" i="67"/>
  <c r="AM28" i="68"/>
  <c r="AM23" i="68"/>
  <c r="AB9" i="68"/>
  <c r="AF9" i="68"/>
  <c r="AC61" i="68"/>
  <c r="AF61" i="68"/>
  <c r="AB52" i="68"/>
  <c r="G52" i="68"/>
  <c r="AF50" i="68"/>
  <c r="F53" i="67"/>
  <c r="AM53" i="68"/>
  <c r="AC44" i="68"/>
  <c r="G44" i="68"/>
  <c r="AB25" i="68"/>
  <c r="AB7" i="68"/>
  <c r="AF7" i="68"/>
  <c r="AC40" i="68"/>
  <c r="AB73" i="68"/>
  <c r="AC17" i="68"/>
  <c r="H17" i="68"/>
  <c r="D17" i="67" s="1"/>
  <c r="H65" i="68"/>
  <c r="D65" i="67" s="1"/>
  <c r="AC65" i="68"/>
  <c r="AC74" i="68"/>
  <c r="H63" i="68"/>
  <c r="D63" i="67" s="1"/>
  <c r="G63" i="68"/>
  <c r="F49" i="67"/>
  <c r="AM49" i="68"/>
  <c r="AF46" i="68"/>
  <c r="H32" i="68"/>
  <c r="D32" i="67" s="1"/>
  <c r="AC32" i="68"/>
  <c r="G19" i="68"/>
  <c r="AC19" i="68"/>
  <c r="AB34" i="68"/>
  <c r="AF34" i="68"/>
  <c r="I76" i="67"/>
  <c r="I78" i="67" s="1"/>
  <c r="F76" i="67"/>
  <c r="F78" i="67" s="1"/>
  <c r="AB136" i="15"/>
  <c r="AN10" i="15"/>
  <c r="AA19" i="15"/>
  <c r="AA15" i="15"/>
  <c r="AA11" i="15"/>
  <c r="D139" i="15"/>
  <c r="AO105" i="15"/>
  <c r="AO121" i="15"/>
  <c r="AJ44" i="15"/>
  <c r="AK44" i="15" s="1"/>
  <c r="AB134" i="15"/>
  <c r="AC15" i="15"/>
  <c r="AV15" i="9" s="1"/>
  <c r="AB54" i="15"/>
  <c r="U103" i="15"/>
  <c r="AC123" i="15"/>
  <c r="AB11" i="15"/>
  <c r="AO37" i="15"/>
  <c r="AW37" i="9" s="1"/>
  <c r="AG57" i="15"/>
  <c r="Y45" i="15"/>
  <c r="AN51" i="15"/>
  <c r="AN89" i="15"/>
  <c r="AM37" i="15"/>
  <c r="AA69" i="15"/>
  <c r="R139" i="15"/>
  <c r="AN121" i="15"/>
  <c r="AO51" i="15"/>
  <c r="AW51" i="9" s="1"/>
  <c r="AO19" i="15"/>
  <c r="AW19" i="9" s="1"/>
  <c r="AC25" i="15"/>
  <c r="AV25" i="9" s="1"/>
  <c r="AO29" i="15"/>
  <c r="AW29" i="9" s="1"/>
  <c r="X47" i="15"/>
  <c r="Y47" i="15" s="1"/>
  <c r="AO101" i="15"/>
  <c r="AN101" i="15"/>
  <c r="AF84" i="15"/>
  <c r="AB47" i="15"/>
  <c r="U118" i="15"/>
  <c r="AC118" i="15" s="1"/>
  <c r="AJ31" i="15"/>
  <c r="AK31" i="15" s="1"/>
  <c r="AK98" i="15"/>
  <c r="AO98" i="15" s="1"/>
  <c r="AN98" i="15"/>
  <c r="Y57" i="15"/>
  <c r="AB57" i="15"/>
  <c r="AJ124" i="15"/>
  <c r="AN124" i="15" s="1"/>
  <c r="AM124" i="15"/>
  <c r="AJ114" i="15"/>
  <c r="AK114" i="15" s="1"/>
  <c r="AO114" i="15" s="1"/>
  <c r="AM114" i="15"/>
  <c r="AJ108" i="15"/>
  <c r="AK108" i="15" s="1"/>
  <c r="AO108" i="15" s="1"/>
  <c r="AM108" i="15"/>
  <c r="AJ104" i="15"/>
  <c r="AN104" i="15" s="1"/>
  <c r="AM104" i="15"/>
  <c r="AJ86" i="15"/>
  <c r="AK86" i="15" s="1"/>
  <c r="AM86" i="15"/>
  <c r="AJ68" i="15"/>
  <c r="AM68" i="15"/>
  <c r="AJ64" i="15"/>
  <c r="AK64" i="15" s="1"/>
  <c r="AM64" i="15"/>
  <c r="AM58" i="15"/>
  <c r="AJ58" i="15"/>
  <c r="AM52" i="15"/>
  <c r="AJ52" i="15"/>
  <c r="AM41" i="15"/>
  <c r="AJ41" i="15"/>
  <c r="AJ27" i="15"/>
  <c r="AK27" i="15" s="1"/>
  <c r="AO27" i="15" s="1"/>
  <c r="AW27" i="9" s="1"/>
  <c r="AM27" i="15"/>
  <c r="AM23" i="15"/>
  <c r="AJ23" i="15"/>
  <c r="AK23" i="15" s="1"/>
  <c r="AJ21" i="15"/>
  <c r="AK21" i="15" s="1"/>
  <c r="AO21" i="15" s="1"/>
  <c r="AW21" i="9" s="1"/>
  <c r="AJ17" i="15"/>
  <c r="AK17" i="15" s="1"/>
  <c r="AO17" i="15" s="1"/>
  <c r="AW17" i="9" s="1"/>
  <c r="AM17" i="15"/>
  <c r="AJ13" i="15"/>
  <c r="AK13" i="15" s="1"/>
  <c r="AM13" i="15"/>
  <c r="AM11" i="15"/>
  <c r="AJ11" i="15"/>
  <c r="AK11" i="15" s="1"/>
  <c r="AO11" i="15" s="1"/>
  <c r="AW11" i="9" s="1"/>
  <c r="AJ7" i="15"/>
  <c r="AK7" i="15" s="1"/>
  <c r="AM7" i="15"/>
  <c r="AA131" i="15"/>
  <c r="X131" i="15"/>
  <c r="AA117" i="15"/>
  <c r="X117" i="15"/>
  <c r="X105" i="15"/>
  <c r="Y105" i="15" s="1"/>
  <c r="AA105" i="15"/>
  <c r="X99" i="15"/>
  <c r="Y99" i="15" s="1"/>
  <c r="AA99" i="15"/>
  <c r="X95" i="15"/>
  <c r="AA95" i="15"/>
  <c r="X87" i="15"/>
  <c r="Y87" i="15" s="1"/>
  <c r="AA87" i="15"/>
  <c r="X73" i="15"/>
  <c r="Y73" i="15" s="1"/>
  <c r="AA73" i="15"/>
  <c r="X71" i="15"/>
  <c r="AB71" i="15" s="1"/>
  <c r="Y71" i="15"/>
  <c r="AA71" i="15"/>
  <c r="X65" i="15"/>
  <c r="AB65" i="15" s="1"/>
  <c r="AA65" i="15"/>
  <c r="X53" i="15"/>
  <c r="Y53" i="15" s="1"/>
  <c r="AC53" i="15" s="1"/>
  <c r="AV53" i="9" s="1"/>
  <c r="AA53" i="15"/>
  <c r="X49" i="15"/>
  <c r="AB49" i="15" s="1"/>
  <c r="AA43" i="15"/>
  <c r="X43" i="15"/>
  <c r="Y43" i="15" s="1"/>
  <c r="AA38" i="15"/>
  <c r="X38" i="15"/>
  <c r="X34" i="15"/>
  <c r="Y34" i="15" s="1"/>
  <c r="AA34" i="15"/>
  <c r="AA28" i="15"/>
  <c r="X28" i="15"/>
  <c r="G128" i="15"/>
  <c r="AN44" i="15"/>
  <c r="AB36" i="15"/>
  <c r="AB133" i="15"/>
  <c r="AN118" i="15"/>
  <c r="AG118" i="15"/>
  <c r="AO118" i="15" s="1"/>
  <c r="X79" i="15"/>
  <c r="Y79" i="15" s="1"/>
  <c r="AJ130" i="15"/>
  <c r="AN130" i="15" s="1"/>
  <c r="AJ48" i="15"/>
  <c r="AK48" i="15" s="1"/>
  <c r="AM29" i="15"/>
  <c r="AM35" i="15"/>
  <c r="AA123" i="15"/>
  <c r="AA83" i="15"/>
  <c r="AM120" i="15"/>
  <c r="AJ120" i="15"/>
  <c r="AK120" i="15" s="1"/>
  <c r="AO120" i="15" s="1"/>
  <c r="AM80" i="15"/>
  <c r="AJ80" i="15"/>
  <c r="AK80" i="15" s="1"/>
  <c r="AJ62" i="15"/>
  <c r="AM62" i="15"/>
  <c r="AM56" i="15"/>
  <c r="AJ56" i="15"/>
  <c r="AK56" i="15" s="1"/>
  <c r="AM50" i="15"/>
  <c r="AJ50" i="15"/>
  <c r="AK50" i="15" s="1"/>
  <c r="AJ25" i="15"/>
  <c r="AK25" i="15" s="1"/>
  <c r="AM25" i="15"/>
  <c r="AA135" i="15"/>
  <c r="X135" i="15"/>
  <c r="Y135" i="15" s="1"/>
  <c r="AA127" i="15"/>
  <c r="X127" i="15"/>
  <c r="Y127" i="15" s="1"/>
  <c r="AC127" i="15" s="1"/>
  <c r="AA97" i="15"/>
  <c r="X97" i="15"/>
  <c r="X61" i="15"/>
  <c r="AB61" i="15" s="1"/>
  <c r="X40" i="15"/>
  <c r="Y40" i="15" s="1"/>
  <c r="AA40" i="15"/>
  <c r="AA30" i="15"/>
  <c r="X30" i="15"/>
  <c r="Y30" i="15" s="1"/>
  <c r="X14" i="15"/>
  <c r="Y14" i="15" s="1"/>
  <c r="AA14" i="15"/>
  <c r="AA8" i="15"/>
  <c r="X8" i="15"/>
  <c r="Y8" i="15" s="1"/>
  <c r="AN70" i="15"/>
  <c r="AC114" i="15"/>
  <c r="AC107" i="15"/>
  <c r="AK88" i="15"/>
  <c r="AO88" i="15" s="1"/>
  <c r="AC103" i="15"/>
  <c r="AG50" i="15"/>
  <c r="AG84" i="15"/>
  <c r="AK126" i="15"/>
  <c r="AO126" i="15" s="1"/>
  <c r="AB127" i="15"/>
  <c r="AN29" i="15"/>
  <c r="X24" i="15"/>
  <c r="Y24" i="15" s="1"/>
  <c r="AC24" i="15" s="1"/>
  <c r="AV24" i="9" s="1"/>
  <c r="AM46" i="15"/>
  <c r="AM98" i="15"/>
  <c r="AA133" i="15"/>
  <c r="AA107" i="15"/>
  <c r="AA49" i="15"/>
  <c r="U43" i="15"/>
  <c r="AC43" i="15" s="1"/>
  <c r="AV43" i="9" s="1"/>
  <c r="AJ132" i="15"/>
  <c r="AK132" i="15" s="1"/>
  <c r="AM132" i="15"/>
  <c r="AM116" i="15"/>
  <c r="AJ116" i="15"/>
  <c r="AJ112" i="15"/>
  <c r="AK112" i="15" s="1"/>
  <c r="AJ106" i="15"/>
  <c r="AM106" i="15"/>
  <c r="AJ96" i="15"/>
  <c r="AN96" i="15" s="1"/>
  <c r="AM96" i="15"/>
  <c r="AJ82" i="15"/>
  <c r="AK82" i="15" s="1"/>
  <c r="AO82" i="15" s="1"/>
  <c r="AM82" i="15"/>
  <c r="AM72" i="15"/>
  <c r="AJ72" i="15"/>
  <c r="AK72" i="15" s="1"/>
  <c r="AO72" i="15" s="1"/>
  <c r="AW72" i="9" s="1"/>
  <c r="AM66" i="15"/>
  <c r="AJ66" i="15"/>
  <c r="AM60" i="15"/>
  <c r="AJ60" i="15"/>
  <c r="AM54" i="15"/>
  <c r="AJ54" i="15"/>
  <c r="AK54" i="15" s="1"/>
  <c r="AM39" i="15"/>
  <c r="AJ39" i="15"/>
  <c r="AK39" i="15" s="1"/>
  <c r="AM33" i="15"/>
  <c r="AJ33" i="15"/>
  <c r="AK33" i="15" s="1"/>
  <c r="AO33" i="15" s="1"/>
  <c r="AW33" i="9" s="1"/>
  <c r="X121" i="15"/>
  <c r="Y121" i="15" s="1"/>
  <c r="AC121" i="15" s="1"/>
  <c r="AA121" i="15"/>
  <c r="X111" i="15"/>
  <c r="Y111" i="15" s="1"/>
  <c r="AC111" i="15" s="1"/>
  <c r="AA111" i="15"/>
  <c r="X89" i="15"/>
  <c r="AB89" i="15" s="1"/>
  <c r="AA89" i="15"/>
  <c r="X63" i="15"/>
  <c r="AB63" i="15" s="1"/>
  <c r="AA51" i="15"/>
  <c r="X51" i="15"/>
  <c r="Y51" i="15" s="1"/>
  <c r="AC51" i="15" s="1"/>
  <c r="AV51" i="9" s="1"/>
  <c r="AA32" i="15"/>
  <c r="X32" i="15"/>
  <c r="Y32" i="15" s="1"/>
  <c r="AA26" i="15"/>
  <c r="X26" i="15"/>
  <c r="Y26" i="15" s="1"/>
  <c r="X22" i="15"/>
  <c r="AA22" i="15"/>
  <c r="X16" i="15"/>
  <c r="AA16" i="15"/>
  <c r="AO74" i="15"/>
  <c r="AW74" i="9" s="1"/>
  <c r="Y131" i="15"/>
  <c r="AC10" i="15"/>
  <c r="AV10" i="9" s="1"/>
  <c r="AO39" i="15"/>
  <c r="AW39" i="9" s="1"/>
  <c r="AN74" i="15"/>
  <c r="AO122" i="15"/>
  <c r="AC57" i="15"/>
  <c r="AV57" i="9" s="1"/>
  <c r="Y69" i="15"/>
  <c r="AC69" i="15" s="1"/>
  <c r="AV69" i="9" s="1"/>
  <c r="X115" i="15"/>
  <c r="X109" i="15"/>
  <c r="Y109" i="15" s="1"/>
  <c r="AJ15" i="15"/>
  <c r="AK15" i="15" s="1"/>
  <c r="AO15" i="15" s="1"/>
  <c r="AW15" i="9" s="1"/>
  <c r="X113" i="15"/>
  <c r="Y113" i="15" s="1"/>
  <c r="AM9" i="15"/>
  <c r="AM70" i="15"/>
  <c r="AA119" i="15"/>
  <c r="AA125" i="15"/>
  <c r="AA36" i="15"/>
  <c r="AA45" i="15"/>
  <c r="AA63" i="15"/>
  <c r="AA103" i="15"/>
  <c r="AC12" i="15"/>
  <c r="AV12" i="9" s="1"/>
  <c r="AN55" i="15"/>
  <c r="AN110" i="15"/>
  <c r="AB8" i="15"/>
  <c r="AN11" i="15"/>
  <c r="AN27" i="15"/>
  <c r="AB105" i="15"/>
  <c r="AB12" i="15"/>
  <c r="AN13" i="15"/>
  <c r="F139" i="15"/>
  <c r="J133" i="15"/>
  <c r="AB12" i="29" s="1"/>
  <c r="J127" i="15"/>
  <c r="J123" i="15"/>
  <c r="J119" i="15"/>
  <c r="J115" i="15"/>
  <c r="J111" i="15"/>
  <c r="J107" i="15"/>
  <c r="J103" i="15"/>
  <c r="J99" i="15"/>
  <c r="J95" i="15"/>
  <c r="J89" i="15"/>
  <c r="AB46" i="15"/>
  <c r="AN31" i="15"/>
  <c r="AN102" i="15"/>
  <c r="AB83" i="15"/>
  <c r="AN37" i="15"/>
  <c r="AN64" i="15"/>
  <c r="J82" i="15"/>
  <c r="J78" i="15"/>
  <c r="W7" i="16" s="1"/>
  <c r="J72" i="15"/>
  <c r="BB72" i="9" s="1"/>
  <c r="J64" i="15"/>
  <c r="BB64" i="9" s="1"/>
  <c r="J60" i="15"/>
  <c r="BB60" i="9" s="1"/>
  <c r="J56" i="15"/>
  <c r="BB56" i="9" s="1"/>
  <c r="J52" i="15"/>
  <c r="BB52" i="9" s="1"/>
  <c r="J48" i="15"/>
  <c r="BB48" i="9" s="1"/>
  <c r="J44" i="15"/>
  <c r="BB44" i="9" s="1"/>
  <c r="J40" i="15"/>
  <c r="BB40" i="9" s="1"/>
  <c r="J32" i="15"/>
  <c r="BB32" i="9" s="1"/>
  <c r="J28" i="15"/>
  <c r="BB28" i="9" s="1"/>
  <c r="J24" i="15"/>
  <c r="BB24" i="9" s="1"/>
  <c r="J20" i="15"/>
  <c r="BB20" i="9" s="1"/>
  <c r="J16" i="15"/>
  <c r="BB16" i="9" s="1"/>
  <c r="J12" i="15"/>
  <c r="BB12" i="9" s="1"/>
  <c r="J8" i="15"/>
  <c r="BB8" i="9" s="1"/>
  <c r="AD139" i="15"/>
  <c r="AL76" i="15"/>
  <c r="Z137" i="15"/>
  <c r="E84" i="15"/>
  <c r="AO56" i="15"/>
  <c r="AW56" i="9" s="1"/>
  <c r="AL93" i="15"/>
  <c r="AL84" i="15"/>
  <c r="AH139" i="15"/>
  <c r="Z76" i="15"/>
  <c r="G137" i="15"/>
  <c r="G93" i="15"/>
  <c r="AO7" i="15"/>
  <c r="AW7" i="9" s="1"/>
  <c r="AC74" i="15"/>
  <c r="AV74" i="9" s="1"/>
  <c r="AB10" i="15"/>
  <c r="AO46" i="15"/>
  <c r="AW46" i="9" s="1"/>
  <c r="AN79" i="15"/>
  <c r="Z84" i="15"/>
  <c r="AN125" i="15"/>
  <c r="AN123" i="15"/>
  <c r="G76" i="15"/>
  <c r="Z128" i="15"/>
  <c r="E128" i="15"/>
  <c r="E76" i="15"/>
  <c r="AC126" i="15"/>
  <c r="AN30" i="15"/>
  <c r="AB92" i="15"/>
  <c r="U70" i="15"/>
  <c r="AC70" i="15" s="1"/>
  <c r="AV70" i="9" s="1"/>
  <c r="AN114" i="15"/>
  <c r="AO67" i="15"/>
  <c r="AW67" i="9" s="1"/>
  <c r="AO35" i="15"/>
  <c r="AW35" i="9" s="1"/>
  <c r="AC119" i="15"/>
  <c r="AN54" i="15"/>
  <c r="AN22" i="15"/>
  <c r="AB31" i="15"/>
  <c r="AN7" i="15"/>
  <c r="AO71" i="15"/>
  <c r="AW71" i="9" s="1"/>
  <c r="AB79" i="15"/>
  <c r="AB7" i="15"/>
  <c r="AB15" i="15"/>
  <c r="AG65" i="15"/>
  <c r="AO65" i="15" s="1"/>
  <c r="AW65" i="9" s="1"/>
  <c r="AG13" i="15"/>
  <c r="AO13" i="15" s="1"/>
  <c r="AW13" i="9" s="1"/>
  <c r="AB18" i="15"/>
  <c r="U135" i="15"/>
  <c r="AN19" i="15"/>
  <c r="AN35" i="15"/>
  <c r="AN67" i="15"/>
  <c r="AJ115" i="15"/>
  <c r="AK115" i="15" s="1"/>
  <c r="AM115" i="15"/>
  <c r="AJ109" i="15"/>
  <c r="AM109" i="15"/>
  <c r="AJ107" i="15"/>
  <c r="AK107" i="15" s="1"/>
  <c r="AM107" i="15"/>
  <c r="AJ103" i="15"/>
  <c r="AM103" i="15"/>
  <c r="AJ95" i="15"/>
  <c r="AK95" i="15" s="1"/>
  <c r="AM95" i="15"/>
  <c r="AJ91" i="15"/>
  <c r="AK91" i="15" s="1"/>
  <c r="AM91" i="15"/>
  <c r="AJ81" i="15"/>
  <c r="AK81" i="15" s="1"/>
  <c r="AO81" i="15" s="1"/>
  <c r="AM81" i="15"/>
  <c r="AM75" i="15"/>
  <c r="AJ75" i="15"/>
  <c r="AK75" i="15" s="1"/>
  <c r="AO75" i="15" s="1"/>
  <c r="AW75" i="9" s="1"/>
  <c r="AJ73" i="15"/>
  <c r="AK73" i="15" s="1"/>
  <c r="AO73" i="15" s="1"/>
  <c r="AW73" i="9" s="1"/>
  <c r="AM73" i="15"/>
  <c r="AJ49" i="15"/>
  <c r="AM49" i="15"/>
  <c r="AM45" i="15"/>
  <c r="AJ45" i="15"/>
  <c r="AK45" i="15" s="1"/>
  <c r="AM38" i="15"/>
  <c r="AJ38" i="15"/>
  <c r="AM24" i="15"/>
  <c r="AJ24" i="15"/>
  <c r="AK24" i="15" s="1"/>
  <c r="AO24" i="15" s="1"/>
  <c r="AW24" i="9" s="1"/>
  <c r="AJ20" i="15"/>
  <c r="AM20" i="15"/>
  <c r="AM16" i="15"/>
  <c r="AJ16" i="15"/>
  <c r="AK16" i="15" s="1"/>
  <c r="AM14" i="15"/>
  <c r="AJ14" i="15"/>
  <c r="AJ12" i="15"/>
  <c r="AK12" i="15" s="1"/>
  <c r="AO12" i="15" s="1"/>
  <c r="AW12" i="9" s="1"/>
  <c r="AM12" i="15"/>
  <c r="AM8" i="15"/>
  <c r="AJ8" i="15"/>
  <c r="X132" i="15"/>
  <c r="AB132" i="15" s="1"/>
  <c r="AA132" i="15"/>
  <c r="X104" i="15"/>
  <c r="Y104" i="15" s="1"/>
  <c r="AA104" i="15"/>
  <c r="AA102" i="15"/>
  <c r="X102" i="15"/>
  <c r="Y102" i="15" s="1"/>
  <c r="X100" i="15"/>
  <c r="Y100" i="15" s="1"/>
  <c r="AC100" i="15" s="1"/>
  <c r="AA100" i="15"/>
  <c r="AA98" i="15"/>
  <c r="X98" i="15"/>
  <c r="Y98" i="15" s="1"/>
  <c r="AC98" i="15" s="1"/>
  <c r="X90" i="15"/>
  <c r="AB90" i="15" s="1"/>
  <c r="AA90" i="15"/>
  <c r="AA88" i="15"/>
  <c r="X88" i="15"/>
  <c r="X80" i="15"/>
  <c r="Y80" i="15" s="1"/>
  <c r="AA80" i="15"/>
  <c r="X78" i="15"/>
  <c r="AB78" i="15" s="1"/>
  <c r="W84" i="15"/>
  <c r="AA78" i="15"/>
  <c r="X72" i="15"/>
  <c r="Y72" i="15" s="1"/>
  <c r="AA72" i="15"/>
  <c r="X64" i="15"/>
  <c r="Y64" i="15" s="1"/>
  <c r="AA64" i="15"/>
  <c r="AA58" i="15"/>
  <c r="X58" i="15"/>
  <c r="Y58" i="15" s="1"/>
  <c r="AC58" i="15" s="1"/>
  <c r="AV58" i="9" s="1"/>
  <c r="X56" i="15"/>
  <c r="Y56" i="15" s="1"/>
  <c r="AA56" i="15"/>
  <c r="AA44" i="15"/>
  <c r="X44" i="15"/>
  <c r="Y44" i="15" s="1"/>
  <c r="X41" i="15"/>
  <c r="Y41" i="15" s="1"/>
  <c r="AC41" i="15" s="1"/>
  <c r="AV41" i="9" s="1"/>
  <c r="AA41" i="15"/>
  <c r="X37" i="15"/>
  <c r="Y37" i="15" s="1"/>
  <c r="AC37" i="15" s="1"/>
  <c r="AV37" i="9" s="1"/>
  <c r="AA37" i="15"/>
  <c r="AA35" i="15"/>
  <c r="X35" i="15"/>
  <c r="Y35" i="15" s="1"/>
  <c r="AC35" i="15" s="1"/>
  <c r="AV35" i="9" s="1"/>
  <c r="X33" i="15"/>
  <c r="AB33" i="15" s="1"/>
  <c r="AA33" i="15"/>
  <c r="X29" i="15"/>
  <c r="Y29" i="15" s="1"/>
  <c r="AC29" i="15" s="1"/>
  <c r="AV29" i="9" s="1"/>
  <c r="AA29" i="15"/>
  <c r="X17" i="15"/>
  <c r="AA17" i="15"/>
  <c r="X13" i="15"/>
  <c r="AB13" i="15" s="1"/>
  <c r="AA13" i="15"/>
  <c r="AA9" i="15"/>
  <c r="X9" i="15"/>
  <c r="AB101" i="15"/>
  <c r="U101" i="15"/>
  <c r="AJ136" i="15"/>
  <c r="AK136" i="15" s="1"/>
  <c r="AM136" i="15"/>
  <c r="Q96" i="15"/>
  <c r="O128" i="15"/>
  <c r="Q86" i="15"/>
  <c r="Q93" i="15" s="1"/>
  <c r="O93" i="15"/>
  <c r="E93" i="15"/>
  <c r="AB48" i="15"/>
  <c r="Q131" i="15"/>
  <c r="U8" i="29" s="1"/>
  <c r="O137" i="15"/>
  <c r="Q10" i="15"/>
  <c r="AU10" i="9" s="1"/>
  <c r="O76" i="15"/>
  <c r="AO10" i="15"/>
  <c r="AW10" i="9" s="1"/>
  <c r="AK79" i="15"/>
  <c r="AO79" i="15" s="1"/>
  <c r="R8" i="16" s="1"/>
  <c r="AN46" i="15"/>
  <c r="AF76" i="15"/>
  <c r="AC102" i="15"/>
  <c r="AO45" i="15"/>
  <c r="AW45" i="9" s="1"/>
  <c r="AC79" i="15"/>
  <c r="Q8" i="16" s="1"/>
  <c r="AB30" i="15"/>
  <c r="AB34" i="15"/>
  <c r="U27" i="15"/>
  <c r="AC27" i="15" s="1"/>
  <c r="AV27" i="9" s="1"/>
  <c r="AB27" i="15"/>
  <c r="AB102" i="15"/>
  <c r="AB107" i="15"/>
  <c r="AB125" i="15"/>
  <c r="AN23" i="15"/>
  <c r="AN39" i="15"/>
  <c r="AN71" i="15"/>
  <c r="AN92" i="15"/>
  <c r="AN122" i="15"/>
  <c r="E137" i="15"/>
  <c r="AN16" i="15"/>
  <c r="AN53" i="15"/>
  <c r="AL137" i="15"/>
  <c r="AF131" i="15"/>
  <c r="AG131" i="15" s="1"/>
  <c r="AE137" i="15"/>
  <c r="AB126" i="15"/>
  <c r="AB119" i="15"/>
  <c r="AN43" i="15"/>
  <c r="AN59" i="15"/>
  <c r="AN75" i="15"/>
  <c r="AN113" i="15"/>
  <c r="AB66" i="15"/>
  <c r="AB108" i="15"/>
  <c r="AB20" i="15"/>
  <c r="AN45" i="15"/>
  <c r="AB52" i="15"/>
  <c r="AO61" i="15"/>
  <c r="AW61" i="9" s="1"/>
  <c r="AC26" i="15"/>
  <c r="AV26" i="9" s="1"/>
  <c r="AB39" i="15"/>
  <c r="AB114" i="15"/>
  <c r="AB62" i="15"/>
  <c r="AB112" i="15"/>
  <c r="AB123" i="15"/>
  <c r="AN47" i="15"/>
  <c r="AN63" i="15"/>
  <c r="AB120" i="15"/>
  <c r="AN117" i="15"/>
  <c r="AB25" i="15"/>
  <c r="AC36" i="15"/>
  <c r="AV36" i="9" s="1"/>
  <c r="AN48" i="15"/>
  <c r="AN69" i="15"/>
  <c r="AB40" i="15"/>
  <c r="AC73" i="15"/>
  <c r="AV73" i="9" s="1"/>
  <c r="AN61" i="15"/>
  <c r="AB60" i="15"/>
  <c r="P139" i="15"/>
  <c r="J71" i="15"/>
  <c r="BB71" i="9" s="1"/>
  <c r="J67" i="15"/>
  <c r="BB67" i="9" s="1"/>
  <c r="J63" i="15"/>
  <c r="BB63" i="9" s="1"/>
  <c r="J59" i="15"/>
  <c r="BB59" i="9" s="1"/>
  <c r="J55" i="15"/>
  <c r="BB55" i="9" s="1"/>
  <c r="J51" i="15"/>
  <c r="BB51" i="9" s="1"/>
  <c r="J47" i="15"/>
  <c r="BB47" i="9" s="1"/>
  <c r="J43" i="15"/>
  <c r="BB43" i="9" s="1"/>
  <c r="J39" i="15"/>
  <c r="BB39" i="9" s="1"/>
  <c r="J35" i="15"/>
  <c r="BB35" i="9" s="1"/>
  <c r="J31" i="15"/>
  <c r="BB31" i="9" s="1"/>
  <c r="J27" i="15"/>
  <c r="BB27" i="9" s="1"/>
  <c r="J23" i="15"/>
  <c r="BB23" i="9" s="1"/>
  <c r="J19" i="15"/>
  <c r="BB19" i="9" s="1"/>
  <c r="J15" i="15"/>
  <c r="BB15" i="9" s="1"/>
  <c r="J11" i="15"/>
  <c r="BB11" i="9" s="1"/>
  <c r="U72" i="15"/>
  <c r="AC72" i="15" s="1"/>
  <c r="AV72" i="9" s="1"/>
  <c r="AB72" i="15"/>
  <c r="AB87" i="15"/>
  <c r="U87" i="15"/>
  <c r="AM79" i="15"/>
  <c r="AC101" i="15"/>
  <c r="AO25" i="15"/>
  <c r="AW25" i="9" s="1"/>
  <c r="AB96" i="15"/>
  <c r="Y96" i="15"/>
  <c r="AC96" i="15" s="1"/>
  <c r="AG136" i="15"/>
  <c r="AC54" i="15"/>
  <c r="AV54" i="9" s="1"/>
  <c r="X128" i="15"/>
  <c r="Q42" i="15"/>
  <c r="AC62" i="15"/>
  <c r="AV62" i="9" s="1"/>
  <c r="AO30" i="15"/>
  <c r="AW30" i="9" s="1"/>
  <c r="AM74" i="15"/>
  <c r="AB19" i="15"/>
  <c r="AB98" i="15"/>
  <c r="AO23" i="15"/>
  <c r="AW23" i="9" s="1"/>
  <c r="J42" i="15"/>
  <c r="AN132" i="15"/>
  <c r="AM122" i="15"/>
  <c r="AM21" i="15"/>
  <c r="AM19" i="15"/>
  <c r="AO92" i="15"/>
  <c r="AC125" i="15"/>
  <c r="AO57" i="15"/>
  <c r="AW57" i="9" s="1"/>
  <c r="U44" i="15"/>
  <c r="Q84" i="15"/>
  <c r="AO44" i="15"/>
  <c r="AW44" i="9" s="1"/>
  <c r="Y95" i="15"/>
  <c r="AC21" i="15"/>
  <c r="AV21" i="9" s="1"/>
  <c r="K139" i="15"/>
  <c r="AO55" i="15"/>
  <c r="AW55" i="9" s="1"/>
  <c r="AC83" i="15"/>
  <c r="U63" i="15"/>
  <c r="AA57" i="15"/>
  <c r="AA55" i="15"/>
  <c r="AA52" i="15"/>
  <c r="AA50" i="15"/>
  <c r="AA39" i="15"/>
  <c r="AN112" i="15"/>
  <c r="AG112" i="15"/>
  <c r="U64" i="15"/>
  <c r="T76" i="15"/>
  <c r="AB106" i="15"/>
  <c r="U106" i="15"/>
  <c r="AC106" i="15" s="1"/>
  <c r="Y65" i="15"/>
  <c r="AC65" i="15" s="1"/>
  <c r="AV65" i="9" s="1"/>
  <c r="AK9" i="15"/>
  <c r="AO9" i="15" s="1"/>
  <c r="AW9" i="9" s="1"/>
  <c r="AB95" i="15"/>
  <c r="T128" i="15"/>
  <c r="AU7" i="9"/>
  <c r="AO110" i="15"/>
  <c r="AO63" i="15"/>
  <c r="AW63" i="9" s="1"/>
  <c r="AC20" i="15"/>
  <c r="AV20" i="9" s="1"/>
  <c r="AO54" i="15"/>
  <c r="AW54" i="9" s="1"/>
  <c r="AO70" i="15"/>
  <c r="AW70" i="9" s="1"/>
  <c r="U48" i="15"/>
  <c r="AC48" i="15" s="1"/>
  <c r="AV48" i="9" s="1"/>
  <c r="AG64" i="15"/>
  <c r="AO64" i="15" s="1"/>
  <c r="AW64" i="9" s="1"/>
  <c r="AB45" i="15"/>
  <c r="AG91" i="15"/>
  <c r="U95" i="15"/>
  <c r="AO89" i="15"/>
  <c r="AC30" i="15"/>
  <c r="AV30" i="9" s="1"/>
  <c r="AO80" i="15"/>
  <c r="AO31" i="15"/>
  <c r="AW31" i="9" s="1"/>
  <c r="AC40" i="15"/>
  <c r="AV40" i="9" s="1"/>
  <c r="AC23" i="15"/>
  <c r="AV23" i="9" s="1"/>
  <c r="AM110" i="15"/>
  <c r="AB100" i="15"/>
  <c r="AA20" i="15"/>
  <c r="AA18" i="15"/>
  <c r="AA12" i="15"/>
  <c r="AA10" i="15"/>
  <c r="AB74" i="15"/>
  <c r="J68" i="15"/>
  <c r="BB68" i="9" s="1"/>
  <c r="J36" i="15"/>
  <c r="BB36" i="9" s="1"/>
  <c r="AC109" i="15"/>
  <c r="AO18" i="15"/>
  <c r="AW18" i="9" s="1"/>
  <c r="AC50" i="15"/>
  <c r="AV50" i="9" s="1"/>
  <c r="AC14" i="15"/>
  <c r="AV14" i="9" s="1"/>
  <c r="AC60" i="15"/>
  <c r="AV60" i="9" s="1"/>
  <c r="AN9" i="15"/>
  <c r="AF86" i="15"/>
  <c r="U71" i="15"/>
  <c r="AB69" i="15"/>
  <c r="U34" i="15"/>
  <c r="AC34" i="15" s="1"/>
  <c r="AV34" i="9" s="1"/>
  <c r="U99" i="15"/>
  <c r="Q137" i="15"/>
  <c r="U7" i="29"/>
  <c r="AN135" i="15"/>
  <c r="AG135" i="15"/>
  <c r="AO135" i="15" s="1"/>
  <c r="W14" i="29" s="1"/>
  <c r="Y33" i="15"/>
  <c r="AC33" i="15" s="1"/>
  <c r="AV33" i="9" s="1"/>
  <c r="AC19" i="15"/>
  <c r="AV19" i="9" s="1"/>
  <c r="AB104" i="15"/>
  <c r="U104" i="15"/>
  <c r="Q128" i="15"/>
  <c r="AC47" i="15"/>
  <c r="AV47" i="9" s="1"/>
  <c r="U8" i="15"/>
  <c r="AC8" i="15" s="1"/>
  <c r="AV8" i="9" s="1"/>
  <c r="AG32" i="15"/>
  <c r="AO32" i="15" s="1"/>
  <c r="AW32" i="9" s="1"/>
  <c r="AN40" i="15"/>
  <c r="AC45" i="15"/>
  <c r="AV45" i="9" s="1"/>
  <c r="N139" i="15"/>
  <c r="AM125" i="15"/>
  <c r="AM117" i="15"/>
  <c r="AM102" i="15"/>
  <c r="AM97" i="15"/>
  <c r="AM69" i="15"/>
  <c r="AM67" i="15"/>
  <c r="AM65" i="15"/>
  <c r="AM63" i="15"/>
  <c r="AM61" i="15"/>
  <c r="AM51" i="15"/>
  <c r="AM47" i="15"/>
  <c r="AM43" i="15"/>
  <c r="AM40" i="15"/>
  <c r="AM36" i="15"/>
  <c r="AM34" i="15"/>
  <c r="AM30" i="15"/>
  <c r="AM28" i="15"/>
  <c r="AM22" i="15"/>
  <c r="AB55" i="15"/>
  <c r="AO22" i="15"/>
  <c r="AW22" i="9" s="1"/>
  <c r="U56" i="15"/>
  <c r="AG48" i="15"/>
  <c r="AO48" i="15" s="1"/>
  <c r="AW48" i="9" s="1"/>
  <c r="V139" i="15"/>
  <c r="Z93" i="15"/>
  <c r="AL128" i="15"/>
  <c r="AG132" i="15"/>
  <c r="AO132" i="15" s="1"/>
  <c r="W11" i="29" s="1"/>
  <c r="AG123" i="15"/>
  <c r="AO123" i="15" s="1"/>
  <c r="AN108" i="15"/>
  <c r="AG95" i="15"/>
  <c r="AB82" i="15"/>
  <c r="AB73" i="15"/>
  <c r="J118" i="15"/>
  <c r="AC18" i="15"/>
  <c r="AV18" i="9" s="1"/>
  <c r="I84" i="15"/>
  <c r="AJ134" i="15"/>
  <c r="AK134" i="15" s="1"/>
  <c r="AM126" i="15"/>
  <c r="AF115" i="15"/>
  <c r="AM113" i="15"/>
  <c r="AJ99" i="15"/>
  <c r="AK99" i="15" s="1"/>
  <c r="AA126" i="15"/>
  <c r="AA124" i="15"/>
  <c r="AA122" i="15"/>
  <c r="AA120" i="15"/>
  <c r="AA118" i="15"/>
  <c r="AA114" i="15"/>
  <c r="AA112" i="15"/>
  <c r="AA110" i="15"/>
  <c r="AA108" i="15"/>
  <c r="AC7" i="15"/>
  <c r="AV7" i="9" s="1"/>
  <c r="AC110" i="15"/>
  <c r="AC11" i="15"/>
  <c r="AV11" i="9" s="1"/>
  <c r="Y55" i="15"/>
  <c r="AC55" i="15" s="1"/>
  <c r="AV55" i="9" s="1"/>
  <c r="AB116" i="15"/>
  <c r="U113" i="15"/>
  <c r="AC113" i="15" s="1"/>
  <c r="AB113" i="15"/>
  <c r="AT4" i="15"/>
  <c r="L4" i="15"/>
  <c r="M4" i="15" s="1"/>
  <c r="N4" i="15" s="1"/>
  <c r="O4" i="15" s="1"/>
  <c r="P4" i="15" s="1"/>
  <c r="Q4" i="15" s="1"/>
  <c r="R4" i="15" s="1"/>
  <c r="S4" i="15" s="1"/>
  <c r="T4" i="15" s="1"/>
  <c r="U4" i="15" s="1"/>
  <c r="V4" i="15" s="1"/>
  <c r="W4" i="15" s="1"/>
  <c r="X4" i="15" s="1"/>
  <c r="Y4" i="15" s="1"/>
  <c r="Z4" i="15" s="1"/>
  <c r="AA4" i="15" s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G16" i="15"/>
  <c r="AN25" i="15"/>
  <c r="AB32" i="15"/>
  <c r="AB21" i="15"/>
  <c r="AK40" i="15"/>
  <c r="AO40" i="15" s="1"/>
  <c r="AW40" i="9" s="1"/>
  <c r="H139" i="15"/>
  <c r="J83" i="15"/>
  <c r="G84" i="15"/>
  <c r="AM92" i="15"/>
  <c r="AE93" i="15"/>
  <c r="AJ90" i="15"/>
  <c r="AM90" i="15"/>
  <c r="AI93" i="15"/>
  <c r="AM88" i="15"/>
  <c r="AJ78" i="15"/>
  <c r="AN78" i="15" s="1"/>
  <c r="AM78" i="15"/>
  <c r="AI84" i="15"/>
  <c r="X86" i="15"/>
  <c r="Y86" i="15" s="1"/>
  <c r="W93" i="15"/>
  <c r="AA86" i="15"/>
  <c r="X75" i="15"/>
  <c r="Y75" i="15" s="1"/>
  <c r="AC75" i="15" s="1"/>
  <c r="AV75" i="9" s="1"/>
  <c r="AA75" i="15"/>
  <c r="AT71" i="15"/>
  <c r="AT125" i="15"/>
  <c r="AT55" i="15"/>
  <c r="AT109" i="15"/>
  <c r="AT38" i="15"/>
  <c r="AT91" i="15"/>
  <c r="AT22" i="15"/>
  <c r="L75" i="15"/>
  <c r="BC75" i="9" s="1"/>
  <c r="L118" i="15"/>
  <c r="L34" i="15"/>
  <c r="L97" i="15"/>
  <c r="L98" i="15"/>
  <c r="L17" i="15"/>
  <c r="L8" i="15"/>
  <c r="L10" i="15"/>
  <c r="L101" i="15"/>
  <c r="L56" i="15"/>
  <c r="BC56" i="9" s="1"/>
  <c r="L40" i="15"/>
  <c r="J131" i="15"/>
  <c r="AB8" i="29" s="1"/>
  <c r="I137" i="15"/>
  <c r="J97" i="15"/>
  <c r="I128" i="15"/>
  <c r="J87" i="15"/>
  <c r="I93" i="15"/>
  <c r="J7" i="15"/>
  <c r="I76" i="15"/>
  <c r="AN105" i="15"/>
  <c r="U105" i="15"/>
  <c r="AN17" i="15"/>
  <c r="AB37" i="15"/>
  <c r="AB68" i="15"/>
  <c r="AN24" i="15"/>
  <c r="U32" i="15"/>
  <c r="AC32" i="15" s="1"/>
  <c r="AV32" i="9" s="1"/>
  <c r="AN56" i="15"/>
  <c r="AI137" i="15"/>
  <c r="AM130" i="15"/>
  <c r="AM83" i="15"/>
  <c r="AE84" i="15"/>
  <c r="AI76" i="15"/>
  <c r="AA130" i="15"/>
  <c r="AA137" i="15" s="1"/>
  <c r="W137" i="15"/>
  <c r="AA106" i="15"/>
  <c r="W128" i="15"/>
  <c r="T91" i="15"/>
  <c r="S93" i="15"/>
  <c r="S139" i="15" s="1"/>
  <c r="AA91" i="15"/>
  <c r="J81" i="15"/>
  <c r="M139" i="15"/>
  <c r="AF133" i="15"/>
  <c r="AM133" i="15"/>
  <c r="AJ119" i="15"/>
  <c r="AK119" i="15" s="1"/>
  <c r="AJ111" i="15"/>
  <c r="AN111" i="15" s="1"/>
  <c r="AN103" i="15"/>
  <c r="AK103" i="15"/>
  <c r="AO103" i="15" s="1"/>
  <c r="AJ100" i="15"/>
  <c r="AI128" i="15"/>
  <c r="AM100" i="15"/>
  <c r="X59" i="15"/>
  <c r="AA59" i="15"/>
  <c r="AA23" i="15"/>
  <c r="W76" i="15"/>
  <c r="AF134" i="15"/>
  <c r="AM134" i="15"/>
  <c r="AJ131" i="15"/>
  <c r="AM131" i="15"/>
  <c r="AJ127" i="15"/>
  <c r="AN127" i="15" s="1"/>
  <c r="AM127" i="15"/>
  <c r="AF119" i="15"/>
  <c r="AM119" i="15"/>
  <c r="AG107" i="15"/>
  <c r="AF99" i="15"/>
  <c r="AG99" i="15" s="1"/>
  <c r="AM99" i="15"/>
  <c r="AF87" i="15"/>
  <c r="AM87" i="15"/>
  <c r="X67" i="15"/>
  <c r="AA67" i="15"/>
  <c r="J110" i="15"/>
  <c r="J136" i="15"/>
  <c r="AB15" i="29" s="1"/>
  <c r="J102" i="15"/>
  <c r="T131" i="15"/>
  <c r="U131" i="15" s="1"/>
  <c r="X81" i="15"/>
  <c r="Y81" i="15" s="1"/>
  <c r="T80" i="15"/>
  <c r="U80" i="15" s="1"/>
  <c r="J126" i="15"/>
  <c r="J92" i="15"/>
  <c r="U90" i="15"/>
  <c r="U86" i="15"/>
  <c r="U81" i="15"/>
  <c r="J130" i="15"/>
  <c r="J120" i="15"/>
  <c r="J112" i="15"/>
  <c r="J104" i="15"/>
  <c r="J96" i="15"/>
  <c r="J86" i="15"/>
  <c r="J73" i="15"/>
  <c r="BB73" i="9" s="1"/>
  <c r="J132" i="15"/>
  <c r="AB11" i="29" s="1"/>
  <c r="J122" i="15"/>
  <c r="J114" i="15"/>
  <c r="J106" i="15"/>
  <c r="J98" i="15"/>
  <c r="J88" i="15"/>
  <c r="J75" i="15"/>
  <c r="J134" i="15"/>
  <c r="AB13" i="29" s="1"/>
  <c r="J124" i="15"/>
  <c r="J116" i="15"/>
  <c r="J108" i="15"/>
  <c r="J100" i="15"/>
  <c r="J90" i="15"/>
  <c r="J79" i="15"/>
  <c r="AO42" i="15"/>
  <c r="AV42" i="9"/>
  <c r="U16" i="29"/>
  <c r="O75" i="12"/>
  <c r="P75" i="12" s="1"/>
  <c r="O74" i="12"/>
  <c r="P74" i="12" s="1"/>
  <c r="O73" i="12"/>
  <c r="P73" i="12" s="1"/>
  <c r="O70" i="12"/>
  <c r="P70" i="12" s="1"/>
  <c r="K76" i="12"/>
  <c r="O57" i="12"/>
  <c r="P57" i="12" s="1"/>
  <c r="O56" i="12"/>
  <c r="P56" i="12" s="1"/>
  <c r="O55" i="12"/>
  <c r="P55" i="12" s="1"/>
  <c r="O54" i="12"/>
  <c r="P54" i="12" s="1"/>
  <c r="O13" i="12"/>
  <c r="P13" i="12" s="1"/>
  <c r="AB51" i="12"/>
  <c r="AB68" i="12"/>
  <c r="AB27" i="12"/>
  <c r="AB47" i="12"/>
  <c r="R40" i="12"/>
  <c r="R49" i="12"/>
  <c r="O59" i="12"/>
  <c r="P59" i="12" s="1"/>
  <c r="F10" i="13"/>
  <c r="D10" i="13"/>
  <c r="L10" i="12"/>
  <c r="AT10" i="68"/>
  <c r="M10" i="25"/>
  <c r="H10" i="13"/>
  <c r="C76" i="12"/>
  <c r="H48" i="13"/>
  <c r="I48" i="13" s="1"/>
  <c r="L48" i="12"/>
  <c r="M48" i="12" s="1"/>
  <c r="F48" i="13"/>
  <c r="D48" i="13"/>
  <c r="N48" i="12"/>
  <c r="R60" i="12"/>
  <c r="AB39" i="12"/>
  <c r="AB62" i="12"/>
  <c r="AB18" i="12"/>
  <c r="R16" i="12"/>
  <c r="AB36" i="12"/>
  <c r="O72" i="12"/>
  <c r="P72" i="12" s="1"/>
  <c r="R37" i="12"/>
  <c r="R67" i="12"/>
  <c r="AB33" i="12"/>
  <c r="R28" i="12"/>
  <c r="O53" i="12"/>
  <c r="P53" i="12" s="1"/>
  <c r="R11" i="12"/>
  <c r="O61" i="12"/>
  <c r="P61" i="12" s="1"/>
  <c r="O24" i="12"/>
  <c r="P24" i="12" s="1"/>
  <c r="O30" i="12"/>
  <c r="P30" i="12" s="1"/>
  <c r="H32" i="13"/>
  <c r="I32" i="13" s="1"/>
  <c r="D32" i="13"/>
  <c r="H63" i="13"/>
  <c r="I63" i="13" s="1"/>
  <c r="D63" i="13"/>
  <c r="L63" i="12"/>
  <c r="M63" i="12" s="1"/>
  <c r="N63" i="12" s="1"/>
  <c r="F45" i="13"/>
  <c r="D45" i="13"/>
  <c r="D25" i="13"/>
  <c r="F25" i="13"/>
  <c r="N42" i="12"/>
  <c r="L42" i="12"/>
  <c r="M42" i="12" s="1"/>
  <c r="D22" i="13"/>
  <c r="N22" i="12"/>
  <c r="H22" i="13"/>
  <c r="I22" i="13" s="1"/>
  <c r="L22" i="12"/>
  <c r="M22" i="12" s="1"/>
  <c r="M44" i="25"/>
  <c r="N44" i="25" s="1"/>
  <c r="L44" i="12"/>
  <c r="M44" i="12" s="1"/>
  <c r="N44" i="12" s="1"/>
  <c r="D44" i="13"/>
  <c r="H67" i="13"/>
  <c r="I67" i="13" s="1"/>
  <c r="F67" i="13"/>
  <c r="D67" i="13"/>
  <c r="H49" i="13"/>
  <c r="I49" i="13" s="1"/>
  <c r="M49" i="25"/>
  <c r="N49" i="25" s="1"/>
  <c r="F49" i="13"/>
  <c r="H31" i="13"/>
  <c r="I31" i="13" s="1"/>
  <c r="L31" i="12"/>
  <c r="M31" i="12" s="1"/>
  <c r="D31" i="13"/>
  <c r="N31" i="12"/>
  <c r="H11" i="13"/>
  <c r="I11" i="13" s="1"/>
  <c r="D11" i="13"/>
  <c r="M11" i="25"/>
  <c r="N11" i="25" s="1"/>
  <c r="F11" i="13"/>
  <c r="N25" i="12"/>
  <c r="G76" i="12"/>
  <c r="I76" i="12"/>
  <c r="E76" i="12"/>
  <c r="L125" i="15"/>
  <c r="L71" i="15"/>
  <c r="L35" i="15"/>
  <c r="L134" i="15"/>
  <c r="AC13" i="29" s="1"/>
  <c r="L127" i="15"/>
  <c r="L122" i="15"/>
  <c r="L116" i="15"/>
  <c r="L112" i="15"/>
  <c r="L107" i="15"/>
  <c r="L102" i="15"/>
  <c r="L96" i="15"/>
  <c r="L89" i="15"/>
  <c r="L83" i="15"/>
  <c r="L70" i="15"/>
  <c r="L65" i="15"/>
  <c r="L60" i="15"/>
  <c r="L55" i="15"/>
  <c r="L51" i="15"/>
  <c r="L46" i="15"/>
  <c r="L39" i="15"/>
  <c r="L33" i="15"/>
  <c r="L26" i="15"/>
  <c r="L21" i="15"/>
  <c r="L121" i="15"/>
  <c r="L67" i="15"/>
  <c r="L31" i="15"/>
  <c r="L133" i="15"/>
  <c r="L126" i="15"/>
  <c r="AP126" i="15" s="1"/>
  <c r="L120" i="15"/>
  <c r="L115" i="15"/>
  <c r="L111" i="15"/>
  <c r="L106" i="15"/>
  <c r="L100" i="15"/>
  <c r="L95" i="15"/>
  <c r="L88" i="15"/>
  <c r="L82" i="15"/>
  <c r="L74" i="15"/>
  <c r="L69" i="15"/>
  <c r="BC69" i="9" s="1"/>
  <c r="L64" i="15"/>
  <c r="L58" i="15"/>
  <c r="L54" i="15"/>
  <c r="L50" i="15"/>
  <c r="L45" i="15"/>
  <c r="BC45" i="9" s="1"/>
  <c r="L38" i="15"/>
  <c r="L30" i="15"/>
  <c r="L25" i="15"/>
  <c r="BC25" i="9" s="1"/>
  <c r="L135" i="15"/>
  <c r="L81" i="15"/>
  <c r="L47" i="15"/>
  <c r="L19" i="15"/>
  <c r="L132" i="15"/>
  <c r="L124" i="15"/>
  <c r="L119" i="15"/>
  <c r="L114" i="15"/>
  <c r="L110" i="15"/>
  <c r="L104" i="15"/>
  <c r="L99" i="15"/>
  <c r="L92" i="15"/>
  <c r="L87" i="15"/>
  <c r="L80" i="15"/>
  <c r="L73" i="15"/>
  <c r="L68" i="15"/>
  <c r="L62" i="15"/>
  <c r="L57" i="15"/>
  <c r="L53" i="15"/>
  <c r="L49" i="15"/>
  <c r="L44" i="15"/>
  <c r="L37" i="15"/>
  <c r="L29" i="15"/>
  <c r="L23" i="15"/>
  <c r="L32" i="15"/>
  <c r="L105" i="15"/>
  <c r="L63" i="15"/>
  <c r="L28" i="15"/>
  <c r="L117" i="15"/>
  <c r="L11" i="15"/>
  <c r="L18" i="15"/>
  <c r="L41" i="15"/>
  <c r="L61" i="15"/>
  <c r="L79" i="15"/>
  <c r="L103" i="15"/>
  <c r="L123" i="15"/>
  <c r="AP123" i="15" s="1"/>
  <c r="AT10" i="15"/>
  <c r="AT26" i="15"/>
  <c r="AT43" i="15"/>
  <c r="AT59" i="15"/>
  <c r="AT75" i="15"/>
  <c r="AT97" i="15"/>
  <c r="AT113" i="15"/>
  <c r="AT131" i="15"/>
  <c r="L131" i="15"/>
  <c r="Q15" i="12"/>
  <c r="R15" i="12" s="1"/>
  <c r="Q11" i="12"/>
  <c r="L24" i="15"/>
  <c r="L36" i="15"/>
  <c r="L59" i="15"/>
  <c r="L20" i="15"/>
  <c r="L7" i="15"/>
  <c r="L13" i="15"/>
  <c r="L22" i="15"/>
  <c r="L48" i="15"/>
  <c r="L66" i="15"/>
  <c r="L86" i="15"/>
  <c r="L108" i="15"/>
  <c r="L130" i="15"/>
  <c r="AT14" i="15"/>
  <c r="AT30" i="15"/>
  <c r="AT47" i="15"/>
  <c r="AT63" i="15"/>
  <c r="AT81" i="15"/>
  <c r="AT101" i="15"/>
  <c r="AT117" i="15"/>
  <c r="AT135" i="15"/>
  <c r="L15" i="15"/>
  <c r="AT7" i="15"/>
  <c r="AT134" i="15"/>
  <c r="AT130" i="15"/>
  <c r="AT124" i="15"/>
  <c r="AT120" i="15"/>
  <c r="AT116" i="15"/>
  <c r="AT112" i="15"/>
  <c r="AT108" i="15"/>
  <c r="AT104" i="15"/>
  <c r="AT100" i="15"/>
  <c r="AT96" i="15"/>
  <c r="AT90" i="15"/>
  <c r="AT86" i="15"/>
  <c r="AT80" i="15"/>
  <c r="AT74" i="15"/>
  <c r="AT70" i="15"/>
  <c r="AT66" i="15"/>
  <c r="AT62" i="15"/>
  <c r="AT58" i="15"/>
  <c r="AT54" i="15"/>
  <c r="AT50" i="15"/>
  <c r="AT46" i="15"/>
  <c r="AT41" i="15"/>
  <c r="AT37" i="15"/>
  <c r="AT33" i="15"/>
  <c r="AT29" i="15"/>
  <c r="AT25" i="15"/>
  <c r="AT21" i="15"/>
  <c r="AT17" i="15"/>
  <c r="AT13" i="15"/>
  <c r="AT9" i="15"/>
  <c r="AT133" i="15"/>
  <c r="AT127" i="15"/>
  <c r="AT123" i="15"/>
  <c r="AT119" i="15"/>
  <c r="AT115" i="15"/>
  <c r="AT111" i="15"/>
  <c r="AT107" i="15"/>
  <c r="AT103" i="15"/>
  <c r="AT99" i="15"/>
  <c r="AT95" i="15"/>
  <c r="AT89" i="15"/>
  <c r="AT83" i="15"/>
  <c r="AT79" i="15"/>
  <c r="AT73" i="15"/>
  <c r="AT69" i="15"/>
  <c r="AT65" i="15"/>
  <c r="AT61" i="15"/>
  <c r="AT57" i="15"/>
  <c r="AT53" i="15"/>
  <c r="AT49" i="15"/>
  <c r="AT45" i="15"/>
  <c r="AT40" i="15"/>
  <c r="AT36" i="15"/>
  <c r="AT32" i="15"/>
  <c r="AT28" i="15"/>
  <c r="AT24" i="15"/>
  <c r="AT20" i="15"/>
  <c r="AT16" i="15"/>
  <c r="AT12" i="15"/>
  <c r="AT8" i="15"/>
  <c r="AT136" i="15"/>
  <c r="AT132" i="15"/>
  <c r="AT126" i="15"/>
  <c r="AT122" i="15"/>
  <c r="AT118" i="15"/>
  <c r="AT114" i="15"/>
  <c r="AT110" i="15"/>
  <c r="AT106" i="15"/>
  <c r="AT102" i="15"/>
  <c r="AT98" i="15"/>
  <c r="AT92" i="15"/>
  <c r="AT88" i="15"/>
  <c r="AT82" i="15"/>
  <c r="AT78" i="15"/>
  <c r="AT72" i="15"/>
  <c r="AT68" i="15"/>
  <c r="AT64" i="15"/>
  <c r="AT60" i="15"/>
  <c r="AT56" i="15"/>
  <c r="AT52" i="15"/>
  <c r="AT48" i="15"/>
  <c r="AT44" i="15"/>
  <c r="AT39" i="15"/>
  <c r="AT35" i="15"/>
  <c r="AT31" i="15"/>
  <c r="AT27" i="15"/>
  <c r="AT23" i="15"/>
  <c r="AT19" i="15"/>
  <c r="AT15" i="15"/>
  <c r="AT11" i="15"/>
  <c r="L78" i="15"/>
  <c r="X7" i="16" s="1"/>
  <c r="L16" i="15"/>
  <c r="BC16" i="9" s="1"/>
  <c r="L109" i="15"/>
  <c r="L91" i="15"/>
  <c r="L12" i="15"/>
  <c r="L9" i="15"/>
  <c r="L14" i="15"/>
  <c r="L27" i="15"/>
  <c r="L52" i="15"/>
  <c r="L72" i="15"/>
  <c r="L90" i="15"/>
  <c r="L113" i="15"/>
  <c r="L136" i="15"/>
  <c r="AT18" i="15"/>
  <c r="AT34" i="15"/>
  <c r="AT51" i="15"/>
  <c r="AT67" i="15"/>
  <c r="AT87" i="15"/>
  <c r="AT105" i="15"/>
  <c r="AT121" i="15"/>
  <c r="L43" i="15"/>
  <c r="M40" i="30"/>
  <c r="J40" i="30"/>
  <c r="Z40" i="30"/>
  <c r="D40" i="30"/>
  <c r="G40" i="30"/>
  <c r="AC40" i="30"/>
  <c r="AT40" i="30"/>
  <c r="R20" i="29"/>
  <c r="H11" i="29"/>
  <c r="AT18" i="29"/>
  <c r="AJ20" i="29"/>
  <c r="AR18" i="29"/>
  <c r="D9" i="29"/>
  <c r="D20" i="29" s="1"/>
  <c r="H7" i="29"/>
  <c r="G14" i="17"/>
  <c r="G90" i="1" s="1"/>
  <c r="AA14" i="17"/>
  <c r="Q14" i="17"/>
  <c r="H14" i="17"/>
  <c r="Q90" i="1"/>
  <c r="AC90" i="1"/>
  <c r="C90" i="1"/>
  <c r="AC91" i="1"/>
  <c r="Q91" i="1"/>
  <c r="N91" i="1"/>
  <c r="H90" i="1"/>
  <c r="G91" i="1"/>
  <c r="K91" i="1"/>
  <c r="AJ29" i="30"/>
  <c r="AJ16" i="30"/>
  <c r="AJ13" i="30"/>
  <c r="AJ12" i="30"/>
  <c r="AJ8" i="30"/>
  <c r="AJ30" i="30"/>
  <c r="AJ26" i="30"/>
  <c r="AJ15" i="30"/>
  <c r="AH9" i="29"/>
  <c r="AH16" i="29"/>
  <c r="AH18" i="29" s="1"/>
  <c r="T78" i="25"/>
  <c r="BC8" i="9"/>
  <c r="AF27" i="30"/>
  <c r="AD9" i="29"/>
  <c r="AG7" i="17"/>
  <c r="AF26" i="30"/>
  <c r="M78" i="28"/>
  <c r="N78" i="28" s="1"/>
  <c r="M82" i="28"/>
  <c r="N82" i="28" s="1"/>
  <c r="AF37" i="30"/>
  <c r="AG8" i="17"/>
  <c r="AF25" i="30"/>
  <c r="AF9" i="30"/>
  <c r="AF22" i="30"/>
  <c r="AA12" i="30"/>
  <c r="AF33" i="30"/>
  <c r="AF28" i="30"/>
  <c r="AF32" i="30"/>
  <c r="AF24" i="30"/>
  <c r="AG9" i="17"/>
  <c r="AG10" i="17"/>
  <c r="AF19" i="30"/>
  <c r="AF36" i="30"/>
  <c r="AA8" i="30"/>
  <c r="AF29" i="30"/>
  <c r="M84" i="28"/>
  <c r="N84" i="28" s="1"/>
  <c r="AF34" i="30"/>
  <c r="AD16" i="29"/>
  <c r="AF35" i="30"/>
  <c r="AA19" i="30"/>
  <c r="Y9" i="16"/>
  <c r="AF8" i="30"/>
  <c r="M83" i="27"/>
  <c r="N83" i="27" s="1"/>
  <c r="AA32" i="30"/>
  <c r="AF20" i="30"/>
  <c r="AF31" i="30"/>
  <c r="AA35" i="30"/>
  <c r="AB8" i="17"/>
  <c r="AB12" i="17"/>
  <c r="T83" i="25"/>
  <c r="BD76" i="9"/>
  <c r="AF39" i="30"/>
  <c r="AF15" i="30"/>
  <c r="AF17" i="30"/>
  <c r="AA18" i="30"/>
  <c r="U9" i="29"/>
  <c r="U20" i="29" s="1"/>
  <c r="AF16" i="30"/>
  <c r="AF21" i="30"/>
  <c r="AF12" i="30"/>
  <c r="U18" i="29"/>
  <c r="AF14" i="30"/>
  <c r="AF30" i="30"/>
  <c r="AG11" i="17"/>
  <c r="AA23" i="30"/>
  <c r="AA37" i="30"/>
  <c r="AA28" i="30"/>
  <c r="M83" i="26"/>
  <c r="N83" i="26" s="1"/>
  <c r="T16" i="29"/>
  <c r="T18" i="29" s="1"/>
  <c r="AF11" i="30"/>
  <c r="AF7" i="30"/>
  <c r="AG12" i="17"/>
  <c r="AF23" i="30"/>
  <c r="M82" i="26"/>
  <c r="N82" i="26" s="1"/>
  <c r="AG13" i="17"/>
  <c r="AA29" i="30"/>
  <c r="AT76" i="9"/>
  <c r="AA7" i="30"/>
  <c r="AA38" i="30"/>
  <c r="AA39" i="30"/>
  <c r="AB11" i="17"/>
  <c r="P9" i="16"/>
  <c r="AF13" i="30"/>
  <c r="T84" i="25"/>
  <c r="I84" i="25"/>
  <c r="J84" i="25" s="1"/>
  <c r="U84" i="25" s="1"/>
  <c r="M78" i="27"/>
  <c r="N78" i="27" s="1"/>
  <c r="AA16" i="30"/>
  <c r="O9" i="16"/>
  <c r="T82" i="25"/>
  <c r="AA27" i="30"/>
  <c r="AA25" i="30"/>
  <c r="AA11" i="30"/>
  <c r="AA30" i="30"/>
  <c r="AF10" i="30"/>
  <c r="AJ20" i="30"/>
  <c r="AJ21" i="30"/>
  <c r="AJ31" i="30"/>
  <c r="AJ32" i="30"/>
  <c r="AJ37" i="30"/>
  <c r="AJ17" i="30"/>
  <c r="AJ22" i="30"/>
  <c r="M83" i="28"/>
  <c r="N83" i="28" s="1"/>
  <c r="AJ11" i="30"/>
  <c r="AA34" i="30"/>
  <c r="AA20" i="30"/>
  <c r="AA15" i="30"/>
  <c r="AA22" i="30"/>
  <c r="AA26" i="30"/>
  <c r="AA17" i="30"/>
  <c r="AL17" i="30"/>
  <c r="AL34" i="30"/>
  <c r="AA14" i="30"/>
  <c r="AL10" i="30"/>
  <c r="AL11" i="30"/>
  <c r="AL33" i="30"/>
  <c r="AA21" i="30"/>
  <c r="AA13" i="30"/>
  <c r="AA10" i="30"/>
  <c r="AB7" i="17"/>
  <c r="AA9" i="30"/>
  <c r="AA31" i="30"/>
  <c r="AA36" i="30"/>
  <c r="AA33" i="30"/>
  <c r="AA24" i="30"/>
  <c r="AB9" i="17"/>
  <c r="AB10" i="17"/>
  <c r="AL12" i="30"/>
  <c r="AB13" i="17"/>
  <c r="AL19" i="30"/>
  <c r="AL24" i="30"/>
  <c r="T9" i="29"/>
  <c r="AS139" i="15"/>
  <c r="AD34" i="68" l="1"/>
  <c r="C34" i="67"/>
  <c r="AS34" i="68"/>
  <c r="AO12" i="68"/>
  <c r="G12" i="67" s="1"/>
  <c r="AP12" i="68"/>
  <c r="AN12" i="68"/>
  <c r="AQ12" i="68"/>
  <c r="AT66" i="68"/>
  <c r="Y66" i="12"/>
  <c r="AP33" i="68"/>
  <c r="AQ33" i="68"/>
  <c r="AN33" i="68"/>
  <c r="AO33" i="68"/>
  <c r="G33" i="67" s="1"/>
  <c r="AD61" i="68"/>
  <c r="AS61" i="68"/>
  <c r="C61" i="67"/>
  <c r="AO23" i="68"/>
  <c r="G23" i="67" s="1"/>
  <c r="AQ23" i="68"/>
  <c r="AN23" i="68"/>
  <c r="AP23" i="68"/>
  <c r="AN65" i="68"/>
  <c r="AQ65" i="68"/>
  <c r="AP65" i="68"/>
  <c r="AO65" i="68"/>
  <c r="G65" i="67" s="1"/>
  <c r="Y29" i="12"/>
  <c r="AT29" i="68"/>
  <c r="AT21" i="68"/>
  <c r="Y21" i="12"/>
  <c r="Y14" i="12"/>
  <c r="AT14" i="68"/>
  <c r="AQ31" i="68"/>
  <c r="AP31" i="68"/>
  <c r="AO31" i="68"/>
  <c r="G31" i="67" s="1"/>
  <c r="AN31" i="68"/>
  <c r="Y43" i="12"/>
  <c r="AT43" i="68"/>
  <c r="AD49" i="68"/>
  <c r="C49" i="67"/>
  <c r="AS49" i="68"/>
  <c r="C12" i="67"/>
  <c r="AS12" i="68"/>
  <c r="AD12" i="68"/>
  <c r="C22" i="67"/>
  <c r="AD22" i="68"/>
  <c r="AS22" i="68"/>
  <c r="AS13" i="68"/>
  <c r="AD13" i="68"/>
  <c r="C13" i="67"/>
  <c r="AP43" i="68"/>
  <c r="AN43" i="68"/>
  <c r="AQ43" i="68"/>
  <c r="AO43" i="68"/>
  <c r="G43" i="67" s="1"/>
  <c r="Y37" i="12"/>
  <c r="AT37" i="68"/>
  <c r="C74" i="67"/>
  <c r="AS74" i="68"/>
  <c r="AD74" i="68"/>
  <c r="AD15" i="68"/>
  <c r="C15" i="67"/>
  <c r="AS15" i="68"/>
  <c r="AT67" i="68"/>
  <c r="Y67" i="12"/>
  <c r="AD46" i="68"/>
  <c r="AS46" i="68"/>
  <c r="C46" i="67"/>
  <c r="AS50" i="68"/>
  <c r="C50" i="67"/>
  <c r="AD50" i="68"/>
  <c r="AN28" i="68"/>
  <c r="AO28" i="68"/>
  <c r="G28" i="67" s="1"/>
  <c r="AP28" i="68"/>
  <c r="AQ28" i="68"/>
  <c r="AP7" i="68"/>
  <c r="AQ7" i="68"/>
  <c r="AM76" i="68"/>
  <c r="AN7" i="68"/>
  <c r="AO7" i="68"/>
  <c r="AT36" i="68"/>
  <c r="Y36" i="12"/>
  <c r="AS31" i="68"/>
  <c r="AD31" i="68"/>
  <c r="C31" i="67"/>
  <c r="C41" i="67"/>
  <c r="AD41" i="68"/>
  <c r="AS41" i="68"/>
  <c r="Y56" i="12"/>
  <c r="AT56" i="68"/>
  <c r="Y51" i="12"/>
  <c r="AT51" i="68"/>
  <c r="AS48" i="68"/>
  <c r="C48" i="67"/>
  <c r="AD48" i="68"/>
  <c r="AP22" i="68"/>
  <c r="AN22" i="68"/>
  <c r="AQ22" i="68"/>
  <c r="AO22" i="68"/>
  <c r="G22" i="67" s="1"/>
  <c r="AS70" i="68"/>
  <c r="AD70" i="68"/>
  <c r="C70" i="67"/>
  <c r="AD69" i="68"/>
  <c r="AS69" i="68"/>
  <c r="C69" i="67"/>
  <c r="AQ53" i="68"/>
  <c r="AN53" i="68"/>
  <c r="AO53" i="68"/>
  <c r="G53" i="67" s="1"/>
  <c r="AP53" i="68"/>
  <c r="Y65" i="12"/>
  <c r="AT65" i="68"/>
  <c r="AD23" i="68"/>
  <c r="C23" i="67"/>
  <c r="AS23" i="68"/>
  <c r="AO54" i="68"/>
  <c r="G54" i="67" s="1"/>
  <c r="AQ54" i="68"/>
  <c r="AP54" i="68"/>
  <c r="AN54" i="68"/>
  <c r="AD54" i="68"/>
  <c r="AS54" i="68"/>
  <c r="C54" i="67"/>
  <c r="AN49" i="68"/>
  <c r="AQ49" i="68"/>
  <c r="AO49" i="68"/>
  <c r="G49" i="67" s="1"/>
  <c r="AP49" i="68"/>
  <c r="AF76" i="68"/>
  <c r="AS7" i="68"/>
  <c r="C7" i="67"/>
  <c r="AD7" i="68"/>
  <c r="AD9" i="68"/>
  <c r="AS9" i="68"/>
  <c r="C9" i="67"/>
  <c r="AN57" i="68"/>
  <c r="AO57" i="68"/>
  <c r="G57" i="67" s="1"/>
  <c r="AQ57" i="68"/>
  <c r="AP57" i="68"/>
  <c r="AS44" i="68"/>
  <c r="AD44" i="68"/>
  <c r="C44" i="67"/>
  <c r="AS72" i="68"/>
  <c r="C72" i="67"/>
  <c r="AD72" i="68"/>
  <c r="AT42" i="68"/>
  <c r="Y42" i="12"/>
  <c r="C20" i="67"/>
  <c r="AD20" i="68"/>
  <c r="AS20" i="68"/>
  <c r="AP61" i="68"/>
  <c r="AO61" i="68"/>
  <c r="G61" i="67" s="1"/>
  <c r="AQ61" i="68"/>
  <c r="AN61" i="68"/>
  <c r="D7" i="67"/>
  <c r="H76" i="68"/>
  <c r="AO40" i="68"/>
  <c r="G40" i="67" s="1"/>
  <c r="AN40" i="68"/>
  <c r="AP40" i="68"/>
  <c r="AQ40" i="68"/>
  <c r="AN63" i="68"/>
  <c r="AO63" i="68"/>
  <c r="G63" i="67" s="1"/>
  <c r="AP63" i="68"/>
  <c r="AQ63" i="68"/>
  <c r="Y33" i="12"/>
  <c r="AT33" i="68"/>
  <c r="AS55" i="68"/>
  <c r="AD55" i="68"/>
  <c r="C55" i="67"/>
  <c r="Y39" i="12"/>
  <c r="AT39" i="68"/>
  <c r="AD57" i="68"/>
  <c r="C57" i="67"/>
  <c r="AS57" i="68"/>
  <c r="AO10" i="68"/>
  <c r="G10" i="67" s="1"/>
  <c r="AP10" i="68"/>
  <c r="AN10" i="68"/>
  <c r="AQ10" i="68"/>
  <c r="AD59" i="68"/>
  <c r="C59" i="67"/>
  <c r="AS59" i="68"/>
  <c r="C64" i="67"/>
  <c r="AD64" i="68"/>
  <c r="AS64" i="68"/>
  <c r="AT38" i="68"/>
  <c r="Y38" i="12"/>
  <c r="AT18" i="68"/>
  <c r="Y18" i="12"/>
  <c r="AC71" i="15"/>
  <c r="AV71" i="9" s="1"/>
  <c r="AK96" i="15"/>
  <c r="AO96" i="15" s="1"/>
  <c r="AC44" i="15"/>
  <c r="AV44" i="9" s="1"/>
  <c r="AB53" i="15"/>
  <c r="Y89" i="15"/>
  <c r="AC89" i="15" s="1"/>
  <c r="AA84" i="15"/>
  <c r="AN21" i="15"/>
  <c r="AN15" i="15"/>
  <c r="AB109" i="15"/>
  <c r="AN86" i="15"/>
  <c r="AB121" i="15"/>
  <c r="AK124" i="15"/>
  <c r="AO124" i="15" s="1"/>
  <c r="AP124" i="15" s="1"/>
  <c r="AO112" i="15"/>
  <c r="O139" i="15"/>
  <c r="Y78" i="15"/>
  <c r="AC78" i="15" s="1"/>
  <c r="Q7" i="16" s="1"/>
  <c r="Y61" i="15"/>
  <c r="AC61" i="15" s="1"/>
  <c r="AV61" i="9" s="1"/>
  <c r="AB99" i="15"/>
  <c r="AN95" i="15"/>
  <c r="AN107" i="15"/>
  <c r="AC135" i="15"/>
  <c r="V14" i="29" s="1"/>
  <c r="AK60" i="15"/>
  <c r="AO60" i="15" s="1"/>
  <c r="AW60" i="9" s="1"/>
  <c r="AN60" i="15"/>
  <c r="AO50" i="15"/>
  <c r="AW50" i="9" s="1"/>
  <c r="AK62" i="15"/>
  <c r="AO62" i="15" s="1"/>
  <c r="AW62" i="9" s="1"/>
  <c r="AN62" i="15"/>
  <c r="AK52" i="15"/>
  <c r="AO52" i="15" s="1"/>
  <c r="AW52" i="9" s="1"/>
  <c r="AN52" i="15"/>
  <c r="AK104" i="15"/>
  <c r="AO104" i="15" s="1"/>
  <c r="AP104" i="15" s="1"/>
  <c r="AK130" i="15"/>
  <c r="AO130" i="15" s="1"/>
  <c r="W7" i="29" s="1"/>
  <c r="Y115" i="15"/>
  <c r="AC115" i="15" s="1"/>
  <c r="AB115" i="15"/>
  <c r="AK106" i="15"/>
  <c r="AO106" i="15" s="1"/>
  <c r="AN106" i="15"/>
  <c r="Y97" i="15"/>
  <c r="AC97" i="15" s="1"/>
  <c r="AB97" i="15"/>
  <c r="AK68" i="15"/>
  <c r="AO68" i="15" s="1"/>
  <c r="AW68" i="9" s="1"/>
  <c r="AN68" i="15"/>
  <c r="AP27" i="15"/>
  <c r="AP125" i="15"/>
  <c r="AP69" i="15"/>
  <c r="AP82" i="15"/>
  <c r="AP89" i="15"/>
  <c r="AP112" i="15"/>
  <c r="AN115" i="15"/>
  <c r="AN120" i="15"/>
  <c r="AC99" i="15"/>
  <c r="AN82" i="15"/>
  <c r="AB135" i="15"/>
  <c r="Y16" i="15"/>
  <c r="AC16" i="15" s="1"/>
  <c r="AV16" i="9" s="1"/>
  <c r="AB16" i="15"/>
  <c r="AN72" i="15"/>
  <c r="AN50" i="15"/>
  <c r="Y22" i="15"/>
  <c r="AC22" i="15" s="1"/>
  <c r="AV22" i="9" s="1"/>
  <c r="AB22" i="15"/>
  <c r="Y117" i="15"/>
  <c r="AC117" i="15" s="1"/>
  <c r="AP117" i="15" s="1"/>
  <c r="AB117" i="15"/>
  <c r="AP25" i="15"/>
  <c r="AO107" i="15"/>
  <c r="AP107" i="15" s="1"/>
  <c r="AE139" i="15"/>
  <c r="I139" i="15"/>
  <c r="G139" i="15"/>
  <c r="AO95" i="15"/>
  <c r="AL139" i="15"/>
  <c r="AC56" i="15"/>
  <c r="AV56" i="9" s="1"/>
  <c r="AO91" i="15"/>
  <c r="AC87" i="15"/>
  <c r="AN73" i="15"/>
  <c r="AB14" i="15"/>
  <c r="AN80" i="15"/>
  <c r="AB111" i="15"/>
  <c r="AB51" i="15"/>
  <c r="Y63" i="15"/>
  <c r="AC63" i="15" s="1"/>
  <c r="AV63" i="9" s="1"/>
  <c r="AK66" i="15"/>
  <c r="AO66" i="15" s="1"/>
  <c r="AW66" i="9" s="1"/>
  <c r="AN66" i="15"/>
  <c r="AN116" i="15"/>
  <c r="AK116" i="15"/>
  <c r="AO116" i="15" s="1"/>
  <c r="AP116" i="15" s="1"/>
  <c r="AB43" i="15"/>
  <c r="AB24" i="15"/>
  <c r="AB26" i="15"/>
  <c r="AN33" i="15"/>
  <c r="Y28" i="15"/>
  <c r="AC28" i="15" s="1"/>
  <c r="AV28" i="9" s="1"/>
  <c r="AB28" i="15"/>
  <c r="Y38" i="15"/>
  <c r="AC38" i="15" s="1"/>
  <c r="AV38" i="9" s="1"/>
  <c r="AB38" i="15"/>
  <c r="Y49" i="15"/>
  <c r="AC49" i="15" s="1"/>
  <c r="AV49" i="9" s="1"/>
  <c r="AK41" i="15"/>
  <c r="AO41" i="15" s="1"/>
  <c r="AW41" i="9" s="1"/>
  <c r="AN41" i="15"/>
  <c r="AK58" i="15"/>
  <c r="AO58" i="15" s="1"/>
  <c r="AW58" i="9" s="1"/>
  <c r="AN58" i="15"/>
  <c r="AC95" i="15"/>
  <c r="Q76" i="15"/>
  <c r="Q139" i="15" s="1"/>
  <c r="AB35" i="15"/>
  <c r="AN136" i="15"/>
  <c r="AN81" i="15"/>
  <c r="AN84" i="15" s="1"/>
  <c r="Y13" i="15"/>
  <c r="AC13" i="15" s="1"/>
  <c r="AV13" i="9" s="1"/>
  <c r="AB58" i="15"/>
  <c r="AP98" i="15"/>
  <c r="AP110" i="15"/>
  <c r="AN134" i="15"/>
  <c r="AP40" i="15"/>
  <c r="AB44" i="15"/>
  <c r="Q9" i="16"/>
  <c r="AB17" i="15"/>
  <c r="Y17" i="15"/>
  <c r="AC17" i="15" s="1"/>
  <c r="AV17" i="9" s="1"/>
  <c r="AM93" i="15"/>
  <c r="Z139" i="15"/>
  <c r="AM76" i="15"/>
  <c r="AC104" i="15"/>
  <c r="AC64" i="15"/>
  <c r="AV64" i="9" s="1"/>
  <c r="AN12" i="15"/>
  <c r="Y88" i="15"/>
  <c r="AC88" i="15" s="1"/>
  <c r="AP88" i="15" s="1"/>
  <c r="AB88" i="15"/>
  <c r="AK8" i="15"/>
  <c r="AO8" i="15" s="1"/>
  <c r="AW8" i="9" s="1"/>
  <c r="AN8" i="15"/>
  <c r="AK14" i="15"/>
  <c r="AO14" i="15" s="1"/>
  <c r="AW14" i="9" s="1"/>
  <c r="AN14" i="15"/>
  <c r="AK38" i="15"/>
  <c r="AO38" i="15" s="1"/>
  <c r="AW38" i="9" s="1"/>
  <c r="AN38" i="15"/>
  <c r="AB41" i="15"/>
  <c r="AN91" i="15"/>
  <c r="Y132" i="15"/>
  <c r="X137" i="15"/>
  <c r="BC40" i="9"/>
  <c r="Y90" i="15"/>
  <c r="AC90" i="15" s="1"/>
  <c r="Y84" i="15"/>
  <c r="AP97" i="15"/>
  <c r="AP118" i="15"/>
  <c r="AB56" i="15"/>
  <c r="AB9" i="15"/>
  <c r="Y9" i="15"/>
  <c r="AC9" i="15" s="1"/>
  <c r="AV9" i="9" s="1"/>
  <c r="AK20" i="15"/>
  <c r="AO20" i="15" s="1"/>
  <c r="AW20" i="9" s="1"/>
  <c r="AN20" i="15"/>
  <c r="AK49" i="15"/>
  <c r="AO49" i="15" s="1"/>
  <c r="AW49" i="9" s="1"/>
  <c r="AN49" i="15"/>
  <c r="E139" i="15"/>
  <c r="AP96" i="15"/>
  <c r="AP56" i="15"/>
  <c r="L137" i="15"/>
  <c r="AP103" i="15"/>
  <c r="AP120" i="15"/>
  <c r="AP101" i="15"/>
  <c r="AJ76" i="15"/>
  <c r="AB64" i="15"/>
  <c r="Y128" i="15"/>
  <c r="AO136" i="15"/>
  <c r="W15" i="29" s="1"/>
  <c r="AK109" i="15"/>
  <c r="AO109" i="15" s="1"/>
  <c r="AN109" i="15"/>
  <c r="AB29" i="15"/>
  <c r="AN119" i="15"/>
  <c r="L93" i="15"/>
  <c r="AP108" i="15"/>
  <c r="W139" i="15"/>
  <c r="AB16" i="29"/>
  <c r="AB18" i="29" s="1"/>
  <c r="AP45" i="15"/>
  <c r="AP92" i="15"/>
  <c r="AP114" i="15"/>
  <c r="AB75" i="15"/>
  <c r="BB42" i="9"/>
  <c r="AU42" i="9"/>
  <c r="AA128" i="15"/>
  <c r="AP106" i="15"/>
  <c r="AG86" i="15"/>
  <c r="AO86" i="15" s="1"/>
  <c r="AG115" i="15"/>
  <c r="AO115" i="15" s="1"/>
  <c r="AK127" i="15"/>
  <c r="AO127" i="15" s="1"/>
  <c r="AP127" i="15" s="1"/>
  <c r="AA76" i="15"/>
  <c r="AI139" i="15"/>
  <c r="AT128" i="15"/>
  <c r="AM128" i="15"/>
  <c r="AC80" i="15"/>
  <c r="AP80" i="15" s="1"/>
  <c r="U84" i="15"/>
  <c r="AO99" i="15"/>
  <c r="AC131" i="15"/>
  <c r="U137" i="15"/>
  <c r="AC81" i="15"/>
  <c r="AP81" i="15" s="1"/>
  <c r="AN87" i="15"/>
  <c r="AG87" i="15"/>
  <c r="AF93" i="15"/>
  <c r="AN131" i="15"/>
  <c r="AK131" i="15"/>
  <c r="AJ137" i="15"/>
  <c r="Y59" i="15"/>
  <c r="AC59" i="15" s="1"/>
  <c r="AV59" i="9" s="1"/>
  <c r="X76" i="15"/>
  <c r="U128" i="15"/>
  <c r="AC105" i="15"/>
  <c r="AC128" i="15" s="1"/>
  <c r="AB86" i="15"/>
  <c r="X93" i="15"/>
  <c r="U76" i="15"/>
  <c r="AC86" i="15"/>
  <c r="AB81" i="15"/>
  <c r="X84" i="15"/>
  <c r="BC10" i="9"/>
  <c r="AP10" i="15"/>
  <c r="BC17" i="9"/>
  <c r="AP17" i="15"/>
  <c r="AA93" i="15"/>
  <c r="AB59" i="15"/>
  <c r="BC27" i="9"/>
  <c r="AT93" i="15"/>
  <c r="AT84" i="15"/>
  <c r="AT137" i="15"/>
  <c r="AT42" i="15"/>
  <c r="AT76" i="15" s="1"/>
  <c r="BB75" i="9"/>
  <c r="AP75" i="15"/>
  <c r="J93" i="15"/>
  <c r="Y67" i="15"/>
  <c r="AC67" i="15" s="1"/>
  <c r="AV67" i="9" s="1"/>
  <c r="AB67" i="15"/>
  <c r="AG119" i="15"/>
  <c r="AO119" i="15" s="1"/>
  <c r="AP119" i="15" s="1"/>
  <c r="AG134" i="15"/>
  <c r="AO134" i="15" s="1"/>
  <c r="AK111" i="15"/>
  <c r="AO111" i="15" s="1"/>
  <c r="AP111" i="15" s="1"/>
  <c r="AB91" i="15"/>
  <c r="U91" i="15"/>
  <c r="AC91" i="15" s="1"/>
  <c r="AP91" i="15" s="1"/>
  <c r="T93" i="15"/>
  <c r="AM137" i="15"/>
  <c r="BC34" i="9"/>
  <c r="AP34" i="15"/>
  <c r="AM84" i="15"/>
  <c r="W8" i="16"/>
  <c r="J84" i="15"/>
  <c r="J128" i="15"/>
  <c r="AB7" i="29"/>
  <c r="J137" i="15"/>
  <c r="AB80" i="15"/>
  <c r="T84" i="15"/>
  <c r="AB131" i="15"/>
  <c r="T137" i="15"/>
  <c r="AN99" i="15"/>
  <c r="AF128" i="15"/>
  <c r="AN100" i="15"/>
  <c r="AK100" i="15"/>
  <c r="AJ128" i="15"/>
  <c r="AN133" i="15"/>
  <c r="AG133" i="15"/>
  <c r="AF137" i="15"/>
  <c r="BB7" i="9"/>
  <c r="J76" i="15"/>
  <c r="AK78" i="15"/>
  <c r="AJ84" i="15"/>
  <c r="AK90" i="15"/>
  <c r="AJ93" i="15"/>
  <c r="AN90" i="15"/>
  <c r="AO16" i="15"/>
  <c r="AG76" i="15"/>
  <c r="AW42" i="9"/>
  <c r="F76" i="13"/>
  <c r="G3" i="13" s="1"/>
  <c r="O44" i="12"/>
  <c r="P44" i="12" s="1"/>
  <c r="O63" i="12"/>
  <c r="P63" i="12" s="1"/>
  <c r="AP52" i="15"/>
  <c r="BC52" i="9"/>
  <c r="BC61" i="9"/>
  <c r="BC28" i="9"/>
  <c r="BC30" i="9"/>
  <c r="AP30" i="15"/>
  <c r="BC31" i="9"/>
  <c r="AP31" i="15"/>
  <c r="BC48" i="9"/>
  <c r="AP48" i="15"/>
  <c r="BC59" i="9"/>
  <c r="AP59" i="15"/>
  <c r="AC11" i="29"/>
  <c r="BC74" i="9"/>
  <c r="AP74" i="15"/>
  <c r="BC51" i="9"/>
  <c r="AP51" i="15"/>
  <c r="AP102" i="15"/>
  <c r="AP122" i="15"/>
  <c r="BC35" i="9"/>
  <c r="AP35" i="15"/>
  <c r="R59" i="12"/>
  <c r="R55" i="12"/>
  <c r="AP113" i="15"/>
  <c r="AC8" i="29"/>
  <c r="BC49" i="9"/>
  <c r="BC68" i="9"/>
  <c r="AP68" i="15"/>
  <c r="BC58" i="9"/>
  <c r="AP58" i="15"/>
  <c r="BC33" i="9"/>
  <c r="AP33" i="15"/>
  <c r="AP83" i="15"/>
  <c r="O31" i="12"/>
  <c r="P31" i="12" s="1"/>
  <c r="R30" i="12"/>
  <c r="AB11" i="12"/>
  <c r="AB67" i="12"/>
  <c r="R73" i="12"/>
  <c r="BC14" i="9"/>
  <c r="AP14" i="15"/>
  <c r="BC13" i="9"/>
  <c r="BC24" i="9"/>
  <c r="AP24" i="15"/>
  <c r="BC18" i="9"/>
  <c r="AP18" i="15"/>
  <c r="BC29" i="9"/>
  <c r="AP29" i="15"/>
  <c r="BC53" i="9"/>
  <c r="AP53" i="15"/>
  <c r="BC73" i="9"/>
  <c r="AP73" i="15"/>
  <c r="AC14" i="29"/>
  <c r="BC64" i="9"/>
  <c r="AC12" i="29"/>
  <c r="AP121" i="15"/>
  <c r="BC39" i="9"/>
  <c r="AP39" i="15"/>
  <c r="BC60" i="9"/>
  <c r="AP60" i="15"/>
  <c r="O25" i="12"/>
  <c r="P25" i="12" s="1"/>
  <c r="R24" i="12"/>
  <c r="AB60" i="12"/>
  <c r="AB40" i="12"/>
  <c r="R54" i="12"/>
  <c r="R56" i="12"/>
  <c r="AC15" i="29"/>
  <c r="AC7" i="29"/>
  <c r="AP130" i="15"/>
  <c r="AB15" i="12"/>
  <c r="BC44" i="9"/>
  <c r="BC62" i="9"/>
  <c r="BC47" i="9"/>
  <c r="AP47" i="15"/>
  <c r="BC54" i="9"/>
  <c r="AP54" i="15"/>
  <c r="BC26" i="9"/>
  <c r="AP26" i="15"/>
  <c r="BC70" i="9"/>
  <c r="AP70" i="15"/>
  <c r="O22" i="12"/>
  <c r="P22" i="12" s="1"/>
  <c r="R72" i="12"/>
  <c r="I10" i="13"/>
  <c r="I76" i="13" s="1"/>
  <c r="H76" i="13"/>
  <c r="AB49" i="12"/>
  <c r="R57" i="12"/>
  <c r="L128" i="15"/>
  <c r="BC43" i="9"/>
  <c r="AP43" i="15"/>
  <c r="AP109" i="15"/>
  <c r="BC15" i="9"/>
  <c r="AP15" i="15"/>
  <c r="BC22" i="9"/>
  <c r="AP22" i="15"/>
  <c r="BC36" i="9"/>
  <c r="AP36" i="15"/>
  <c r="BC41" i="9"/>
  <c r="AP41" i="15"/>
  <c r="BC63" i="9"/>
  <c r="BC23" i="9"/>
  <c r="AP23" i="15"/>
  <c r="BC38" i="9"/>
  <c r="BC67" i="9"/>
  <c r="BC55" i="9"/>
  <c r="AP55" i="15"/>
  <c r="BC71" i="9"/>
  <c r="AP71" i="15"/>
  <c r="D76" i="13"/>
  <c r="AB28" i="12"/>
  <c r="N10" i="25"/>
  <c r="N76" i="25" s="1"/>
  <c r="N85" i="25" s="1"/>
  <c r="M76" i="25"/>
  <c r="M85" i="25" s="1"/>
  <c r="R75" i="12"/>
  <c r="L84" i="15"/>
  <c r="BC72" i="9"/>
  <c r="AP72" i="15"/>
  <c r="BC9" i="9"/>
  <c r="AP9" i="15"/>
  <c r="BC12" i="9"/>
  <c r="AP12" i="15"/>
  <c r="BC66" i="9"/>
  <c r="BC7" i="9"/>
  <c r="AP7" i="15"/>
  <c r="BC20" i="9"/>
  <c r="X8" i="16"/>
  <c r="AP79" i="15"/>
  <c r="BC11" i="9"/>
  <c r="AP11" i="15"/>
  <c r="BC32" i="9"/>
  <c r="AP32" i="15"/>
  <c r="BC37" i="9"/>
  <c r="AP37" i="15"/>
  <c r="BC57" i="9"/>
  <c r="AP57" i="15"/>
  <c r="BC19" i="9"/>
  <c r="AP19" i="15"/>
  <c r="BC50" i="9"/>
  <c r="AP50" i="15"/>
  <c r="AP115" i="15"/>
  <c r="BC21" i="9"/>
  <c r="AP21" i="15"/>
  <c r="BC46" i="9"/>
  <c r="AP46" i="15"/>
  <c r="BC65" i="9"/>
  <c r="AP65" i="15"/>
  <c r="O42" i="12"/>
  <c r="P42" i="12" s="1"/>
  <c r="R61" i="12"/>
  <c r="R53" i="12"/>
  <c r="AB37" i="12"/>
  <c r="AB16" i="12"/>
  <c r="O48" i="12"/>
  <c r="P48" i="12" s="1"/>
  <c r="M10" i="12"/>
  <c r="N10" i="12" s="1"/>
  <c r="L76" i="12"/>
  <c r="R13" i="12"/>
  <c r="R70" i="12"/>
  <c r="R74" i="12"/>
  <c r="AL40" i="30"/>
  <c r="H16" i="29"/>
  <c r="H18" i="29" s="1"/>
  <c r="AH20" i="29"/>
  <c r="H9" i="29"/>
  <c r="H20" i="29" s="1"/>
  <c r="AA90" i="1"/>
  <c r="C91" i="1"/>
  <c r="H91" i="1"/>
  <c r="AA91" i="1"/>
  <c r="AJ36" i="30"/>
  <c r="AJ25" i="30"/>
  <c r="AJ7" i="30"/>
  <c r="AJ39" i="30"/>
  <c r="AD20" i="29"/>
  <c r="AG14" i="17"/>
  <c r="AD18" i="29"/>
  <c r="T20" i="29"/>
  <c r="AF38" i="30"/>
  <c r="AF18" i="30"/>
  <c r="AF40" i="30" s="1"/>
  <c r="AA40" i="30"/>
  <c r="AJ24" i="30"/>
  <c r="AJ27" i="30"/>
  <c r="AJ35" i="30"/>
  <c r="AJ23" i="30"/>
  <c r="AJ18" i="30"/>
  <c r="AJ14" i="30"/>
  <c r="AB14" i="17"/>
  <c r="AJ28" i="30"/>
  <c r="AJ34" i="30"/>
  <c r="AJ33" i="30"/>
  <c r="AJ38" i="30"/>
  <c r="Y70" i="12" l="1"/>
  <c r="AT70" i="68"/>
  <c r="AP76" i="68"/>
  <c r="AQ76" i="68"/>
  <c r="AN76" i="68"/>
  <c r="Y46" i="12"/>
  <c r="AT46" i="68"/>
  <c r="AT15" i="68"/>
  <c r="Y15" i="12"/>
  <c r="AT59" i="68"/>
  <c r="Y59" i="12"/>
  <c r="Y20" i="12"/>
  <c r="AT20" i="68"/>
  <c r="Y9" i="12"/>
  <c r="AT9" i="68"/>
  <c r="Y7" i="12"/>
  <c r="AT7" i="68"/>
  <c r="AS76" i="68"/>
  <c r="AT54" i="68"/>
  <c r="Y54" i="12"/>
  <c r="Y50" i="12"/>
  <c r="AT50" i="68"/>
  <c r="Y74" i="12"/>
  <c r="AT74" i="68"/>
  <c r="Y22" i="12"/>
  <c r="AT22" i="68"/>
  <c r="Y12" i="12"/>
  <c r="AT12" i="68"/>
  <c r="AG76" i="68"/>
  <c r="D76" i="67"/>
  <c r="D78" i="67" s="1"/>
  <c r="Y72" i="12"/>
  <c r="AT72" i="68"/>
  <c r="Y23" i="12"/>
  <c r="AT23" i="68"/>
  <c r="Y69" i="12"/>
  <c r="AT69" i="68"/>
  <c r="AT41" i="68"/>
  <c r="Y41" i="12"/>
  <c r="AT64" i="68"/>
  <c r="Y64" i="12"/>
  <c r="AD76" i="68"/>
  <c r="AT31" i="68"/>
  <c r="Y31" i="12"/>
  <c r="G7" i="67"/>
  <c r="AO76" i="68"/>
  <c r="AT61" i="68"/>
  <c r="Y61" i="12"/>
  <c r="AT55" i="68"/>
  <c r="Y55" i="12"/>
  <c r="C76" i="67"/>
  <c r="C78" i="67" s="1"/>
  <c r="AT13" i="68"/>
  <c r="Y13" i="12"/>
  <c r="Y57" i="12"/>
  <c r="AT57" i="68"/>
  <c r="AT44" i="68"/>
  <c r="Y44" i="12"/>
  <c r="Y48" i="12"/>
  <c r="AT48" i="68"/>
  <c r="Y49" i="12"/>
  <c r="AT49" i="68"/>
  <c r="Y34" i="12"/>
  <c r="AT34" i="68"/>
  <c r="AP62" i="15"/>
  <c r="AB128" i="15"/>
  <c r="AP136" i="15"/>
  <c r="AP67" i="15"/>
  <c r="AP44" i="15"/>
  <c r="AP13" i="15"/>
  <c r="AP61" i="15"/>
  <c r="AN76" i="15"/>
  <c r="AP95" i="15"/>
  <c r="AP20" i="15"/>
  <c r="AP66" i="15"/>
  <c r="AB84" i="15"/>
  <c r="AP63" i="15"/>
  <c r="AP135" i="15"/>
  <c r="AP49" i="15"/>
  <c r="AP28" i="15"/>
  <c r="AB137" i="15"/>
  <c r="AT139" i="15"/>
  <c r="AK76" i="15"/>
  <c r="AP8" i="15"/>
  <c r="AP64" i="15"/>
  <c r="AP38" i="15"/>
  <c r="Y93" i="15"/>
  <c r="Y137" i="15"/>
  <c r="AC132" i="15"/>
  <c r="AC137" i="15" s="1"/>
  <c r="AU76" i="9"/>
  <c r="AB76" i="15"/>
  <c r="AP105" i="15"/>
  <c r="AA139" i="15"/>
  <c r="J139" i="15"/>
  <c r="Y76" i="15"/>
  <c r="U93" i="15"/>
  <c r="U139" i="15" s="1"/>
  <c r="AN128" i="15"/>
  <c r="AM139" i="15"/>
  <c r="W9" i="16"/>
  <c r="AB93" i="15"/>
  <c r="AO87" i="15"/>
  <c r="AG93" i="15"/>
  <c r="AW16" i="9"/>
  <c r="AO76" i="15"/>
  <c r="AJ139" i="15"/>
  <c r="BB76" i="9"/>
  <c r="AO133" i="15"/>
  <c r="AG137" i="15"/>
  <c r="AB9" i="29"/>
  <c r="AB20" i="29" s="1"/>
  <c r="AC93" i="15"/>
  <c r="AC76" i="15"/>
  <c r="AO131" i="15"/>
  <c r="AK137" i="15"/>
  <c r="AN93" i="15"/>
  <c r="AP86" i="15"/>
  <c r="AO90" i="15"/>
  <c r="AP90" i="15" s="1"/>
  <c r="AK93" i="15"/>
  <c r="AO100" i="15"/>
  <c r="AP100" i="15" s="1"/>
  <c r="AK128" i="15"/>
  <c r="AO78" i="15"/>
  <c r="AK84" i="15"/>
  <c r="T139" i="15"/>
  <c r="X139" i="15"/>
  <c r="AN137" i="15"/>
  <c r="AP16" i="15"/>
  <c r="AV76" i="9"/>
  <c r="V8" i="29"/>
  <c r="AG128" i="15"/>
  <c r="AC84" i="15"/>
  <c r="Y139" i="15"/>
  <c r="W13" i="29"/>
  <c r="AP134" i="15"/>
  <c r="AF139" i="15"/>
  <c r="AP99" i="15"/>
  <c r="AW76" i="9"/>
  <c r="R31" i="12"/>
  <c r="AB59" i="12"/>
  <c r="AC16" i="29"/>
  <c r="AC18" i="29" s="1"/>
  <c r="AB75" i="12"/>
  <c r="AB56" i="12"/>
  <c r="AB24" i="12"/>
  <c r="R25" i="12"/>
  <c r="AB30" i="12"/>
  <c r="AB70" i="12"/>
  <c r="X9" i="16"/>
  <c r="AB57" i="12"/>
  <c r="AB72" i="12"/>
  <c r="AC9" i="29"/>
  <c r="R63" i="12"/>
  <c r="G19" i="13"/>
  <c r="G45" i="13"/>
  <c r="G44" i="13"/>
  <c r="G69" i="13"/>
  <c r="G30" i="13"/>
  <c r="G33" i="13"/>
  <c r="G57" i="13"/>
  <c r="G62" i="13"/>
  <c r="G11" i="13"/>
  <c r="G21" i="13"/>
  <c r="G50" i="13"/>
  <c r="G46" i="13"/>
  <c r="G10" i="13"/>
  <c r="G15" i="13"/>
  <c r="G58" i="13"/>
  <c r="G53" i="13"/>
  <c r="G74" i="13"/>
  <c r="G7" i="13"/>
  <c r="G20" i="13"/>
  <c r="G61" i="13"/>
  <c r="G56" i="13"/>
  <c r="G67" i="13"/>
  <c r="G27" i="13"/>
  <c r="G48" i="13"/>
  <c r="G47" i="13"/>
  <c r="G72" i="13"/>
  <c r="G32" i="13"/>
  <c r="G34" i="13"/>
  <c r="G60" i="13"/>
  <c r="G65" i="13"/>
  <c r="G12" i="13"/>
  <c r="G26" i="13"/>
  <c r="G37" i="13"/>
  <c r="G36" i="13"/>
  <c r="G73" i="13"/>
  <c r="G25" i="13"/>
  <c r="G54" i="13"/>
  <c r="G16" i="13"/>
  <c r="G43" i="13"/>
  <c r="G8" i="13"/>
  <c r="G35" i="13"/>
  <c r="G71" i="13"/>
  <c r="G38" i="13"/>
  <c r="G70" i="13"/>
  <c r="G31" i="13"/>
  <c r="G59" i="13"/>
  <c r="G17" i="13"/>
  <c r="G41" i="13"/>
  <c r="G24" i="13"/>
  <c r="G66" i="13"/>
  <c r="G18" i="13"/>
  <c r="G42" i="13"/>
  <c r="G40" i="13"/>
  <c r="G64" i="13"/>
  <c r="G55" i="13"/>
  <c r="G28" i="13"/>
  <c r="G39" i="13"/>
  <c r="G63" i="13"/>
  <c r="G49" i="13"/>
  <c r="G52" i="13"/>
  <c r="G13" i="13"/>
  <c r="G9" i="13"/>
  <c r="G68" i="13"/>
  <c r="G75" i="13"/>
  <c r="G51" i="13"/>
  <c r="G22" i="13"/>
  <c r="G14" i="13"/>
  <c r="G23" i="13"/>
  <c r="G29" i="13"/>
  <c r="R22" i="12"/>
  <c r="AB54" i="12"/>
  <c r="R44" i="12"/>
  <c r="AB74" i="12"/>
  <c r="O10" i="12"/>
  <c r="N76" i="12"/>
  <c r="AB61" i="12"/>
  <c r="R42" i="12"/>
  <c r="AB13" i="12"/>
  <c r="R48" i="12"/>
  <c r="AB53" i="12"/>
  <c r="C76" i="13"/>
  <c r="AB73" i="12"/>
  <c r="AB55" i="12"/>
  <c r="AJ40" i="30"/>
  <c r="E3" i="67" l="1"/>
  <c r="E79" i="67"/>
  <c r="Y76" i="12"/>
  <c r="G76" i="67"/>
  <c r="G78" i="67" s="1"/>
  <c r="H3" i="67"/>
  <c r="H7" i="67" s="1"/>
  <c r="H79" i="67"/>
  <c r="AT76" i="68"/>
  <c r="AG139" i="15"/>
  <c r="AO128" i="15"/>
  <c r="V11" i="29"/>
  <c r="AP132" i="15"/>
  <c r="AB139" i="15"/>
  <c r="AN139" i="15"/>
  <c r="AP128" i="15"/>
  <c r="AK139" i="15"/>
  <c r="W8" i="29"/>
  <c r="AO137" i="15"/>
  <c r="AP131" i="15"/>
  <c r="R7" i="16"/>
  <c r="AO84" i="15"/>
  <c r="AP78" i="15"/>
  <c r="AP84" i="15" s="1"/>
  <c r="W12" i="29"/>
  <c r="AP133" i="15"/>
  <c r="V9" i="29"/>
  <c r="AC139" i="15"/>
  <c r="AO93" i="15"/>
  <c r="AP87" i="15"/>
  <c r="AP93" i="15" s="1"/>
  <c r="AC20" i="29"/>
  <c r="AB22" i="12"/>
  <c r="K68" i="13"/>
  <c r="AN68" i="12" s="1"/>
  <c r="AO68" i="12" s="1"/>
  <c r="J68" i="13"/>
  <c r="AJ68" i="12" s="1"/>
  <c r="K18" i="13"/>
  <c r="AN18" i="12" s="1"/>
  <c r="AO18" i="12" s="1"/>
  <c r="J18" i="13"/>
  <c r="AJ18" i="12" s="1"/>
  <c r="J43" i="13"/>
  <c r="AJ43" i="12" s="1"/>
  <c r="K43" i="13"/>
  <c r="AN43" i="12" s="1"/>
  <c r="J32" i="13"/>
  <c r="AJ32" i="12" s="1"/>
  <c r="K32" i="13"/>
  <c r="AN32" i="12" s="1"/>
  <c r="K58" i="13"/>
  <c r="AN58" i="12" s="1"/>
  <c r="AO58" i="12" s="1"/>
  <c r="J58" i="13"/>
  <c r="AJ58" i="12" s="1"/>
  <c r="K57" i="13"/>
  <c r="AN57" i="12" s="1"/>
  <c r="AO57" i="12" s="1"/>
  <c r="J57" i="13"/>
  <c r="AJ57" i="12" s="1"/>
  <c r="AB63" i="12"/>
  <c r="J22" i="13"/>
  <c r="AJ22" i="12" s="1"/>
  <c r="K22" i="13"/>
  <c r="AN22" i="12" s="1"/>
  <c r="AO22" i="12" s="1"/>
  <c r="K9" i="13"/>
  <c r="AN9" i="12" s="1"/>
  <c r="J9" i="13"/>
  <c r="AJ9" i="12" s="1"/>
  <c r="J63" i="13"/>
  <c r="AJ63" i="12" s="1"/>
  <c r="K63" i="13"/>
  <c r="AN63" i="12" s="1"/>
  <c r="AO63" i="12" s="1"/>
  <c r="J64" i="13"/>
  <c r="AJ64" i="12" s="1"/>
  <c r="K64" i="13"/>
  <c r="AN64" i="12" s="1"/>
  <c r="J66" i="13"/>
  <c r="AJ66" i="12" s="1"/>
  <c r="K66" i="13"/>
  <c r="AN66" i="12" s="1"/>
  <c r="K59" i="13"/>
  <c r="AN59" i="12" s="1"/>
  <c r="AO59" i="12" s="1"/>
  <c r="J59" i="13"/>
  <c r="AJ59" i="12" s="1"/>
  <c r="K71" i="13"/>
  <c r="AN71" i="12" s="1"/>
  <c r="AO71" i="12" s="1"/>
  <c r="J71" i="13"/>
  <c r="AJ71" i="12" s="1"/>
  <c r="K16" i="13"/>
  <c r="AN16" i="12" s="1"/>
  <c r="AO16" i="12" s="1"/>
  <c r="J16" i="13"/>
  <c r="AJ16" i="12" s="1"/>
  <c r="K36" i="13"/>
  <c r="AN36" i="12" s="1"/>
  <c r="AO36" i="12" s="1"/>
  <c r="J36" i="13"/>
  <c r="AJ36" i="12" s="1"/>
  <c r="J65" i="13"/>
  <c r="AJ65" i="12" s="1"/>
  <c r="K65" i="13"/>
  <c r="AN65" i="12" s="1"/>
  <c r="J72" i="13"/>
  <c r="AJ72" i="12" s="1"/>
  <c r="K72" i="13"/>
  <c r="AN72" i="12" s="1"/>
  <c r="AO72" i="12" s="1"/>
  <c r="J67" i="13"/>
  <c r="AJ67" i="12" s="1"/>
  <c r="K67" i="13"/>
  <c r="AN67" i="12" s="1"/>
  <c r="AO67" i="12" s="1"/>
  <c r="J7" i="13"/>
  <c r="G76" i="13"/>
  <c r="K7" i="13"/>
  <c r="J15" i="13"/>
  <c r="AJ15" i="12" s="1"/>
  <c r="K15" i="13"/>
  <c r="AN15" i="12" s="1"/>
  <c r="AO15" i="12" s="1"/>
  <c r="J21" i="13"/>
  <c r="AJ21" i="12" s="1"/>
  <c r="K21" i="13"/>
  <c r="AN21" i="12" s="1"/>
  <c r="J33" i="13"/>
  <c r="AJ33" i="12" s="1"/>
  <c r="K33" i="13"/>
  <c r="AN33" i="12" s="1"/>
  <c r="AO33" i="12" s="1"/>
  <c r="J45" i="13"/>
  <c r="AJ45" i="12" s="1"/>
  <c r="K45" i="13"/>
  <c r="AN45" i="12" s="1"/>
  <c r="AB25" i="12"/>
  <c r="AB31" i="12"/>
  <c r="K14" i="13"/>
  <c r="AN14" i="12" s="1"/>
  <c r="J14" i="13"/>
  <c r="AJ14" i="12" s="1"/>
  <c r="K55" i="13"/>
  <c r="AN55" i="12" s="1"/>
  <c r="AO55" i="12" s="1"/>
  <c r="J55" i="13"/>
  <c r="AJ55" i="12" s="1"/>
  <c r="K38" i="13"/>
  <c r="AN38" i="12" s="1"/>
  <c r="J38" i="13"/>
  <c r="AJ38" i="12" s="1"/>
  <c r="K12" i="13"/>
  <c r="AN12" i="12" s="1"/>
  <c r="J12" i="13"/>
  <c r="AJ12" i="12" s="1"/>
  <c r="J20" i="13"/>
  <c r="AJ20" i="12" s="1"/>
  <c r="K20" i="13"/>
  <c r="AN20" i="12" s="1"/>
  <c r="AO20" i="12" s="1"/>
  <c r="P10" i="12"/>
  <c r="O76" i="12"/>
  <c r="K29" i="13"/>
  <c r="AN29" i="12" s="1"/>
  <c r="J29" i="13"/>
  <c r="AJ29" i="12" s="1"/>
  <c r="K51" i="13"/>
  <c r="AN51" i="12" s="1"/>
  <c r="AO51" i="12" s="1"/>
  <c r="J51" i="13"/>
  <c r="AJ51" i="12" s="1"/>
  <c r="J13" i="13"/>
  <c r="AJ13" i="12" s="1"/>
  <c r="K13" i="13"/>
  <c r="AN13" i="12" s="1"/>
  <c r="AO13" i="12" s="1"/>
  <c r="J39" i="13"/>
  <c r="AJ39" i="12" s="1"/>
  <c r="K39" i="13"/>
  <c r="AN39" i="12" s="1"/>
  <c r="AO39" i="12" s="1"/>
  <c r="J40" i="13"/>
  <c r="AJ40" i="12" s="1"/>
  <c r="K40" i="13"/>
  <c r="AN40" i="12" s="1"/>
  <c r="AO40" i="12" s="1"/>
  <c r="K24" i="13"/>
  <c r="AN24" i="12" s="1"/>
  <c r="AO24" i="12" s="1"/>
  <c r="J24" i="13"/>
  <c r="AJ24" i="12" s="1"/>
  <c r="J31" i="13"/>
  <c r="AJ31" i="12" s="1"/>
  <c r="K31" i="13"/>
  <c r="AN31" i="12" s="1"/>
  <c r="AO31" i="12" s="1"/>
  <c r="J35" i="13"/>
  <c r="AJ35" i="12" s="1"/>
  <c r="K35" i="13"/>
  <c r="AN35" i="12" s="1"/>
  <c r="AO35" i="12" s="1"/>
  <c r="K54" i="13"/>
  <c r="AN54" i="12" s="1"/>
  <c r="AO54" i="12" s="1"/>
  <c r="J54" i="13"/>
  <c r="AJ54" i="12" s="1"/>
  <c r="K37" i="13"/>
  <c r="AN37" i="12" s="1"/>
  <c r="AO37" i="12" s="1"/>
  <c r="J37" i="13"/>
  <c r="AJ37" i="12" s="1"/>
  <c r="J60" i="13"/>
  <c r="AJ60" i="12" s="1"/>
  <c r="K60" i="13"/>
  <c r="AN60" i="12" s="1"/>
  <c r="AO60" i="12" s="1"/>
  <c r="K47" i="13"/>
  <c r="AN47" i="12" s="1"/>
  <c r="AO47" i="12" s="1"/>
  <c r="J47" i="13"/>
  <c r="AJ47" i="12" s="1"/>
  <c r="J56" i="13"/>
  <c r="AJ56" i="12" s="1"/>
  <c r="K56" i="13"/>
  <c r="AN56" i="12" s="1"/>
  <c r="AO56" i="12" s="1"/>
  <c r="K74" i="13"/>
  <c r="AN74" i="12" s="1"/>
  <c r="AO74" i="12" s="1"/>
  <c r="J74" i="13"/>
  <c r="AJ74" i="12" s="1"/>
  <c r="J10" i="13"/>
  <c r="AJ10" i="12" s="1"/>
  <c r="K10" i="13"/>
  <c r="AN10" i="12" s="1"/>
  <c r="AO10" i="12" s="1"/>
  <c r="J11" i="13"/>
  <c r="AJ11" i="12" s="1"/>
  <c r="K11" i="13"/>
  <c r="AN11" i="12" s="1"/>
  <c r="AO11" i="12" s="1"/>
  <c r="J30" i="13"/>
  <c r="AJ30" i="12" s="1"/>
  <c r="K30" i="13"/>
  <c r="AN30" i="12" s="1"/>
  <c r="AO30" i="12" s="1"/>
  <c r="K19" i="13"/>
  <c r="AN19" i="12" s="1"/>
  <c r="AO19" i="12" s="1"/>
  <c r="J19" i="13"/>
  <c r="AJ19" i="12" s="1"/>
  <c r="AB42" i="12"/>
  <c r="K49" i="13"/>
  <c r="AN49" i="12" s="1"/>
  <c r="AO49" i="12" s="1"/>
  <c r="J49" i="13"/>
  <c r="AJ49" i="12" s="1"/>
  <c r="J17" i="13"/>
  <c r="AJ17" i="12" s="1"/>
  <c r="K17" i="13"/>
  <c r="AN17" i="12" s="1"/>
  <c r="J73" i="13"/>
  <c r="AJ73" i="12" s="1"/>
  <c r="K73" i="13"/>
  <c r="AN73" i="12" s="1"/>
  <c r="AO73" i="12" s="1"/>
  <c r="K27" i="13"/>
  <c r="AN27" i="12" s="1"/>
  <c r="AO27" i="12" s="1"/>
  <c r="J27" i="13"/>
  <c r="AJ27" i="12" s="1"/>
  <c r="J50" i="13"/>
  <c r="AJ50" i="12" s="1"/>
  <c r="K50" i="13"/>
  <c r="AN50" i="12" s="1"/>
  <c r="J44" i="13"/>
  <c r="AJ44" i="12" s="1"/>
  <c r="K44" i="13"/>
  <c r="AN44" i="12" s="1"/>
  <c r="AO44" i="12" s="1"/>
  <c r="G75" i="71"/>
  <c r="AB48" i="12"/>
  <c r="AB44" i="12"/>
  <c r="J23" i="13"/>
  <c r="AJ23" i="12" s="1"/>
  <c r="K23" i="13"/>
  <c r="AN23" i="12" s="1"/>
  <c r="AO23" i="12" s="1"/>
  <c r="J75" i="13"/>
  <c r="AJ75" i="12" s="1"/>
  <c r="K75" i="13"/>
  <c r="AN75" i="12" s="1"/>
  <c r="AO75" i="12" s="1"/>
  <c r="J52" i="13"/>
  <c r="AJ52" i="12" s="1"/>
  <c r="K52" i="13"/>
  <c r="AN52" i="12" s="1"/>
  <c r="J28" i="13"/>
  <c r="AJ28" i="12" s="1"/>
  <c r="K28" i="13"/>
  <c r="AN28" i="12" s="1"/>
  <c r="AO28" i="12" s="1"/>
  <c r="J42" i="13"/>
  <c r="AJ42" i="12" s="1"/>
  <c r="K42" i="13"/>
  <c r="AN42" i="12" s="1"/>
  <c r="AO42" i="12" s="1"/>
  <c r="J41" i="13"/>
  <c r="AJ41" i="12" s="1"/>
  <c r="K41" i="13"/>
  <c r="AN41" i="12" s="1"/>
  <c r="J70" i="13"/>
  <c r="AJ70" i="12" s="1"/>
  <c r="K70" i="13"/>
  <c r="AN70" i="12" s="1"/>
  <c r="AO70" i="12" s="1"/>
  <c r="K8" i="13"/>
  <c r="AN8" i="12" s="1"/>
  <c r="J8" i="13"/>
  <c r="AJ8" i="12" s="1"/>
  <c r="J25" i="13"/>
  <c r="AJ25" i="12" s="1"/>
  <c r="K25" i="13"/>
  <c r="AN25" i="12" s="1"/>
  <c r="AO25" i="12" s="1"/>
  <c r="J26" i="13"/>
  <c r="AJ26" i="12" s="1"/>
  <c r="K26" i="13"/>
  <c r="AN26" i="12" s="1"/>
  <c r="J34" i="13"/>
  <c r="AJ34" i="12" s="1"/>
  <c r="K34" i="13"/>
  <c r="AN34" i="12" s="1"/>
  <c r="J48" i="13"/>
  <c r="AJ48" i="12" s="1"/>
  <c r="K48" i="13"/>
  <c r="AN48" i="12" s="1"/>
  <c r="AO48" i="12" s="1"/>
  <c r="K61" i="13"/>
  <c r="AN61" i="12" s="1"/>
  <c r="AO61" i="12" s="1"/>
  <c r="J61" i="13"/>
  <c r="AJ61" i="12" s="1"/>
  <c r="K53" i="13"/>
  <c r="AN53" i="12" s="1"/>
  <c r="AO53" i="12" s="1"/>
  <c r="J53" i="13"/>
  <c r="AJ53" i="12" s="1"/>
  <c r="K46" i="13"/>
  <c r="AN46" i="12" s="1"/>
  <c r="J46" i="13"/>
  <c r="AJ46" i="12" s="1"/>
  <c r="K62" i="13"/>
  <c r="AN62" i="12" s="1"/>
  <c r="AO62" i="12" s="1"/>
  <c r="J62" i="13"/>
  <c r="AJ62" i="12" s="1"/>
  <c r="K69" i="13"/>
  <c r="AN69" i="12" s="1"/>
  <c r="AO69" i="12" s="1"/>
  <c r="J69" i="13"/>
  <c r="AJ69" i="12" s="1"/>
  <c r="BC42" i="9"/>
  <c r="AP42" i="15"/>
  <c r="L76" i="15"/>
  <c r="L139" i="15" s="1"/>
  <c r="E69" i="67" l="1"/>
  <c r="E16" i="67"/>
  <c r="E44" i="67"/>
  <c r="J44" i="67" s="1"/>
  <c r="S44" i="12" s="1"/>
  <c r="T44" i="12" s="1"/>
  <c r="U44" i="12" s="1"/>
  <c r="E37" i="67"/>
  <c r="E20" i="67"/>
  <c r="E45" i="67"/>
  <c r="E58" i="67"/>
  <c r="J58" i="67" s="1"/>
  <c r="S58" i="12" s="1"/>
  <c r="T58" i="12" s="1"/>
  <c r="E53" i="67"/>
  <c r="E28" i="67"/>
  <c r="E19" i="67"/>
  <c r="E55" i="67"/>
  <c r="J55" i="67" s="1"/>
  <c r="S55" i="12" s="1"/>
  <c r="T55" i="12" s="1"/>
  <c r="E12" i="67"/>
  <c r="E47" i="67"/>
  <c r="E33" i="67"/>
  <c r="E49" i="67"/>
  <c r="E40" i="67"/>
  <c r="E70" i="67"/>
  <c r="E48" i="67"/>
  <c r="E71" i="67"/>
  <c r="J71" i="67" s="1"/>
  <c r="S71" i="12" s="1"/>
  <c r="T71" i="12" s="1"/>
  <c r="E30" i="67"/>
  <c r="E72" i="67"/>
  <c r="E42" i="67"/>
  <c r="E46" i="67"/>
  <c r="E52" i="67"/>
  <c r="E39" i="67"/>
  <c r="E75" i="67"/>
  <c r="J75" i="67" s="1"/>
  <c r="S75" i="12" s="1"/>
  <c r="T75" i="12" s="1"/>
  <c r="E23" i="67"/>
  <c r="J23" i="67" s="1"/>
  <c r="S23" i="12" s="1"/>
  <c r="T23" i="12" s="1"/>
  <c r="E64" i="67"/>
  <c r="E11" i="67"/>
  <c r="E31" i="67"/>
  <c r="J31" i="67" s="1"/>
  <c r="S31" i="12" s="1"/>
  <c r="T31" i="12" s="1"/>
  <c r="U31" i="12" s="1"/>
  <c r="E10" i="67"/>
  <c r="E51" i="67"/>
  <c r="E56" i="67"/>
  <c r="E15" i="67"/>
  <c r="J15" i="67" s="1"/>
  <c r="S15" i="12" s="1"/>
  <c r="T15" i="12" s="1"/>
  <c r="E38" i="67"/>
  <c r="J38" i="67" s="1"/>
  <c r="S38" i="12" s="1"/>
  <c r="T38" i="12" s="1"/>
  <c r="E9" i="67"/>
  <c r="E50" i="67"/>
  <c r="E34" i="67"/>
  <c r="J34" i="67" s="1"/>
  <c r="S34" i="12" s="1"/>
  <c r="T34" i="12" s="1"/>
  <c r="E24" i="67"/>
  <c r="E73" i="67"/>
  <c r="E59" i="67"/>
  <c r="E65" i="67"/>
  <c r="J65" i="67" s="1"/>
  <c r="S65" i="12" s="1"/>
  <c r="T65" i="12" s="1"/>
  <c r="E54" i="67"/>
  <c r="E43" i="67"/>
  <c r="E57" i="67"/>
  <c r="E67" i="67"/>
  <c r="J67" i="67" s="1"/>
  <c r="S67" i="12" s="1"/>
  <c r="T67" i="12" s="1"/>
  <c r="E36" i="67"/>
  <c r="E27" i="67"/>
  <c r="J27" i="67" s="1"/>
  <c r="S27" i="12" s="1"/>
  <c r="T27" i="12" s="1"/>
  <c r="E41" i="67"/>
  <c r="E62" i="67"/>
  <c r="J62" i="67" s="1"/>
  <c r="S62" i="12" s="1"/>
  <c r="T62" i="12" s="1"/>
  <c r="E22" i="67"/>
  <c r="E14" i="67"/>
  <c r="J14" i="67" s="1"/>
  <c r="S14" i="12" s="1"/>
  <c r="T14" i="12" s="1"/>
  <c r="E29" i="67"/>
  <c r="E13" i="67"/>
  <c r="J13" i="67" s="1"/>
  <c r="S13" i="12" s="1"/>
  <c r="T13" i="12" s="1"/>
  <c r="E66" i="67"/>
  <c r="E17" i="67"/>
  <c r="E8" i="67"/>
  <c r="E25" i="67"/>
  <c r="J25" i="67" s="1"/>
  <c r="S25" i="12" s="1"/>
  <c r="T25" i="12" s="1"/>
  <c r="U25" i="12" s="1"/>
  <c r="E63" i="67"/>
  <c r="E21" i="67"/>
  <c r="E18" i="67"/>
  <c r="E60" i="67"/>
  <c r="J60" i="67" s="1"/>
  <c r="S60" i="12" s="1"/>
  <c r="T60" i="12" s="1"/>
  <c r="E35" i="67"/>
  <c r="E74" i="67"/>
  <c r="E68" i="67"/>
  <c r="E32" i="67"/>
  <c r="J32" i="67" s="1"/>
  <c r="S32" i="12" s="1"/>
  <c r="T32" i="12" s="1"/>
  <c r="E26" i="67"/>
  <c r="E61" i="67"/>
  <c r="E7" i="67"/>
  <c r="H65" i="67"/>
  <c r="H27" i="67"/>
  <c r="H39" i="67"/>
  <c r="H35" i="67"/>
  <c r="H59" i="67"/>
  <c r="H16" i="67"/>
  <c r="H17" i="67"/>
  <c r="H70" i="67"/>
  <c r="H13" i="67"/>
  <c r="H29" i="67"/>
  <c r="H58" i="67"/>
  <c r="H11" i="67"/>
  <c r="H34" i="67"/>
  <c r="H46" i="67"/>
  <c r="H9" i="67"/>
  <c r="H56" i="67"/>
  <c r="H62" i="67"/>
  <c r="H37" i="67"/>
  <c r="H30" i="67"/>
  <c r="H71" i="67"/>
  <c r="H74" i="67"/>
  <c r="H64" i="67"/>
  <c r="J64" i="67" s="1"/>
  <c r="S64" i="12" s="1"/>
  <c r="T64" i="12" s="1"/>
  <c r="H18" i="67"/>
  <c r="H73" i="67"/>
  <c r="H14" i="67"/>
  <c r="H66" i="67"/>
  <c r="J66" i="67" s="1"/>
  <c r="S66" i="12" s="1"/>
  <c r="T66" i="12" s="1"/>
  <c r="H55" i="67"/>
  <c r="H48" i="67"/>
  <c r="H50" i="67"/>
  <c r="H24" i="67"/>
  <c r="H75" i="67"/>
  <c r="H72" i="67"/>
  <c r="H67" i="67"/>
  <c r="H68" i="67"/>
  <c r="J68" i="67" s="1"/>
  <c r="S68" i="12" s="1"/>
  <c r="T68" i="12" s="1"/>
  <c r="H26" i="67"/>
  <c r="J26" i="67" s="1"/>
  <c r="S26" i="12" s="1"/>
  <c r="T26" i="12" s="1"/>
  <c r="H51" i="67"/>
  <c r="H32" i="67"/>
  <c r="H69" i="67"/>
  <c r="J69" i="67" s="1"/>
  <c r="S69" i="12" s="1"/>
  <c r="T69" i="12" s="1"/>
  <c r="H45" i="67"/>
  <c r="H60" i="67"/>
  <c r="H44" i="67"/>
  <c r="H47" i="67"/>
  <c r="H36" i="67"/>
  <c r="H52" i="67"/>
  <c r="J52" i="67" s="1"/>
  <c r="S52" i="12" s="1"/>
  <c r="T52" i="12" s="1"/>
  <c r="H42" i="67"/>
  <c r="H21" i="67"/>
  <c r="J21" i="67" s="1"/>
  <c r="S21" i="12" s="1"/>
  <c r="T21" i="12" s="1"/>
  <c r="H20" i="67"/>
  <c r="H41" i="67"/>
  <c r="H25" i="67"/>
  <c r="H19" i="67"/>
  <c r="H8" i="67"/>
  <c r="H76" i="67" s="1"/>
  <c r="H78" i="67" s="1"/>
  <c r="H15" i="67"/>
  <c r="H38" i="67"/>
  <c r="H57" i="67"/>
  <c r="H53" i="67"/>
  <c r="H63" i="67"/>
  <c r="H49" i="67"/>
  <c r="H22" i="67"/>
  <c r="H40" i="67"/>
  <c r="H61" i="67"/>
  <c r="J61" i="67" s="1"/>
  <c r="S61" i="12" s="1"/>
  <c r="T61" i="12" s="1"/>
  <c r="H23" i="67"/>
  <c r="H28" i="67"/>
  <c r="H10" i="67"/>
  <c r="H33" i="67"/>
  <c r="H54" i="67"/>
  <c r="H12" i="67"/>
  <c r="H43" i="67"/>
  <c r="H31" i="67"/>
  <c r="V16" i="29"/>
  <c r="V18" i="29" s="1"/>
  <c r="AO139" i="15"/>
  <c r="R9" i="16"/>
  <c r="W16" i="29"/>
  <c r="W18" i="29" s="1"/>
  <c r="AP137" i="15"/>
  <c r="W9" i="29"/>
  <c r="V25" i="12"/>
  <c r="AK70" i="12"/>
  <c r="AK52" i="12"/>
  <c r="R10" i="12"/>
  <c r="P76" i="12"/>
  <c r="AK38" i="12"/>
  <c r="J76" i="13"/>
  <c r="AJ7" i="12"/>
  <c r="AK63" i="12"/>
  <c r="AK18" i="12"/>
  <c r="AK62" i="12"/>
  <c r="AK53" i="12"/>
  <c r="AO26" i="12"/>
  <c r="AK8" i="12"/>
  <c r="AO41" i="12"/>
  <c r="AA44" i="12"/>
  <c r="W44" i="12"/>
  <c r="Z44" i="12"/>
  <c r="AC44" i="12" s="1"/>
  <c r="AK44" i="12"/>
  <c r="AK17" i="12"/>
  <c r="AK30" i="12"/>
  <c r="AK10" i="12"/>
  <c r="AK56" i="12"/>
  <c r="AK60" i="12"/>
  <c r="AK31" i="12"/>
  <c r="AK40" i="12"/>
  <c r="AK13" i="12"/>
  <c r="AO29" i="12"/>
  <c r="AK20" i="12"/>
  <c r="AO38" i="12"/>
  <c r="AO14" i="12"/>
  <c r="X31" i="12"/>
  <c r="Z31" i="12"/>
  <c r="AC31" i="12" s="1"/>
  <c r="AA31" i="12"/>
  <c r="AK33" i="12"/>
  <c r="AK15" i="12"/>
  <c r="AO65" i="12"/>
  <c r="AK16" i="12"/>
  <c r="AK59" i="12"/>
  <c r="AO64" i="12"/>
  <c r="AK9" i="12"/>
  <c r="AK32" i="12"/>
  <c r="AK34" i="12"/>
  <c r="AK42" i="12"/>
  <c r="AO17" i="12"/>
  <c r="AK29" i="12"/>
  <c r="AK14" i="12"/>
  <c r="W25" i="12"/>
  <c r="AK22" i="12"/>
  <c r="AK57" i="12"/>
  <c r="AK48" i="12"/>
  <c r="AK26" i="12"/>
  <c r="AO8" i="12"/>
  <c r="AK41" i="12"/>
  <c r="AK28" i="12"/>
  <c r="AK75" i="12"/>
  <c r="V44" i="12"/>
  <c r="AO50" i="12"/>
  <c r="AK49" i="12"/>
  <c r="AK19" i="12"/>
  <c r="AK74" i="12"/>
  <c r="AK47" i="12"/>
  <c r="AK37" i="12"/>
  <c r="AK24" i="12"/>
  <c r="AK51" i="12"/>
  <c r="AK12" i="12"/>
  <c r="AK55" i="12"/>
  <c r="V31" i="12"/>
  <c r="AO45" i="12"/>
  <c r="AO21" i="12"/>
  <c r="AN7" i="12"/>
  <c r="K76" i="13"/>
  <c r="AK67" i="12"/>
  <c r="AK65" i="12"/>
  <c r="AK64" i="12"/>
  <c r="AO9" i="12"/>
  <c r="AK58" i="12"/>
  <c r="AO43" i="12"/>
  <c r="AK68" i="12"/>
  <c r="AO46" i="12"/>
  <c r="AK25" i="12"/>
  <c r="AK23" i="12"/>
  <c r="AK27" i="12"/>
  <c r="AK54" i="12"/>
  <c r="AK72" i="12"/>
  <c r="AK66" i="12"/>
  <c r="AO32" i="12"/>
  <c r="AK69" i="12"/>
  <c r="AK46" i="12"/>
  <c r="AK61" i="12"/>
  <c r="AO34" i="12"/>
  <c r="AO52" i="12"/>
  <c r="AK50" i="12"/>
  <c r="AK73" i="12"/>
  <c r="AK11" i="12"/>
  <c r="AK35" i="12"/>
  <c r="AK39" i="12"/>
  <c r="AO12" i="12"/>
  <c r="AK45" i="12"/>
  <c r="AK21" i="12"/>
  <c r="AK36" i="12"/>
  <c r="AK71" i="12"/>
  <c r="AO66" i="12"/>
  <c r="AK43" i="12"/>
  <c r="AP76" i="15"/>
  <c r="AP139" i="15" s="1"/>
  <c r="BC76" i="9"/>
  <c r="W21" i="12" l="1"/>
  <c r="U21" i="12"/>
  <c r="X21" i="12"/>
  <c r="Z21" i="12"/>
  <c r="AC21" i="12" s="1"/>
  <c r="AA21" i="12"/>
  <c r="X69" i="12"/>
  <c r="W69" i="12"/>
  <c r="U69" i="12"/>
  <c r="AA69" i="12"/>
  <c r="Z69" i="12"/>
  <c r="AC69" i="12" s="1"/>
  <c r="W68" i="12"/>
  <c r="X68" i="12"/>
  <c r="U68" i="12"/>
  <c r="AA68" i="12"/>
  <c r="Z68" i="12"/>
  <c r="AC68" i="12" s="1"/>
  <c r="W32" i="12"/>
  <c r="Z32" i="12"/>
  <c r="AC32" i="12" s="1"/>
  <c r="AA32" i="12"/>
  <c r="X32" i="12"/>
  <c r="U32" i="12"/>
  <c r="U60" i="12"/>
  <c r="AA60" i="12"/>
  <c r="X60" i="12"/>
  <c r="W60" i="12"/>
  <c r="Z60" i="12"/>
  <c r="AC60" i="12" s="1"/>
  <c r="U13" i="12"/>
  <c r="Z13" i="12"/>
  <c r="AC13" i="12" s="1"/>
  <c r="W13" i="12"/>
  <c r="AA13" i="12"/>
  <c r="X13" i="12"/>
  <c r="AA62" i="12"/>
  <c r="U62" i="12"/>
  <c r="W62" i="12"/>
  <c r="X62" i="12"/>
  <c r="Z62" i="12"/>
  <c r="AC62" i="12" s="1"/>
  <c r="U67" i="12"/>
  <c r="X67" i="12"/>
  <c r="AA67" i="12"/>
  <c r="Z67" i="12"/>
  <c r="AC67" i="12" s="1"/>
  <c r="W67" i="12"/>
  <c r="U65" i="12"/>
  <c r="W65" i="12"/>
  <c r="X65" i="12"/>
  <c r="Z65" i="12"/>
  <c r="AC65" i="12" s="1"/>
  <c r="AA65" i="12"/>
  <c r="Z34" i="12"/>
  <c r="AC34" i="12" s="1"/>
  <c r="U34" i="12"/>
  <c r="W34" i="12"/>
  <c r="AD34" i="12" s="1"/>
  <c r="AE34" i="12" s="1"/>
  <c r="AF34" i="12" s="1"/>
  <c r="X34" i="12"/>
  <c r="AA34" i="12"/>
  <c r="W15" i="12"/>
  <c r="X15" i="12"/>
  <c r="U15" i="12"/>
  <c r="AA15" i="12"/>
  <c r="Z15" i="12"/>
  <c r="AC15" i="12" s="1"/>
  <c r="U75" i="12"/>
  <c r="Z75" i="12"/>
  <c r="AC75" i="12" s="1"/>
  <c r="X75" i="12"/>
  <c r="AA75" i="12"/>
  <c r="W75" i="12"/>
  <c r="J46" i="67"/>
  <c r="S46" i="12" s="1"/>
  <c r="T46" i="12" s="1"/>
  <c r="Z71" i="12"/>
  <c r="AC71" i="12" s="1"/>
  <c r="U71" i="12"/>
  <c r="AA71" i="12"/>
  <c r="X71" i="12"/>
  <c r="W71" i="12"/>
  <c r="U55" i="12"/>
  <c r="Z55" i="12"/>
  <c r="AC55" i="12" s="1"/>
  <c r="W55" i="12"/>
  <c r="X55" i="12"/>
  <c r="AA55" i="12"/>
  <c r="X58" i="12"/>
  <c r="Z58" i="12"/>
  <c r="AC58" i="12" s="1"/>
  <c r="W58" i="12"/>
  <c r="AA58" i="12"/>
  <c r="U58" i="12"/>
  <c r="AA25" i="12"/>
  <c r="W31" i="12"/>
  <c r="X44" i="12"/>
  <c r="J54" i="67"/>
  <c r="S54" i="12" s="1"/>
  <c r="T54" i="12" s="1"/>
  <c r="J49" i="67"/>
  <c r="S49" i="12" s="1"/>
  <c r="T49" i="12" s="1"/>
  <c r="J74" i="67"/>
  <c r="S74" i="12" s="1"/>
  <c r="T74" i="12" s="1"/>
  <c r="J7" i="67"/>
  <c r="E76" i="67"/>
  <c r="E78" i="67" s="1"/>
  <c r="J18" i="67"/>
  <c r="S18" i="12" s="1"/>
  <c r="T18" i="12" s="1"/>
  <c r="J8" i="67"/>
  <c r="S8" i="12" s="1"/>
  <c r="T8" i="12" s="1"/>
  <c r="J29" i="67"/>
  <c r="S29" i="12" s="1"/>
  <c r="T29" i="12" s="1"/>
  <c r="J41" i="67"/>
  <c r="S41" i="12" s="1"/>
  <c r="T41" i="12" s="1"/>
  <c r="J57" i="67"/>
  <c r="S57" i="12" s="1"/>
  <c r="T57" i="12" s="1"/>
  <c r="J59" i="67"/>
  <c r="S59" i="12" s="1"/>
  <c r="T59" i="12" s="1"/>
  <c r="J50" i="67"/>
  <c r="S50" i="12" s="1"/>
  <c r="T50" i="12" s="1"/>
  <c r="J56" i="67"/>
  <c r="S56" i="12" s="1"/>
  <c r="T56" i="12" s="1"/>
  <c r="J11" i="67"/>
  <c r="S11" i="12" s="1"/>
  <c r="T11" i="12" s="1"/>
  <c r="J39" i="67"/>
  <c r="S39" i="12" s="1"/>
  <c r="T39" i="12" s="1"/>
  <c r="J42" i="67"/>
  <c r="S42" i="12" s="1"/>
  <c r="T42" i="12" s="1"/>
  <c r="J48" i="67"/>
  <c r="S48" i="12" s="1"/>
  <c r="T48" i="12" s="1"/>
  <c r="J33" i="67"/>
  <c r="S33" i="12" s="1"/>
  <c r="T33" i="12" s="1"/>
  <c r="J19" i="67"/>
  <c r="S19" i="12" s="1"/>
  <c r="T19" i="12" s="1"/>
  <c r="J45" i="67"/>
  <c r="S45" i="12" s="1"/>
  <c r="T45" i="12" s="1"/>
  <c r="J16" i="67"/>
  <c r="S16" i="12" s="1"/>
  <c r="T16" i="12" s="1"/>
  <c r="U64" i="12"/>
  <c r="W64" i="12"/>
  <c r="X64" i="12"/>
  <c r="Z64" i="12"/>
  <c r="AC64" i="12" s="1"/>
  <c r="AA64" i="12"/>
  <c r="X25" i="12"/>
  <c r="U61" i="12"/>
  <c r="AA61" i="12"/>
  <c r="Z61" i="12"/>
  <c r="AC61" i="12" s="1"/>
  <c r="W61" i="12"/>
  <c r="X61" i="12"/>
  <c r="W52" i="12"/>
  <c r="U52" i="12"/>
  <c r="AA52" i="12"/>
  <c r="X52" i="12"/>
  <c r="Z52" i="12"/>
  <c r="AC52" i="12" s="1"/>
  <c r="J17" i="67"/>
  <c r="S17" i="12" s="1"/>
  <c r="T17" i="12" s="1"/>
  <c r="AA14" i="12"/>
  <c r="W14" i="12"/>
  <c r="U14" i="12"/>
  <c r="X14" i="12"/>
  <c r="Z14" i="12"/>
  <c r="AC14" i="12" s="1"/>
  <c r="Z27" i="12"/>
  <c r="AC27" i="12" s="1"/>
  <c r="W27" i="12"/>
  <c r="AA27" i="12"/>
  <c r="U27" i="12"/>
  <c r="X27" i="12"/>
  <c r="J43" i="67"/>
  <c r="S43" i="12" s="1"/>
  <c r="T43" i="12" s="1"/>
  <c r="J73" i="67"/>
  <c r="S73" i="12" s="1"/>
  <c r="T73" i="12" s="1"/>
  <c r="J9" i="67"/>
  <c r="S9" i="12" s="1"/>
  <c r="T9" i="12" s="1"/>
  <c r="J51" i="67"/>
  <c r="S51" i="12" s="1"/>
  <c r="T51" i="12" s="1"/>
  <c r="J72" i="67"/>
  <c r="S72" i="12" s="1"/>
  <c r="T72" i="12" s="1"/>
  <c r="J70" i="67"/>
  <c r="S70" i="12" s="1"/>
  <c r="T70" i="12" s="1"/>
  <c r="J47" i="67"/>
  <c r="S47" i="12" s="1"/>
  <c r="T47" i="12" s="1"/>
  <c r="J28" i="67"/>
  <c r="S28" i="12" s="1"/>
  <c r="T28" i="12" s="1"/>
  <c r="J20" i="67"/>
  <c r="S20" i="12" s="1"/>
  <c r="T20" i="12" s="1"/>
  <c r="X66" i="12"/>
  <c r="AA66" i="12"/>
  <c r="W66" i="12"/>
  <c r="Z66" i="12"/>
  <c r="AC66" i="12" s="1"/>
  <c r="U66" i="12"/>
  <c r="Z25" i="12"/>
  <c r="AC25" i="12" s="1"/>
  <c r="AD25" i="12" s="1"/>
  <c r="AE25" i="12" s="1"/>
  <c r="W26" i="12"/>
  <c r="X26" i="12"/>
  <c r="AA26" i="12"/>
  <c r="U26" i="12"/>
  <c r="Z26" i="12"/>
  <c r="AC26" i="12" s="1"/>
  <c r="J35" i="67"/>
  <c r="S35" i="12" s="1"/>
  <c r="T35" i="12" s="1"/>
  <c r="J63" i="67"/>
  <c r="S63" i="12" s="1"/>
  <c r="T63" i="12" s="1"/>
  <c r="J22" i="67"/>
  <c r="S22" i="12" s="1"/>
  <c r="T22" i="12" s="1"/>
  <c r="J36" i="67"/>
  <c r="S36" i="12" s="1"/>
  <c r="T36" i="12" s="1"/>
  <c r="J24" i="67"/>
  <c r="S24" i="12" s="1"/>
  <c r="T24" i="12" s="1"/>
  <c r="U38" i="12"/>
  <c r="X38" i="12"/>
  <c r="W38" i="12"/>
  <c r="AA38" i="12"/>
  <c r="Z38" i="12"/>
  <c r="AC38" i="12" s="1"/>
  <c r="J10" i="67"/>
  <c r="S10" i="12" s="1"/>
  <c r="X23" i="12"/>
  <c r="U23" i="12"/>
  <c r="W23" i="12"/>
  <c r="Z23" i="12"/>
  <c r="AC23" i="12" s="1"/>
  <c r="AA23" i="12"/>
  <c r="J30" i="67"/>
  <c r="S30" i="12" s="1"/>
  <c r="T30" i="12" s="1"/>
  <c r="J40" i="67"/>
  <c r="S40" i="12" s="1"/>
  <c r="T40" i="12" s="1"/>
  <c r="J12" i="67"/>
  <c r="S12" i="12" s="1"/>
  <c r="T12" i="12" s="1"/>
  <c r="J53" i="67"/>
  <c r="S53" i="12" s="1"/>
  <c r="T53" i="12" s="1"/>
  <c r="J37" i="67"/>
  <c r="S37" i="12" s="1"/>
  <c r="T37" i="12" s="1"/>
  <c r="W20" i="29"/>
  <c r="V20" i="29"/>
  <c r="AT25" i="12"/>
  <c r="AT44" i="12"/>
  <c r="AD44" i="12"/>
  <c r="AE44" i="12" s="1"/>
  <c r="AB10" i="12"/>
  <c r="AB76" i="12" s="1"/>
  <c r="T10" i="12"/>
  <c r="U10" i="12" s="1"/>
  <c r="R76" i="12"/>
  <c r="AN76" i="12"/>
  <c r="AO7" i="12"/>
  <c r="AD31" i="12"/>
  <c r="AE31" i="12" s="1"/>
  <c r="AT31" i="12"/>
  <c r="AJ76" i="12"/>
  <c r="AK7" i="12"/>
  <c r="AN78" i="12"/>
  <c r="AJ78" i="12"/>
  <c r="K16" i="29"/>
  <c r="K18" i="29" s="1"/>
  <c r="G76" i="26"/>
  <c r="G85" i="26" s="1"/>
  <c r="U30" i="12" l="1"/>
  <c r="AA30" i="12"/>
  <c r="X30" i="12"/>
  <c r="Z30" i="12"/>
  <c r="AC30" i="12" s="1"/>
  <c r="W30" i="12"/>
  <c r="U47" i="12"/>
  <c r="X47" i="12"/>
  <c r="Z47" i="12"/>
  <c r="AC47" i="12" s="1"/>
  <c r="AA47" i="12"/>
  <c r="W47" i="12"/>
  <c r="X16" i="12"/>
  <c r="AA16" i="12"/>
  <c r="U16" i="12"/>
  <c r="Z16" i="12"/>
  <c r="AC16" i="12" s="1"/>
  <c r="W16" i="12"/>
  <c r="AD55" i="12"/>
  <c r="AE55" i="12" s="1"/>
  <c r="AT55" i="12"/>
  <c r="AT21" i="12"/>
  <c r="AD21" i="12"/>
  <c r="AE21" i="12" s="1"/>
  <c r="AF21" i="12" s="1"/>
  <c r="U53" i="12"/>
  <c r="Z53" i="12"/>
  <c r="AC53" i="12" s="1"/>
  <c r="W53" i="12"/>
  <c r="X53" i="12"/>
  <c r="AA53" i="12"/>
  <c r="U36" i="12"/>
  <c r="Z36" i="12"/>
  <c r="AC36" i="12" s="1"/>
  <c r="AA36" i="12"/>
  <c r="X36" i="12"/>
  <c r="W36" i="12"/>
  <c r="V66" i="12"/>
  <c r="U70" i="12"/>
  <c r="W70" i="12"/>
  <c r="Z70" i="12"/>
  <c r="AC70" i="12" s="1"/>
  <c r="X70" i="12"/>
  <c r="AA70" i="12"/>
  <c r="U51" i="12"/>
  <c r="W51" i="12"/>
  <c r="AA51" i="12"/>
  <c r="Z51" i="12"/>
  <c r="AC51" i="12" s="1"/>
  <c r="X51" i="12"/>
  <c r="AD27" i="12"/>
  <c r="AE27" i="12" s="1"/>
  <c r="AF27" i="12" s="1"/>
  <c r="AT27" i="12"/>
  <c r="V61" i="12"/>
  <c r="W45" i="12"/>
  <c r="Z45" i="12"/>
  <c r="AC45" i="12" s="1"/>
  <c r="AA45" i="12"/>
  <c r="X45" i="12"/>
  <c r="U45" i="12"/>
  <c r="U42" i="12"/>
  <c r="W42" i="12"/>
  <c r="AA42" i="12"/>
  <c r="Z42" i="12"/>
  <c r="AC42" i="12" s="1"/>
  <c r="X42" i="12"/>
  <c r="W50" i="12"/>
  <c r="U50" i="12"/>
  <c r="X50" i="12"/>
  <c r="Z50" i="12"/>
  <c r="AC50" i="12" s="1"/>
  <c r="AA50" i="12"/>
  <c r="W29" i="12"/>
  <c r="X29" i="12"/>
  <c r="U29" i="12"/>
  <c r="AA29" i="12"/>
  <c r="Z29" i="12"/>
  <c r="AC29" i="12" s="1"/>
  <c r="J76" i="67"/>
  <c r="J78" i="67" s="1"/>
  <c r="S7" i="12"/>
  <c r="V55" i="12"/>
  <c r="V71" i="12"/>
  <c r="AH71" i="12"/>
  <c r="AD15" i="12"/>
  <c r="AE15" i="12" s="1"/>
  <c r="AF15" i="12" s="1"/>
  <c r="AT15" i="12"/>
  <c r="V34" i="12"/>
  <c r="AH34" i="12"/>
  <c r="AD67" i="12"/>
  <c r="AE67" i="12" s="1"/>
  <c r="AF67" i="12" s="1"/>
  <c r="AT67" i="12"/>
  <c r="AG67" i="12"/>
  <c r="AT62" i="12"/>
  <c r="AD62" i="12"/>
  <c r="AE62" i="12" s="1"/>
  <c r="AF62" i="12" s="1"/>
  <c r="AG62" i="12"/>
  <c r="AD13" i="12"/>
  <c r="AE13" i="12" s="1"/>
  <c r="AT13" i="12"/>
  <c r="AT68" i="12"/>
  <c r="AD68" i="12"/>
  <c r="AE68" i="12" s="1"/>
  <c r="AF68" i="12" s="1"/>
  <c r="Z37" i="12"/>
  <c r="AC37" i="12" s="1"/>
  <c r="X37" i="12"/>
  <c r="W37" i="12"/>
  <c r="U37" i="12"/>
  <c r="AA37" i="12"/>
  <c r="V23" i="12"/>
  <c r="W35" i="12"/>
  <c r="U35" i="12"/>
  <c r="AA35" i="12"/>
  <c r="X35" i="12"/>
  <c r="Z35" i="12"/>
  <c r="AC35" i="12" s="1"/>
  <c r="V26" i="12"/>
  <c r="AT52" i="12"/>
  <c r="AD52" i="12"/>
  <c r="AE52" i="12" s="1"/>
  <c r="AF52" i="12" s="1"/>
  <c r="AG52" i="12"/>
  <c r="U48" i="12"/>
  <c r="Z48" i="12"/>
  <c r="AC48" i="12" s="1"/>
  <c r="W48" i="12"/>
  <c r="AA48" i="12"/>
  <c r="X48" i="12"/>
  <c r="X41" i="12"/>
  <c r="W41" i="12"/>
  <c r="AD41" i="12" s="1"/>
  <c r="AE41" i="12" s="1"/>
  <c r="AF41" i="12" s="1"/>
  <c r="U41" i="12"/>
  <c r="AA41" i="12"/>
  <c r="Z41" i="12"/>
  <c r="AC41" i="12" s="1"/>
  <c r="AG55" i="12"/>
  <c r="W12" i="12"/>
  <c r="U12" i="12"/>
  <c r="X12" i="12"/>
  <c r="AA12" i="12"/>
  <c r="Z12" i="12"/>
  <c r="AC12" i="12" s="1"/>
  <c r="AT23" i="12"/>
  <c r="AD23" i="12"/>
  <c r="AE23" i="12" s="1"/>
  <c r="AF23" i="12" s="1"/>
  <c r="AG23" i="12"/>
  <c r="U22" i="12"/>
  <c r="Z22" i="12"/>
  <c r="AC22" i="12" s="1"/>
  <c r="X22" i="12"/>
  <c r="AA22" i="12"/>
  <c r="W22" i="12"/>
  <c r="AT66" i="12"/>
  <c r="AD66" i="12"/>
  <c r="AE66" i="12" s="1"/>
  <c r="AF66" i="12" s="1"/>
  <c r="AG66" i="12"/>
  <c r="AA20" i="12"/>
  <c r="W20" i="12"/>
  <c r="U20" i="12"/>
  <c r="X20" i="12"/>
  <c r="Z20" i="12"/>
  <c r="AC20" i="12" s="1"/>
  <c r="U72" i="12"/>
  <c r="Z72" i="12"/>
  <c r="AC72" i="12" s="1"/>
  <c r="W72" i="12"/>
  <c r="AA72" i="12"/>
  <c r="X72" i="12"/>
  <c r="U9" i="12"/>
  <c r="X9" i="12"/>
  <c r="W9" i="12"/>
  <c r="AA9" i="12"/>
  <c r="Z9" i="12"/>
  <c r="AC9" i="12" s="1"/>
  <c r="V27" i="12"/>
  <c r="AH27" i="12"/>
  <c r="AT14" i="12"/>
  <c r="AD14" i="12"/>
  <c r="AE14" i="12" s="1"/>
  <c r="AF14" i="12" s="1"/>
  <c r="AG14" i="12"/>
  <c r="X19" i="12"/>
  <c r="Z19" i="12"/>
  <c r="AC19" i="12" s="1"/>
  <c r="AA19" i="12"/>
  <c r="W19" i="12"/>
  <c r="U19" i="12"/>
  <c r="U39" i="12"/>
  <c r="W39" i="12"/>
  <c r="AA39" i="12"/>
  <c r="X39" i="12"/>
  <c r="Z39" i="12"/>
  <c r="AC39" i="12" s="1"/>
  <c r="U59" i="12"/>
  <c r="W59" i="12"/>
  <c r="Z59" i="12"/>
  <c r="AC59" i="12" s="1"/>
  <c r="AA59" i="12"/>
  <c r="X59" i="12"/>
  <c r="W8" i="12"/>
  <c r="X8" i="12"/>
  <c r="Z8" i="12"/>
  <c r="AC8" i="12" s="1"/>
  <c r="AA8" i="12"/>
  <c r="U8" i="12"/>
  <c r="U74" i="12"/>
  <c r="W74" i="12"/>
  <c r="AA74" i="12"/>
  <c r="Z74" i="12"/>
  <c r="AC74" i="12" s="1"/>
  <c r="X74" i="12"/>
  <c r="AD71" i="12"/>
  <c r="AE71" i="12" s="1"/>
  <c r="AF71" i="12" s="1"/>
  <c r="AT71" i="12"/>
  <c r="AG71" i="12"/>
  <c r="AT34" i="12"/>
  <c r="AG34" i="12"/>
  <c r="V13" i="12"/>
  <c r="AT69" i="12"/>
  <c r="AD69" i="12"/>
  <c r="AE69" i="12" s="1"/>
  <c r="AF69" i="12" s="1"/>
  <c r="V21" i="12"/>
  <c r="W24" i="12"/>
  <c r="Z24" i="12"/>
  <c r="AC24" i="12" s="1"/>
  <c r="U24" i="12"/>
  <c r="X24" i="12"/>
  <c r="AA24" i="12"/>
  <c r="U43" i="12"/>
  <c r="X43" i="12"/>
  <c r="W43" i="12"/>
  <c r="AA43" i="12"/>
  <c r="Z43" i="12"/>
  <c r="AC43" i="12" s="1"/>
  <c r="AH14" i="12"/>
  <c r="V14" i="12"/>
  <c r="AD64" i="12"/>
  <c r="AE64" i="12" s="1"/>
  <c r="AF64" i="12" s="1"/>
  <c r="AT64" i="12"/>
  <c r="U56" i="12"/>
  <c r="X56" i="12"/>
  <c r="AA56" i="12"/>
  <c r="Z56" i="12"/>
  <c r="AC56" i="12" s="1"/>
  <c r="W56" i="12"/>
  <c r="U54" i="12"/>
  <c r="Z54" i="12"/>
  <c r="AC54" i="12" s="1"/>
  <c r="X54" i="12"/>
  <c r="W54" i="12"/>
  <c r="AA54" i="12"/>
  <c r="V58" i="12"/>
  <c r="V75" i="12"/>
  <c r="AT65" i="12"/>
  <c r="AD65" i="12"/>
  <c r="AE65" i="12" s="1"/>
  <c r="AF65" i="12" s="1"/>
  <c r="AG65" i="12"/>
  <c r="V67" i="12"/>
  <c r="AH67" i="12"/>
  <c r="V62" i="12"/>
  <c r="AH62" i="12"/>
  <c r="V32" i="12"/>
  <c r="V69" i="12"/>
  <c r="AH69" i="12"/>
  <c r="Z40" i="12"/>
  <c r="AC40" i="12" s="1"/>
  <c r="W40" i="12"/>
  <c r="AA40" i="12"/>
  <c r="U40" i="12"/>
  <c r="X40" i="12"/>
  <c r="AD38" i="12"/>
  <c r="AE38" i="12" s="1"/>
  <c r="AF38" i="12" s="1"/>
  <c r="AT38" i="12"/>
  <c r="V38" i="12"/>
  <c r="U63" i="12"/>
  <c r="X63" i="12"/>
  <c r="Z63" i="12"/>
  <c r="AC63" i="12" s="1"/>
  <c r="W63" i="12"/>
  <c r="AA63" i="12"/>
  <c r="AT26" i="12"/>
  <c r="AD26" i="12"/>
  <c r="AE26" i="12" s="1"/>
  <c r="AF26" i="12" s="1"/>
  <c r="X28" i="12"/>
  <c r="U28" i="12"/>
  <c r="W28" i="12"/>
  <c r="AA28" i="12"/>
  <c r="Z28" i="12"/>
  <c r="AC28" i="12" s="1"/>
  <c r="U73" i="12"/>
  <c r="AA73" i="12"/>
  <c r="W73" i="12"/>
  <c r="X73" i="12"/>
  <c r="Z73" i="12"/>
  <c r="AC73" i="12" s="1"/>
  <c r="W17" i="12"/>
  <c r="X17" i="12"/>
  <c r="Z17" i="12"/>
  <c r="AC17" i="12" s="1"/>
  <c r="AA17" i="12"/>
  <c r="U17" i="12"/>
  <c r="V52" i="12"/>
  <c r="AH52" i="12"/>
  <c r="AT61" i="12"/>
  <c r="AD61" i="12"/>
  <c r="AE61" i="12" s="1"/>
  <c r="V64" i="12"/>
  <c r="U33" i="12"/>
  <c r="X33" i="12"/>
  <c r="W33" i="12"/>
  <c r="Z33" i="12"/>
  <c r="AC33" i="12" s="1"/>
  <c r="AA33" i="12"/>
  <c r="U11" i="12"/>
  <c r="Z11" i="12"/>
  <c r="AC11" i="12" s="1"/>
  <c r="W11" i="12"/>
  <c r="AA11" i="12"/>
  <c r="X11" i="12"/>
  <c r="X57" i="12"/>
  <c r="U57" i="12"/>
  <c r="Z57" i="12"/>
  <c r="AC57" i="12" s="1"/>
  <c r="W57" i="12"/>
  <c r="AA57" i="12"/>
  <c r="W18" i="12"/>
  <c r="Z18" i="12"/>
  <c r="AC18" i="12" s="1"/>
  <c r="X18" i="12"/>
  <c r="AA18" i="12"/>
  <c r="U18" i="12"/>
  <c r="U49" i="12"/>
  <c r="Z49" i="12"/>
  <c r="AC49" i="12" s="1"/>
  <c r="W49" i="12"/>
  <c r="AA49" i="12"/>
  <c r="X49" i="12"/>
  <c r="AT58" i="12"/>
  <c r="AD58" i="12"/>
  <c r="AE58" i="12" s="1"/>
  <c r="AF58" i="12" s="1"/>
  <c r="AG58" i="12"/>
  <c r="U46" i="12"/>
  <c r="W46" i="12"/>
  <c r="X46" i="12"/>
  <c r="Z46" i="12"/>
  <c r="AC46" i="12" s="1"/>
  <c r="AA46" i="12"/>
  <c r="AD75" i="12"/>
  <c r="AE75" i="12" s="1"/>
  <c r="AT75" i="12"/>
  <c r="V15" i="12"/>
  <c r="AH15" i="12"/>
  <c r="V65" i="12"/>
  <c r="AH65" i="12"/>
  <c r="AD60" i="12"/>
  <c r="AE60" i="12" s="1"/>
  <c r="AF60" i="12" s="1"/>
  <c r="AT60" i="12"/>
  <c r="V60" i="12"/>
  <c r="AT32" i="12"/>
  <c r="AD32" i="12"/>
  <c r="AE32" i="12" s="1"/>
  <c r="AF32" i="12" s="1"/>
  <c r="AG32" i="12"/>
  <c r="V68" i="12"/>
  <c r="AF44" i="12"/>
  <c r="AH44" i="12"/>
  <c r="AG44" i="12"/>
  <c r="V10" i="12"/>
  <c r="AF25" i="12"/>
  <c r="AH25" i="12"/>
  <c r="AG25" i="12"/>
  <c r="AF31" i="12"/>
  <c r="AH31" i="12"/>
  <c r="AG31" i="12"/>
  <c r="AK76" i="12"/>
  <c r="AJ79" i="12"/>
  <c r="AI79" i="12" s="1"/>
  <c r="L25" i="25"/>
  <c r="O25" i="25" s="1"/>
  <c r="P25" i="25" s="1"/>
  <c r="AU25" i="12"/>
  <c r="AN79" i="12"/>
  <c r="AM79" i="12" s="1"/>
  <c r="AO76" i="12"/>
  <c r="AU31" i="12"/>
  <c r="L31" i="25"/>
  <c r="O31" i="25" s="1"/>
  <c r="P31" i="25" s="1"/>
  <c r="W10" i="12"/>
  <c r="X10" i="12"/>
  <c r="AA10" i="12"/>
  <c r="Z10" i="12"/>
  <c r="L44" i="25"/>
  <c r="O44" i="25" s="1"/>
  <c r="P44" i="25" s="1"/>
  <c r="AU44" i="12"/>
  <c r="G76" i="28"/>
  <c r="G85" i="28" s="1"/>
  <c r="G76" i="27"/>
  <c r="G85" i="27" s="1"/>
  <c r="J9" i="16"/>
  <c r="AQ76" i="9"/>
  <c r="K9" i="29"/>
  <c r="K20" i="29" s="1"/>
  <c r="AG38" i="12" l="1"/>
  <c r="AP15" i="12"/>
  <c r="AL15" i="12"/>
  <c r="AM15" i="12" s="1"/>
  <c r="Q14" i="71" s="1"/>
  <c r="AI15" i="12"/>
  <c r="AT49" i="12"/>
  <c r="AD49" i="12"/>
  <c r="AE49" i="12" s="1"/>
  <c r="AT28" i="12"/>
  <c r="AD28" i="12"/>
  <c r="AE28" i="12" s="1"/>
  <c r="AF28" i="12" s="1"/>
  <c r="AG28" i="12"/>
  <c r="V40" i="12"/>
  <c r="V54" i="12"/>
  <c r="AD43" i="12"/>
  <c r="AE43" i="12" s="1"/>
  <c r="AF43" i="12" s="1"/>
  <c r="AT43" i="12"/>
  <c r="AD20" i="12"/>
  <c r="AE20" i="12" s="1"/>
  <c r="AF20" i="12" s="1"/>
  <c r="AT20" i="12"/>
  <c r="V22" i="12"/>
  <c r="V41" i="12"/>
  <c r="AH41" i="12"/>
  <c r="AP71" i="12"/>
  <c r="AL71" i="12"/>
  <c r="AM71" i="12" s="1"/>
  <c r="Q70" i="71" s="1"/>
  <c r="AI71" i="12"/>
  <c r="V51" i="12"/>
  <c r="AD36" i="12"/>
  <c r="AE36" i="12" s="1"/>
  <c r="AF36" i="12" s="1"/>
  <c r="AT36" i="12"/>
  <c r="AG36" i="12"/>
  <c r="AH68" i="12"/>
  <c r="AI65" i="12"/>
  <c r="AP65" i="12"/>
  <c r="AL65" i="12"/>
  <c r="AM65" i="12" s="1"/>
  <c r="Q64" i="71" s="1"/>
  <c r="V46" i="12"/>
  <c r="AH46" i="12"/>
  <c r="V49" i="12"/>
  <c r="AH49" i="12"/>
  <c r="AT18" i="12"/>
  <c r="AD18" i="12"/>
  <c r="AE18" i="12" s="1"/>
  <c r="AF18" i="12" s="1"/>
  <c r="AT57" i="12"/>
  <c r="AD57" i="12"/>
  <c r="AE57" i="12" s="1"/>
  <c r="AF57" i="12" s="1"/>
  <c r="V33" i="12"/>
  <c r="AH33" i="12"/>
  <c r="AG61" i="12"/>
  <c r="AH61" i="12"/>
  <c r="AF61" i="12"/>
  <c r="AG26" i="12"/>
  <c r="AH38" i="12"/>
  <c r="L38" i="25"/>
  <c r="O38" i="25" s="1"/>
  <c r="P38" i="25" s="1"/>
  <c r="AU38" i="12"/>
  <c r="R37" i="71" s="1"/>
  <c r="AL67" i="12"/>
  <c r="AM67" i="12" s="1"/>
  <c r="Q66" i="71" s="1"/>
  <c r="AI67" i="12"/>
  <c r="AP67" i="12"/>
  <c r="AH58" i="12"/>
  <c r="V56" i="12"/>
  <c r="AH56" i="12"/>
  <c r="AG69" i="12"/>
  <c r="L71" i="25"/>
  <c r="O71" i="25" s="1"/>
  <c r="P71" i="25" s="1"/>
  <c r="AU71" i="12"/>
  <c r="R70" i="71" s="1"/>
  <c r="V59" i="12"/>
  <c r="V35" i="12"/>
  <c r="AU68" i="12"/>
  <c r="R67" i="71" s="1"/>
  <c r="L68" i="25"/>
  <c r="O68" i="25" s="1"/>
  <c r="P68" i="25" s="1"/>
  <c r="AG15" i="12"/>
  <c r="S76" i="12"/>
  <c r="T7" i="12"/>
  <c r="V29" i="12"/>
  <c r="AD50" i="12"/>
  <c r="AE50" i="12" s="1"/>
  <c r="AF50" i="12" s="1"/>
  <c r="AT50" i="12"/>
  <c r="V42" i="12"/>
  <c r="AT45" i="12"/>
  <c r="AD45" i="12"/>
  <c r="AE45" i="12" s="1"/>
  <c r="AF45" i="12" s="1"/>
  <c r="AG27" i="12"/>
  <c r="AT51" i="12"/>
  <c r="AD51" i="12"/>
  <c r="AE51" i="12" s="1"/>
  <c r="V70" i="12"/>
  <c r="V36" i="12"/>
  <c r="AH36" i="12"/>
  <c r="AD53" i="12"/>
  <c r="AE53" i="12" s="1"/>
  <c r="AT53" i="12"/>
  <c r="L21" i="25"/>
  <c r="O21" i="25" s="1"/>
  <c r="P21" i="25" s="1"/>
  <c r="AU21" i="12"/>
  <c r="R20" i="71" s="1"/>
  <c r="AD16" i="12"/>
  <c r="AE16" i="12" s="1"/>
  <c r="AF16" i="12" s="1"/>
  <c r="AT16" i="12"/>
  <c r="AG16" i="12"/>
  <c r="V47" i="12"/>
  <c r="V11" i="12"/>
  <c r="AT17" i="12"/>
  <c r="AD17" i="12"/>
  <c r="AE17" i="12" s="1"/>
  <c r="AF17" i="12" s="1"/>
  <c r="V63" i="12"/>
  <c r="AI69" i="12"/>
  <c r="AL69" i="12"/>
  <c r="AM69" i="12" s="1"/>
  <c r="Q68" i="71" s="1"/>
  <c r="AP69" i="12"/>
  <c r="AT24" i="12"/>
  <c r="AD24" i="12"/>
  <c r="AE24" i="12" s="1"/>
  <c r="AF24" i="12" s="1"/>
  <c r="AD12" i="12"/>
  <c r="AE12" i="12" s="1"/>
  <c r="AF12" i="12" s="1"/>
  <c r="AT12" i="12"/>
  <c r="AU67" i="12"/>
  <c r="R66" i="71" s="1"/>
  <c r="S66" i="71" s="1"/>
  <c r="L67" i="25"/>
  <c r="O67" i="25" s="1"/>
  <c r="P67" i="25" s="1"/>
  <c r="AU32" i="12"/>
  <c r="R31" i="71" s="1"/>
  <c r="L32" i="25"/>
  <c r="O32" i="25" s="1"/>
  <c r="P32" i="25" s="1"/>
  <c r="AG60" i="12"/>
  <c r="AD46" i="12"/>
  <c r="AE46" i="12" s="1"/>
  <c r="AF46" i="12" s="1"/>
  <c r="AT46" i="12"/>
  <c r="AG46" i="12"/>
  <c r="V18" i="12"/>
  <c r="AH18" i="12"/>
  <c r="V57" i="12"/>
  <c r="AD33" i="12"/>
  <c r="AE33" i="12" s="1"/>
  <c r="AF33" i="12" s="1"/>
  <c r="AT33" i="12"/>
  <c r="AG33" i="12"/>
  <c r="AH64" i="12"/>
  <c r="AU61" i="12"/>
  <c r="R60" i="71" s="1"/>
  <c r="L61" i="25"/>
  <c r="O61" i="25" s="1"/>
  <c r="P61" i="25" s="1"/>
  <c r="V17" i="12"/>
  <c r="AH17" i="12"/>
  <c r="AD63" i="12"/>
  <c r="AE63" i="12" s="1"/>
  <c r="AT63" i="12"/>
  <c r="AP62" i="12"/>
  <c r="AI62" i="12"/>
  <c r="AL62" i="12"/>
  <c r="AM62" i="12" s="1"/>
  <c r="Q61" i="71" s="1"/>
  <c r="S61" i="71" s="1"/>
  <c r="L65" i="25"/>
  <c r="O65" i="25" s="1"/>
  <c r="P65" i="25" s="1"/>
  <c r="AU65" i="12"/>
  <c r="R64" i="71" s="1"/>
  <c r="AD56" i="12"/>
  <c r="AE56" i="12" s="1"/>
  <c r="AF56" i="12" s="1"/>
  <c r="AT56" i="12"/>
  <c r="AG64" i="12"/>
  <c r="AH21" i="12"/>
  <c r="AT8" i="12"/>
  <c r="AD8" i="12"/>
  <c r="AE8" i="12" s="1"/>
  <c r="AD39" i="12"/>
  <c r="AE39" i="12" s="1"/>
  <c r="AF39" i="12" s="1"/>
  <c r="AT39" i="12"/>
  <c r="AG39" i="12"/>
  <c r="V39" i="12"/>
  <c r="AH39" i="12"/>
  <c r="AT19" i="12"/>
  <c r="AD19" i="12"/>
  <c r="AE19" i="12" s="1"/>
  <c r="AF19" i="12" s="1"/>
  <c r="L14" i="25"/>
  <c r="O14" i="25" s="1"/>
  <c r="P14" i="25" s="1"/>
  <c r="AU14" i="12"/>
  <c r="R13" i="71" s="1"/>
  <c r="AT9" i="12"/>
  <c r="AD9" i="12"/>
  <c r="AE9" i="12" s="1"/>
  <c r="V9" i="12"/>
  <c r="AH9" i="12"/>
  <c r="AT72" i="12"/>
  <c r="AD72" i="12"/>
  <c r="AE72" i="12" s="1"/>
  <c r="AF72" i="12" s="1"/>
  <c r="AG72" i="12"/>
  <c r="V20" i="12"/>
  <c r="AT41" i="12"/>
  <c r="AG41" i="12"/>
  <c r="AT48" i="12"/>
  <c r="AD48" i="12"/>
  <c r="AE48" i="12" s="1"/>
  <c r="AU52" i="12"/>
  <c r="R51" i="71" s="1"/>
  <c r="L52" i="25"/>
  <c r="O52" i="25" s="1"/>
  <c r="P52" i="25" s="1"/>
  <c r="AT35" i="12"/>
  <c r="AD35" i="12"/>
  <c r="AE35" i="12" s="1"/>
  <c r="AF35" i="12" s="1"/>
  <c r="AG35" i="12"/>
  <c r="AD37" i="12"/>
  <c r="AE37" i="12" s="1"/>
  <c r="AF37" i="12" s="1"/>
  <c r="AT37" i="12"/>
  <c r="AU13" i="12"/>
  <c r="R12" i="71" s="1"/>
  <c r="L13" i="25"/>
  <c r="O13" i="25" s="1"/>
  <c r="P13" i="25" s="1"/>
  <c r="L62" i="25"/>
  <c r="O62" i="25" s="1"/>
  <c r="P62" i="25" s="1"/>
  <c r="AU62" i="12"/>
  <c r="R61" i="71" s="1"/>
  <c r="AI34" i="12"/>
  <c r="AL34" i="12"/>
  <c r="AM34" i="12" s="1"/>
  <c r="Q33" i="71" s="1"/>
  <c r="AP34" i="12"/>
  <c r="L15" i="25"/>
  <c r="O15" i="25" s="1"/>
  <c r="P15" i="25" s="1"/>
  <c r="AU15" i="12"/>
  <c r="R14" i="71" s="1"/>
  <c r="AD42" i="12"/>
  <c r="AE42" i="12" s="1"/>
  <c r="AT42" i="12"/>
  <c r="AH45" i="12"/>
  <c r="V45" i="12"/>
  <c r="L27" i="25"/>
  <c r="O27" i="25" s="1"/>
  <c r="P27" i="25" s="1"/>
  <c r="AU27" i="12"/>
  <c r="R26" i="71" s="1"/>
  <c r="AH66" i="12"/>
  <c r="V53" i="12"/>
  <c r="AH53" i="12"/>
  <c r="L55" i="25"/>
  <c r="O55" i="25" s="1"/>
  <c r="P55" i="25" s="1"/>
  <c r="AU55" i="12"/>
  <c r="R54" i="71" s="1"/>
  <c r="V16" i="12"/>
  <c r="AH16" i="12"/>
  <c r="V30" i="12"/>
  <c r="AF75" i="12"/>
  <c r="AG75" i="12"/>
  <c r="L58" i="25"/>
  <c r="O58" i="25" s="1"/>
  <c r="P58" i="25" s="1"/>
  <c r="AU58" i="12"/>
  <c r="R57" i="71" s="1"/>
  <c r="V43" i="12"/>
  <c r="AH43" i="12"/>
  <c r="AD74" i="12"/>
  <c r="AE74" i="12" s="1"/>
  <c r="AF74" i="12" s="1"/>
  <c r="AT74" i="12"/>
  <c r="V8" i="12"/>
  <c r="AH8" i="12"/>
  <c r="AH60" i="12"/>
  <c r="L60" i="25"/>
  <c r="O60" i="25" s="1"/>
  <c r="P60" i="25" s="1"/>
  <c r="AU60" i="12"/>
  <c r="R59" i="71" s="1"/>
  <c r="L75" i="25"/>
  <c r="O75" i="25" s="1"/>
  <c r="P75" i="25" s="1"/>
  <c r="AU75" i="12"/>
  <c r="R74" i="71" s="1"/>
  <c r="AD11" i="12"/>
  <c r="AE11" i="12" s="1"/>
  <c r="AT11" i="12"/>
  <c r="AI52" i="12"/>
  <c r="AP52" i="12"/>
  <c r="AL52" i="12"/>
  <c r="AM52" i="12" s="1"/>
  <c r="Q51" i="71" s="1"/>
  <c r="AD73" i="12"/>
  <c r="AE73" i="12" s="1"/>
  <c r="AT73" i="12"/>
  <c r="V73" i="12"/>
  <c r="AH73" i="12"/>
  <c r="V28" i="12"/>
  <c r="AH28" i="12"/>
  <c r="L26" i="25"/>
  <c r="O26" i="25" s="1"/>
  <c r="P26" i="25" s="1"/>
  <c r="AU26" i="12"/>
  <c r="R25" i="71" s="1"/>
  <c r="AD40" i="12"/>
  <c r="AE40" i="12" s="1"/>
  <c r="AH40" i="12" s="1"/>
  <c r="AT40" i="12"/>
  <c r="AH32" i="12"/>
  <c r="AD54" i="12"/>
  <c r="AE54" i="12" s="1"/>
  <c r="AH54" i="12" s="1"/>
  <c r="AT54" i="12"/>
  <c r="AU64" i="12"/>
  <c r="R63" i="71" s="1"/>
  <c r="L64" i="25"/>
  <c r="O64" i="25" s="1"/>
  <c r="P64" i="25" s="1"/>
  <c r="AI14" i="12"/>
  <c r="AP14" i="12"/>
  <c r="AL14" i="12"/>
  <c r="AM14" i="12" s="1"/>
  <c r="Q13" i="71" s="1"/>
  <c r="V24" i="12"/>
  <c r="AH24" i="12"/>
  <c r="L69" i="25"/>
  <c r="O69" i="25" s="1"/>
  <c r="P69" i="25" s="1"/>
  <c r="AU69" i="12"/>
  <c r="R68" i="71" s="1"/>
  <c r="L34" i="25"/>
  <c r="O34" i="25" s="1"/>
  <c r="P34" i="25" s="1"/>
  <c r="AU34" i="12"/>
  <c r="R33" i="71" s="1"/>
  <c r="V74" i="12"/>
  <c r="AD59" i="12"/>
  <c r="AE59" i="12" s="1"/>
  <c r="AF59" i="12" s="1"/>
  <c r="AT59" i="12"/>
  <c r="AG59" i="12"/>
  <c r="AH19" i="12"/>
  <c r="V19" i="12"/>
  <c r="AL27" i="12"/>
  <c r="AM27" i="12" s="1"/>
  <c r="Q26" i="71" s="1"/>
  <c r="S26" i="71" s="1"/>
  <c r="AI27" i="12"/>
  <c r="AP27" i="12"/>
  <c r="V72" i="12"/>
  <c r="AH72" i="12"/>
  <c r="AU66" i="12"/>
  <c r="R65" i="71" s="1"/>
  <c r="L66" i="25"/>
  <c r="O66" i="25" s="1"/>
  <c r="P66" i="25" s="1"/>
  <c r="AT22" i="12"/>
  <c r="AD22" i="12"/>
  <c r="AE22" i="12" s="1"/>
  <c r="AU23" i="12"/>
  <c r="R22" i="71" s="1"/>
  <c r="L23" i="25"/>
  <c r="O23" i="25" s="1"/>
  <c r="P23" i="25" s="1"/>
  <c r="V12" i="12"/>
  <c r="AH12" i="12"/>
  <c r="V48" i="12"/>
  <c r="AH26" i="12"/>
  <c r="AH23" i="12"/>
  <c r="V37" i="12"/>
  <c r="AH37" i="12"/>
  <c r="AG68" i="12"/>
  <c r="AG13" i="12"/>
  <c r="AH13" i="12"/>
  <c r="AF13" i="12"/>
  <c r="AT29" i="12"/>
  <c r="AD29" i="12"/>
  <c r="AE29" i="12" s="1"/>
  <c r="AF29" i="12" s="1"/>
  <c r="AG29" i="12"/>
  <c r="V50" i="12"/>
  <c r="AH50" i="12"/>
  <c r="AT70" i="12"/>
  <c r="AD70" i="12"/>
  <c r="AE70" i="12" s="1"/>
  <c r="AG21" i="12"/>
  <c r="AH55" i="12"/>
  <c r="AF55" i="12"/>
  <c r="AT47" i="12"/>
  <c r="AD47" i="12"/>
  <c r="AE47" i="12" s="1"/>
  <c r="AF47" i="12" s="1"/>
  <c r="AG47" i="12"/>
  <c r="AD30" i="12"/>
  <c r="AE30" i="12" s="1"/>
  <c r="AF30" i="12" s="1"/>
  <c r="AT30" i="12"/>
  <c r="AH75" i="12"/>
  <c r="R43" i="71"/>
  <c r="R24" i="71"/>
  <c r="D31" i="10"/>
  <c r="R31" i="25"/>
  <c r="S31" i="25" s="1"/>
  <c r="D31" i="11" s="1"/>
  <c r="R25" i="25"/>
  <c r="S25" i="25" s="1"/>
  <c r="D25" i="11" s="1"/>
  <c r="D25" i="10"/>
  <c r="R44" i="25"/>
  <c r="S44" i="25" s="1"/>
  <c r="D44" i="11" s="1"/>
  <c r="D44" i="10"/>
  <c r="R30" i="71"/>
  <c r="AP25" i="12"/>
  <c r="AI25" i="12"/>
  <c r="AL25" i="12"/>
  <c r="AM25" i="12" s="1"/>
  <c r="Q24" i="71" s="1"/>
  <c r="S24" i="71" s="1"/>
  <c r="AP44" i="12"/>
  <c r="AI44" i="12"/>
  <c r="AL44" i="12"/>
  <c r="AM44" i="12" s="1"/>
  <c r="Q43" i="71" s="1"/>
  <c r="S43" i="71" s="1"/>
  <c r="AC10" i="12"/>
  <c r="AP31" i="12"/>
  <c r="AI31" i="12"/>
  <c r="AL31" i="12"/>
  <c r="AM31" i="12" s="1"/>
  <c r="Q30" i="71" s="1"/>
  <c r="S30" i="71" s="1"/>
  <c r="AG51" i="12" l="1"/>
  <c r="AF51" i="12"/>
  <c r="AH51" i="12"/>
  <c r="AP40" i="12"/>
  <c r="AI40" i="12"/>
  <c r="AL40" i="12"/>
  <c r="AM40" i="12" s="1"/>
  <c r="Q39" i="71" s="1"/>
  <c r="AI54" i="12"/>
  <c r="AL54" i="12"/>
  <c r="AM54" i="12" s="1"/>
  <c r="Q53" i="71" s="1"/>
  <c r="AP54" i="12"/>
  <c r="AI75" i="12"/>
  <c r="AL75" i="12"/>
  <c r="AM75" i="12" s="1"/>
  <c r="Q74" i="71" s="1"/>
  <c r="S74" i="71" s="1"/>
  <c r="AP75" i="12"/>
  <c r="D66" i="10"/>
  <c r="R66" i="25"/>
  <c r="S66" i="25" s="1"/>
  <c r="D66" i="11" s="1"/>
  <c r="AG11" i="12"/>
  <c r="AF11" i="12"/>
  <c r="D55" i="10"/>
  <c r="R55" i="25"/>
  <c r="S55" i="25" s="1"/>
  <c r="D55" i="11" s="1"/>
  <c r="AI66" i="12"/>
  <c r="AP66" i="12"/>
  <c r="AL66" i="12"/>
  <c r="AM66" i="12" s="1"/>
  <c r="Q65" i="71" s="1"/>
  <c r="S65" i="71" s="1"/>
  <c r="AI45" i="12"/>
  <c r="AL45" i="12"/>
  <c r="AM45" i="12" s="1"/>
  <c r="Q44" i="71" s="1"/>
  <c r="AP45" i="12"/>
  <c r="AU41" i="12"/>
  <c r="R40" i="71" s="1"/>
  <c r="L41" i="25"/>
  <c r="O41" i="25" s="1"/>
  <c r="P41" i="25" s="1"/>
  <c r="D62" i="28"/>
  <c r="E62" i="28" s="1"/>
  <c r="D62" i="27"/>
  <c r="E62" i="27" s="1"/>
  <c r="D62" i="26"/>
  <c r="E62" i="26" s="1"/>
  <c r="AU33" i="12"/>
  <c r="R32" i="71" s="1"/>
  <c r="L33" i="25"/>
  <c r="O33" i="25" s="1"/>
  <c r="P33" i="25" s="1"/>
  <c r="AP36" i="12"/>
  <c r="AI36" i="12"/>
  <c r="AL36" i="12"/>
  <c r="AM36" i="12" s="1"/>
  <c r="Q35" i="71" s="1"/>
  <c r="L51" i="25"/>
  <c r="O51" i="25" s="1"/>
  <c r="P51" i="25" s="1"/>
  <c r="AU51" i="12"/>
  <c r="R50" i="71" s="1"/>
  <c r="AI56" i="12"/>
  <c r="AL56" i="12"/>
  <c r="AM56" i="12" s="1"/>
  <c r="Q55" i="71" s="1"/>
  <c r="AP56" i="12"/>
  <c r="C67" i="9"/>
  <c r="AX67" i="12"/>
  <c r="AR67" i="12" s="1"/>
  <c r="AQ67" i="12"/>
  <c r="D67" i="25" s="1"/>
  <c r="E67" i="25" s="1"/>
  <c r="F67" i="25" s="1"/>
  <c r="G67" i="25" s="1"/>
  <c r="AI33" i="12"/>
  <c r="AL33" i="12"/>
  <c r="AM33" i="12" s="1"/>
  <c r="Q32" i="71" s="1"/>
  <c r="S32" i="71" s="1"/>
  <c r="AP33" i="12"/>
  <c r="AI46" i="12"/>
  <c r="AL46" i="12"/>
  <c r="AM46" i="12" s="1"/>
  <c r="Q45" i="71" s="1"/>
  <c r="AP46" i="12"/>
  <c r="C65" i="9"/>
  <c r="AQ65" i="12"/>
  <c r="D65" i="25" s="1"/>
  <c r="E65" i="25" s="1"/>
  <c r="F65" i="25" s="1"/>
  <c r="G65" i="25" s="1"/>
  <c r="AX65" i="12"/>
  <c r="AR65" i="12"/>
  <c r="AG30" i="12"/>
  <c r="AI23" i="12"/>
  <c r="AL23" i="12"/>
  <c r="AM23" i="12" s="1"/>
  <c r="Q22" i="71" s="1"/>
  <c r="AP23" i="12"/>
  <c r="AI12" i="12"/>
  <c r="AL12" i="12"/>
  <c r="AM12" i="12" s="1"/>
  <c r="Q11" i="71" s="1"/>
  <c r="AP12" i="12"/>
  <c r="AQ27" i="12"/>
  <c r="D27" i="25" s="1"/>
  <c r="E27" i="25" s="1"/>
  <c r="F27" i="25" s="1"/>
  <c r="G27" i="25" s="1"/>
  <c r="C27" i="9"/>
  <c r="AX27" i="12"/>
  <c r="R64" i="25"/>
  <c r="S64" i="25" s="1"/>
  <c r="D64" i="11" s="1"/>
  <c r="D64" i="10"/>
  <c r="AI32" i="12"/>
  <c r="AL32" i="12"/>
  <c r="AM32" i="12" s="1"/>
  <c r="Q31" i="71" s="1"/>
  <c r="S31" i="71" s="1"/>
  <c r="AP32" i="12"/>
  <c r="R26" i="25"/>
  <c r="S26" i="25" s="1"/>
  <c r="D26" i="11" s="1"/>
  <c r="D26" i="10"/>
  <c r="AL73" i="12"/>
  <c r="AM73" i="12" s="1"/>
  <c r="Q72" i="71" s="1"/>
  <c r="AI73" i="12"/>
  <c r="AP73" i="12"/>
  <c r="AG73" i="12"/>
  <c r="AF73" i="12"/>
  <c r="AL60" i="12"/>
  <c r="AM60" i="12" s="1"/>
  <c r="Q59" i="71" s="1"/>
  <c r="S59" i="71" s="1"/>
  <c r="AI60" i="12"/>
  <c r="AP60" i="12"/>
  <c r="AI43" i="12"/>
  <c r="AL43" i="12"/>
  <c r="AM43" i="12" s="1"/>
  <c r="Q42" i="71" s="1"/>
  <c r="AP43" i="12"/>
  <c r="AH30" i="12"/>
  <c r="AL53" i="12"/>
  <c r="AM53" i="12" s="1"/>
  <c r="Q52" i="71" s="1"/>
  <c r="AI53" i="12"/>
  <c r="AP53" i="12"/>
  <c r="D15" i="10"/>
  <c r="R15" i="25"/>
  <c r="S15" i="25" s="1"/>
  <c r="D15" i="11" s="1"/>
  <c r="AG37" i="12"/>
  <c r="AG48" i="12"/>
  <c r="AF48" i="12"/>
  <c r="AH48" i="12"/>
  <c r="AH20" i="12"/>
  <c r="D14" i="10"/>
  <c r="R14" i="25"/>
  <c r="S14" i="25" s="1"/>
  <c r="D14" i="11" s="1"/>
  <c r="AI39" i="12"/>
  <c r="AL39" i="12"/>
  <c r="AM39" i="12" s="1"/>
  <c r="Q38" i="71" s="1"/>
  <c r="AP39" i="12"/>
  <c r="L39" i="25"/>
  <c r="O39" i="25" s="1"/>
  <c r="P39" i="25" s="1"/>
  <c r="AU39" i="12"/>
  <c r="R38" i="71" s="1"/>
  <c r="AI21" i="12"/>
  <c r="AL21" i="12"/>
  <c r="AM21" i="12" s="1"/>
  <c r="Q20" i="71" s="1"/>
  <c r="S20" i="71" s="1"/>
  <c r="AP21" i="12"/>
  <c r="AG56" i="12"/>
  <c r="R65" i="25"/>
  <c r="S65" i="25" s="1"/>
  <c r="D65" i="11" s="1"/>
  <c r="D65" i="10"/>
  <c r="AI17" i="12"/>
  <c r="AP17" i="12"/>
  <c r="AL17" i="12"/>
  <c r="AM17" i="12" s="1"/>
  <c r="Q16" i="71" s="1"/>
  <c r="AI18" i="12"/>
  <c r="AP18" i="12"/>
  <c r="AL18" i="12"/>
  <c r="AM18" i="12" s="1"/>
  <c r="Q17" i="71" s="1"/>
  <c r="L46" i="25"/>
  <c r="O46" i="25" s="1"/>
  <c r="P46" i="25" s="1"/>
  <c r="AU46" i="12"/>
  <c r="R45" i="71" s="1"/>
  <c r="AG12" i="12"/>
  <c r="C69" i="9"/>
  <c r="AQ69" i="12"/>
  <c r="D69" i="25" s="1"/>
  <c r="E69" i="25" s="1"/>
  <c r="F69" i="25" s="1"/>
  <c r="G69" i="25" s="1"/>
  <c r="AX69" i="12"/>
  <c r="AH11" i="12"/>
  <c r="R21" i="25"/>
  <c r="S21" i="25" s="1"/>
  <c r="D21" i="11" s="1"/>
  <c r="D21" i="10"/>
  <c r="X7" i="12"/>
  <c r="AA7" i="12"/>
  <c r="AA76" i="12" s="1"/>
  <c r="U7" i="12"/>
  <c r="Z7" i="12"/>
  <c r="W7" i="12"/>
  <c r="T76" i="12"/>
  <c r="AH35" i="12"/>
  <c r="AI38" i="12"/>
  <c r="AL38" i="12"/>
  <c r="AM38" i="12" s="1"/>
  <c r="Q37" i="71" s="1"/>
  <c r="S37" i="71" s="1"/>
  <c r="AP38" i="12"/>
  <c r="AU57" i="12"/>
  <c r="R56" i="71" s="1"/>
  <c r="L57" i="25"/>
  <c r="O57" i="25" s="1"/>
  <c r="P57" i="25" s="1"/>
  <c r="AI49" i="12"/>
  <c r="AL49" i="12"/>
  <c r="AM49" i="12" s="1"/>
  <c r="Q48" i="71" s="1"/>
  <c r="AP49" i="12"/>
  <c r="L36" i="25"/>
  <c r="O36" i="25" s="1"/>
  <c r="P36" i="25" s="1"/>
  <c r="AU36" i="12"/>
  <c r="R35" i="71" s="1"/>
  <c r="AI41" i="12"/>
  <c r="AP41" i="12"/>
  <c r="AL41" i="12"/>
  <c r="AM41" i="12" s="1"/>
  <c r="Q40" i="71" s="1"/>
  <c r="S40" i="71" s="1"/>
  <c r="R69" i="25"/>
  <c r="S69" i="25" s="1"/>
  <c r="D69" i="11" s="1"/>
  <c r="D69" i="10"/>
  <c r="AU73" i="12"/>
  <c r="R72" i="71" s="1"/>
  <c r="L73" i="25"/>
  <c r="O73" i="25" s="1"/>
  <c r="P73" i="25" s="1"/>
  <c r="AI16" i="12"/>
  <c r="AL16" i="12"/>
  <c r="AM16" i="12" s="1"/>
  <c r="Q15" i="71" s="1"/>
  <c r="S15" i="71" s="1"/>
  <c r="AP16" i="12"/>
  <c r="AU19" i="12"/>
  <c r="R18" i="71" s="1"/>
  <c r="L19" i="25"/>
  <c r="O19" i="25" s="1"/>
  <c r="P19" i="25" s="1"/>
  <c r="AF63" i="12"/>
  <c r="AG63" i="12"/>
  <c r="D67" i="26"/>
  <c r="E67" i="26" s="1"/>
  <c r="D67" i="28"/>
  <c r="E67" i="28" s="1"/>
  <c r="D67" i="27"/>
  <c r="E67" i="27" s="1"/>
  <c r="AU24" i="12"/>
  <c r="R23" i="71" s="1"/>
  <c r="L24" i="25"/>
  <c r="O24" i="25" s="1"/>
  <c r="P24" i="25" s="1"/>
  <c r="L45" i="25"/>
  <c r="O45" i="25" s="1"/>
  <c r="P45" i="25" s="1"/>
  <c r="AU45" i="12"/>
  <c r="R44" i="71" s="1"/>
  <c r="C71" i="9"/>
  <c r="AQ71" i="12"/>
  <c r="D71" i="25" s="1"/>
  <c r="E71" i="25" s="1"/>
  <c r="F71" i="25" s="1"/>
  <c r="G71" i="25" s="1"/>
  <c r="AX71" i="12"/>
  <c r="AR71" i="12"/>
  <c r="L43" i="25"/>
  <c r="O43" i="25" s="1"/>
  <c r="P43" i="25" s="1"/>
  <c r="AU43" i="12"/>
  <c r="R42" i="71" s="1"/>
  <c r="L49" i="25"/>
  <c r="O49" i="25" s="1"/>
  <c r="P49" i="25" s="1"/>
  <c r="AU49" i="12"/>
  <c r="R48" i="71" s="1"/>
  <c r="L30" i="25"/>
  <c r="O30" i="25" s="1"/>
  <c r="P30" i="25" s="1"/>
  <c r="AU30" i="12"/>
  <c r="R29" i="71" s="1"/>
  <c r="L47" i="25"/>
  <c r="O47" i="25" s="1"/>
  <c r="P47" i="25" s="1"/>
  <c r="AU47" i="12"/>
  <c r="R46" i="71" s="1"/>
  <c r="AG70" i="12"/>
  <c r="AF70" i="12"/>
  <c r="AI50" i="12"/>
  <c r="AL50" i="12"/>
  <c r="AM50" i="12" s="1"/>
  <c r="Q49" i="71" s="1"/>
  <c r="AP50" i="12"/>
  <c r="AL37" i="12"/>
  <c r="AM37" i="12" s="1"/>
  <c r="Q36" i="71" s="1"/>
  <c r="AI37" i="12"/>
  <c r="AP37" i="12"/>
  <c r="AI26" i="12"/>
  <c r="AL26" i="12"/>
  <c r="AM26" i="12" s="1"/>
  <c r="Q25" i="71" s="1"/>
  <c r="S25" i="71" s="1"/>
  <c r="AP26" i="12"/>
  <c r="AG22" i="12"/>
  <c r="AF22" i="12"/>
  <c r="AP72" i="12"/>
  <c r="AI72" i="12"/>
  <c r="AL72" i="12"/>
  <c r="AM72" i="12" s="1"/>
  <c r="Q71" i="71" s="1"/>
  <c r="AI19" i="12"/>
  <c r="AL19" i="12"/>
  <c r="AM19" i="12" s="1"/>
  <c r="Q18" i="71" s="1"/>
  <c r="S18" i="71" s="1"/>
  <c r="AP19" i="12"/>
  <c r="AH74" i="12"/>
  <c r="R34" i="25"/>
  <c r="S34" i="25" s="1"/>
  <c r="D34" i="11" s="1"/>
  <c r="D34" i="10"/>
  <c r="S13" i="71"/>
  <c r="AU40" i="12"/>
  <c r="R39" i="71" s="1"/>
  <c r="L40" i="25"/>
  <c r="O40" i="25" s="1"/>
  <c r="P40" i="25" s="1"/>
  <c r="AI28" i="12"/>
  <c r="AL28" i="12"/>
  <c r="AM28" i="12" s="1"/>
  <c r="Q27" i="71" s="1"/>
  <c r="S27" i="71" s="1"/>
  <c r="AP28" i="12"/>
  <c r="S51" i="71"/>
  <c r="D75" i="10"/>
  <c r="R75" i="25"/>
  <c r="S75" i="25" s="1"/>
  <c r="D75" i="11" s="1"/>
  <c r="AG74" i="12"/>
  <c r="D58" i="10"/>
  <c r="R58" i="25"/>
  <c r="S58" i="25" s="1"/>
  <c r="D58" i="11" s="1"/>
  <c r="D27" i="10"/>
  <c r="R27" i="25"/>
  <c r="S27" i="25" s="1"/>
  <c r="D27" i="11" s="1"/>
  <c r="AU42" i="12"/>
  <c r="R41" i="71" s="1"/>
  <c r="L42" i="25"/>
  <c r="O42" i="25" s="1"/>
  <c r="P42" i="25" s="1"/>
  <c r="AQ34" i="12"/>
  <c r="D34" i="25" s="1"/>
  <c r="E34" i="25" s="1"/>
  <c r="F34" i="25" s="1"/>
  <c r="G34" i="25" s="1"/>
  <c r="AX34" i="12"/>
  <c r="C34" i="9"/>
  <c r="R62" i="25"/>
  <c r="S62" i="25" s="1"/>
  <c r="D62" i="11" s="1"/>
  <c r="D62" i="10"/>
  <c r="L37" i="25"/>
  <c r="O37" i="25" s="1"/>
  <c r="P37" i="25" s="1"/>
  <c r="AU37" i="12"/>
  <c r="R36" i="71" s="1"/>
  <c r="S36" i="71" s="1"/>
  <c r="L35" i="25"/>
  <c r="O35" i="25" s="1"/>
  <c r="P35" i="25" s="1"/>
  <c r="AU35" i="12"/>
  <c r="R34" i="71" s="1"/>
  <c r="AU48" i="12"/>
  <c r="R47" i="71" s="1"/>
  <c r="L48" i="25"/>
  <c r="O48" i="25" s="1"/>
  <c r="P48" i="25" s="1"/>
  <c r="AU72" i="12"/>
  <c r="R71" i="71" s="1"/>
  <c r="L72" i="25"/>
  <c r="O72" i="25" s="1"/>
  <c r="P72" i="25" s="1"/>
  <c r="AG9" i="12"/>
  <c r="AF9" i="12"/>
  <c r="AG19" i="12"/>
  <c r="L56" i="25"/>
  <c r="O56" i="25" s="1"/>
  <c r="P56" i="25" s="1"/>
  <c r="AU56" i="12"/>
  <c r="R55" i="71" s="1"/>
  <c r="AX62" i="12"/>
  <c r="AQ62" i="12"/>
  <c r="D62" i="25" s="1"/>
  <c r="E62" i="25" s="1"/>
  <c r="F62" i="25" s="1"/>
  <c r="G62" i="25" s="1"/>
  <c r="C62" i="9"/>
  <c r="AR62" i="12"/>
  <c r="AI64" i="12"/>
  <c r="AP64" i="12"/>
  <c r="AL64" i="12"/>
  <c r="AM64" i="12" s="1"/>
  <c r="Q63" i="71" s="1"/>
  <c r="S63" i="71" s="1"/>
  <c r="AH57" i="12"/>
  <c r="L12" i="25"/>
  <c r="O12" i="25" s="1"/>
  <c r="P12" i="25" s="1"/>
  <c r="AU12" i="12"/>
  <c r="R11" i="71" s="1"/>
  <c r="AG24" i="12"/>
  <c r="S68" i="71"/>
  <c r="AG17" i="12"/>
  <c r="AH47" i="12"/>
  <c r="L16" i="25"/>
  <c r="O16" i="25" s="1"/>
  <c r="P16" i="25" s="1"/>
  <c r="AU16" i="12"/>
  <c r="R15" i="71" s="1"/>
  <c r="AU53" i="12"/>
  <c r="R52" i="71" s="1"/>
  <c r="L53" i="25"/>
  <c r="O53" i="25" s="1"/>
  <c r="P53" i="25" s="1"/>
  <c r="AG45" i="12"/>
  <c r="AH29" i="12"/>
  <c r="AH59" i="12"/>
  <c r="D71" i="10"/>
  <c r="R71" i="25"/>
  <c r="S71" i="25" s="1"/>
  <c r="D71" i="11" s="1"/>
  <c r="AL61" i="12"/>
  <c r="AM61" i="12" s="1"/>
  <c r="Q60" i="71" s="1"/>
  <c r="S60" i="71" s="1"/>
  <c r="AI61" i="12"/>
  <c r="AP61" i="12"/>
  <c r="AG18" i="12"/>
  <c r="AP68" i="12"/>
  <c r="AI68" i="12"/>
  <c r="AL68" i="12"/>
  <c r="AM68" i="12" s="1"/>
  <c r="Q67" i="71" s="1"/>
  <c r="S67" i="71" s="1"/>
  <c r="AG20" i="12"/>
  <c r="L28" i="25"/>
  <c r="O28" i="25" s="1"/>
  <c r="P28" i="25" s="1"/>
  <c r="AU28" i="12"/>
  <c r="R27" i="71" s="1"/>
  <c r="S14" i="71"/>
  <c r="E7" i="29"/>
  <c r="AI55" i="12"/>
  <c r="AL55" i="12"/>
  <c r="AM55" i="12" s="1"/>
  <c r="Q54" i="71" s="1"/>
  <c r="S54" i="71" s="1"/>
  <c r="AP55" i="12"/>
  <c r="D23" i="10"/>
  <c r="R23" i="25"/>
  <c r="S23" i="25" s="1"/>
  <c r="D23" i="11" s="1"/>
  <c r="L59" i="25"/>
  <c r="O59" i="25" s="1"/>
  <c r="P59" i="25" s="1"/>
  <c r="AU59" i="12"/>
  <c r="R58" i="71" s="1"/>
  <c r="AG54" i="12"/>
  <c r="AF54" i="12"/>
  <c r="R60" i="25"/>
  <c r="S60" i="25" s="1"/>
  <c r="D60" i="11" s="1"/>
  <c r="D60" i="10"/>
  <c r="AU8" i="12"/>
  <c r="R7" i="71" s="1"/>
  <c r="L8" i="25"/>
  <c r="O8" i="25" s="1"/>
  <c r="P8" i="25" s="1"/>
  <c r="D61" i="10"/>
  <c r="R61" i="25"/>
  <c r="S61" i="25" s="1"/>
  <c r="D61" i="11" s="1"/>
  <c r="R32" i="25"/>
  <c r="S32" i="25" s="1"/>
  <c r="D32" i="11" s="1"/>
  <c r="D32" i="10"/>
  <c r="AH63" i="12"/>
  <c r="L17" i="25"/>
  <c r="O17" i="25" s="1"/>
  <c r="P17" i="25" s="1"/>
  <c r="AU17" i="12"/>
  <c r="R16" i="71" s="1"/>
  <c r="L50" i="25"/>
  <c r="O50" i="25" s="1"/>
  <c r="P50" i="25" s="1"/>
  <c r="AU50" i="12"/>
  <c r="R49" i="71" s="1"/>
  <c r="D38" i="10"/>
  <c r="R38" i="25"/>
  <c r="S38" i="25" s="1"/>
  <c r="D38" i="11" s="1"/>
  <c r="L18" i="25"/>
  <c r="O18" i="25" s="1"/>
  <c r="P18" i="25" s="1"/>
  <c r="AU18" i="12"/>
  <c r="R17" i="71" s="1"/>
  <c r="L70" i="25"/>
  <c r="O70" i="25" s="1"/>
  <c r="P70" i="25" s="1"/>
  <c r="AU70" i="12"/>
  <c r="R69" i="71" s="1"/>
  <c r="AU29" i="12"/>
  <c r="R28" i="71" s="1"/>
  <c r="L29" i="25"/>
  <c r="O29" i="25" s="1"/>
  <c r="P29" i="25" s="1"/>
  <c r="AP13" i="12"/>
  <c r="AL13" i="12"/>
  <c r="AM13" i="12" s="1"/>
  <c r="Q12" i="71" s="1"/>
  <c r="S12" i="71" s="1"/>
  <c r="AI13" i="12"/>
  <c r="L22" i="25"/>
  <c r="O22" i="25" s="1"/>
  <c r="P22" i="25" s="1"/>
  <c r="AU22" i="12"/>
  <c r="R21" i="71" s="1"/>
  <c r="D27" i="28"/>
  <c r="E27" i="28" s="1"/>
  <c r="D27" i="26"/>
  <c r="E27" i="26" s="1"/>
  <c r="D27" i="27"/>
  <c r="E27" i="27" s="1"/>
  <c r="AL24" i="12"/>
  <c r="AM24" i="12" s="1"/>
  <c r="Q23" i="71" s="1"/>
  <c r="AP24" i="12"/>
  <c r="AI24" i="12"/>
  <c r="AQ14" i="12"/>
  <c r="D14" i="25" s="1"/>
  <c r="E14" i="25" s="1"/>
  <c r="F14" i="25" s="1"/>
  <c r="G14" i="25" s="1"/>
  <c r="AX14" i="12"/>
  <c r="C14" i="9"/>
  <c r="AU54" i="12"/>
  <c r="R53" i="71" s="1"/>
  <c r="L54" i="25"/>
  <c r="O54" i="25" s="1"/>
  <c r="P54" i="25" s="1"/>
  <c r="AG40" i="12"/>
  <c r="AF40" i="12"/>
  <c r="AQ52" i="12"/>
  <c r="D52" i="25" s="1"/>
  <c r="E52" i="25" s="1"/>
  <c r="F52" i="25" s="1"/>
  <c r="G52" i="25" s="1"/>
  <c r="C52" i="9"/>
  <c r="AX52" i="12"/>
  <c r="AU11" i="12"/>
  <c r="R10" i="71" s="1"/>
  <c r="L11" i="25"/>
  <c r="O11" i="25" s="1"/>
  <c r="P11" i="25" s="1"/>
  <c r="AI8" i="12"/>
  <c r="AP8" i="12"/>
  <c r="AL8" i="12"/>
  <c r="AM8" i="12" s="1"/>
  <c r="Q7" i="71" s="1"/>
  <c r="AU74" i="12"/>
  <c r="R73" i="71" s="1"/>
  <c r="L74" i="25"/>
  <c r="O74" i="25" s="1"/>
  <c r="P74" i="25" s="1"/>
  <c r="AF42" i="12"/>
  <c r="AG42" i="12"/>
  <c r="AH42" i="12"/>
  <c r="S33" i="71"/>
  <c r="D13" i="10"/>
  <c r="R13" i="25"/>
  <c r="S13" i="25" s="1"/>
  <c r="D13" i="11" s="1"/>
  <c r="R52" i="25"/>
  <c r="S52" i="25" s="1"/>
  <c r="D52" i="11" s="1"/>
  <c r="D52" i="10"/>
  <c r="AI9" i="12"/>
  <c r="AL9" i="12"/>
  <c r="AM9" i="12" s="1"/>
  <c r="Q8" i="71" s="1"/>
  <c r="AP9" i="12"/>
  <c r="L9" i="25"/>
  <c r="O9" i="25" s="1"/>
  <c r="P9" i="25" s="1"/>
  <c r="AU9" i="12"/>
  <c r="R8" i="71" s="1"/>
  <c r="AG8" i="12"/>
  <c r="AF8" i="12"/>
  <c r="L63" i="25"/>
  <c r="O63" i="25" s="1"/>
  <c r="P63" i="25" s="1"/>
  <c r="AU63" i="12"/>
  <c r="R62" i="71" s="1"/>
  <c r="D67" i="10"/>
  <c r="R67" i="25"/>
  <c r="S67" i="25" s="1"/>
  <c r="D67" i="11" s="1"/>
  <c r="AG53" i="12"/>
  <c r="AF53" i="12"/>
  <c r="AH70" i="12"/>
  <c r="AG50" i="12"/>
  <c r="D68" i="10"/>
  <c r="R68" i="25"/>
  <c r="S68" i="25" s="1"/>
  <c r="D68" i="11" s="1"/>
  <c r="AI58" i="12"/>
  <c r="AP58" i="12"/>
  <c r="AL58" i="12"/>
  <c r="AM58" i="12" s="1"/>
  <c r="Q57" i="71" s="1"/>
  <c r="S57" i="71" s="1"/>
  <c r="AG57" i="12"/>
  <c r="S64" i="71"/>
  <c r="AH22" i="12"/>
  <c r="S70" i="71"/>
  <c r="AU20" i="12"/>
  <c r="R19" i="71" s="1"/>
  <c r="L20" i="25"/>
  <c r="O20" i="25" s="1"/>
  <c r="P20" i="25" s="1"/>
  <c r="AG43" i="12"/>
  <c r="AG49" i="12"/>
  <c r="AF49" i="12"/>
  <c r="C15" i="9"/>
  <c r="AQ15" i="12"/>
  <c r="D15" i="25" s="1"/>
  <c r="E15" i="25" s="1"/>
  <c r="F15" i="25" s="1"/>
  <c r="G15" i="25" s="1"/>
  <c r="AX15" i="12"/>
  <c r="AR15" i="12" s="1"/>
  <c r="AX31" i="12"/>
  <c r="AR31" i="12" s="1"/>
  <c r="AQ31" i="12"/>
  <c r="D31" i="25" s="1"/>
  <c r="E31" i="25" s="1"/>
  <c r="F31" i="25" s="1"/>
  <c r="G31" i="25" s="1"/>
  <c r="C31" i="9"/>
  <c r="AT10" i="12"/>
  <c r="AD10" i="12"/>
  <c r="D31" i="27"/>
  <c r="E31" i="27" s="1"/>
  <c r="D31" i="26"/>
  <c r="E31" i="26" s="1"/>
  <c r="D31" i="28"/>
  <c r="E31" i="28" s="1"/>
  <c r="C44" i="9"/>
  <c r="AQ44" i="12"/>
  <c r="D44" i="25" s="1"/>
  <c r="E44" i="25" s="1"/>
  <c r="F44" i="25" s="1"/>
  <c r="G44" i="25" s="1"/>
  <c r="AX44" i="12"/>
  <c r="AR44" i="12" s="1"/>
  <c r="D25" i="28"/>
  <c r="E25" i="28" s="1"/>
  <c r="D25" i="27"/>
  <c r="E25" i="27" s="1"/>
  <c r="D25" i="26"/>
  <c r="E25" i="26" s="1"/>
  <c r="D44" i="27"/>
  <c r="E44" i="27" s="1"/>
  <c r="D44" i="26"/>
  <c r="E44" i="26" s="1"/>
  <c r="D44" i="28"/>
  <c r="E44" i="28" s="1"/>
  <c r="C25" i="9"/>
  <c r="AQ25" i="12"/>
  <c r="D25" i="25" s="1"/>
  <c r="E25" i="25" s="1"/>
  <c r="F25" i="25" s="1"/>
  <c r="G25" i="25" s="1"/>
  <c r="AX25" i="12"/>
  <c r="AR25" i="12" s="1"/>
  <c r="D55" i="27"/>
  <c r="E55" i="27" s="1"/>
  <c r="D55" i="26"/>
  <c r="E55" i="26" s="1"/>
  <c r="D55" i="28"/>
  <c r="E55" i="28" s="1"/>
  <c r="H28" i="28"/>
  <c r="H21" i="26"/>
  <c r="H49" i="26"/>
  <c r="H48" i="28"/>
  <c r="H20" i="28"/>
  <c r="H45" i="26"/>
  <c r="H37" i="26"/>
  <c r="H34" i="27"/>
  <c r="H30" i="27"/>
  <c r="H22" i="27"/>
  <c r="H75" i="28"/>
  <c r="H67" i="28"/>
  <c r="H55" i="28"/>
  <c r="H15" i="28"/>
  <c r="H72" i="26"/>
  <c r="H28" i="26"/>
  <c r="H33" i="27"/>
  <c r="H62" i="28"/>
  <c r="I62" i="28" s="1"/>
  <c r="K62" i="28" s="1"/>
  <c r="H34" i="28"/>
  <c r="H30" i="28"/>
  <c r="H22" i="28"/>
  <c r="H75" i="26"/>
  <c r="H67" i="26"/>
  <c r="I67" i="26" s="1"/>
  <c r="K67" i="26" s="1"/>
  <c r="H59" i="26"/>
  <c r="H15" i="26"/>
  <c r="H48" i="27"/>
  <c r="H12" i="27"/>
  <c r="H65" i="28"/>
  <c r="H45" i="28"/>
  <c r="H37" i="28"/>
  <c r="H33" i="28"/>
  <c r="H21" i="28"/>
  <c r="H17" i="28"/>
  <c r="H9" i="28"/>
  <c r="H62" i="26"/>
  <c r="I62" i="26" s="1"/>
  <c r="K62" i="26" s="1"/>
  <c r="H34" i="26"/>
  <c r="H30" i="26"/>
  <c r="H26" i="26"/>
  <c r="H75" i="27"/>
  <c r="H71" i="27"/>
  <c r="H67" i="27"/>
  <c r="I67" i="27" s="1"/>
  <c r="K67" i="27" s="1"/>
  <c r="H55" i="27"/>
  <c r="H9" i="27"/>
  <c r="C9" i="9" l="1"/>
  <c r="AX9" i="12"/>
  <c r="AQ9" i="12"/>
  <c r="D9" i="25" s="1"/>
  <c r="E9" i="25" s="1"/>
  <c r="F9" i="25" s="1"/>
  <c r="G9" i="25" s="1"/>
  <c r="AR9" i="12"/>
  <c r="D11" i="10"/>
  <c r="R11" i="25"/>
  <c r="S11" i="25" s="1"/>
  <c r="D11" i="11" s="1"/>
  <c r="T62" i="25"/>
  <c r="K62" i="25"/>
  <c r="I62" i="25"/>
  <c r="J62" i="25" s="1"/>
  <c r="U62" i="25" s="1"/>
  <c r="D28" i="28"/>
  <c r="E28" i="28" s="1"/>
  <c r="D28" i="27"/>
  <c r="E28" i="27" s="1"/>
  <c r="D28" i="26"/>
  <c r="E28" i="26" s="1"/>
  <c r="I28" i="26" s="1"/>
  <c r="K28" i="26" s="1"/>
  <c r="D14" i="27"/>
  <c r="E14" i="27" s="1"/>
  <c r="D14" i="28"/>
  <c r="E14" i="28" s="1"/>
  <c r="D14" i="26"/>
  <c r="E14" i="26" s="1"/>
  <c r="AQ50" i="12"/>
  <c r="D50" i="25" s="1"/>
  <c r="E50" i="25" s="1"/>
  <c r="F50" i="25" s="1"/>
  <c r="G50" i="25" s="1"/>
  <c r="AX50" i="12"/>
  <c r="C50" i="9"/>
  <c r="I71" i="25"/>
  <c r="J71" i="25" s="1"/>
  <c r="U71" i="25" s="1"/>
  <c r="K71" i="25"/>
  <c r="T71" i="25"/>
  <c r="D16" i="26"/>
  <c r="E16" i="26" s="1"/>
  <c r="D16" i="28"/>
  <c r="E16" i="28" s="1"/>
  <c r="D16" i="27"/>
  <c r="E16" i="27" s="1"/>
  <c r="D36" i="10"/>
  <c r="R36" i="25"/>
  <c r="S36" i="25" s="1"/>
  <c r="D36" i="11" s="1"/>
  <c r="AC7" i="12"/>
  <c r="Z76" i="12"/>
  <c r="D21" i="26"/>
  <c r="E21" i="26" s="1"/>
  <c r="D21" i="28"/>
  <c r="E21" i="28" s="1"/>
  <c r="I21" i="28" s="1"/>
  <c r="K21" i="28" s="1"/>
  <c r="D21" i="27"/>
  <c r="E21" i="27" s="1"/>
  <c r="S42" i="71"/>
  <c r="D60" i="26"/>
  <c r="E60" i="26" s="1"/>
  <c r="D60" i="27"/>
  <c r="E60" i="27" s="1"/>
  <c r="D60" i="28"/>
  <c r="E60" i="28" s="1"/>
  <c r="E8" i="29"/>
  <c r="E14" i="29"/>
  <c r="E15" i="29"/>
  <c r="E13" i="29"/>
  <c r="E11" i="29"/>
  <c r="E12" i="29"/>
  <c r="S22" i="71"/>
  <c r="AQ46" i="12"/>
  <c r="D46" i="25" s="1"/>
  <c r="E46" i="25" s="1"/>
  <c r="F46" i="25" s="1"/>
  <c r="G46" i="25" s="1"/>
  <c r="C46" i="9"/>
  <c r="AX46" i="12"/>
  <c r="AR46" i="12" s="1"/>
  <c r="D33" i="26"/>
  <c r="E33" i="26" s="1"/>
  <c r="D33" i="28"/>
  <c r="E33" i="28" s="1"/>
  <c r="D33" i="27"/>
  <c r="E33" i="27" s="1"/>
  <c r="R41" i="25"/>
  <c r="S41" i="25" s="1"/>
  <c r="D41" i="11" s="1"/>
  <c r="D41" i="10"/>
  <c r="D75" i="28"/>
  <c r="E75" i="28" s="1"/>
  <c r="I75" i="28" s="1"/>
  <c r="K75" i="28" s="1"/>
  <c r="D75" i="27"/>
  <c r="E75" i="27" s="1"/>
  <c r="D75" i="26"/>
  <c r="E75" i="26" s="1"/>
  <c r="I75" i="26" s="1"/>
  <c r="K75" i="26" s="1"/>
  <c r="I33" i="27"/>
  <c r="K33" i="27" s="1"/>
  <c r="I28" i="28"/>
  <c r="K28" i="28" s="1"/>
  <c r="O28" i="28" s="1"/>
  <c r="D20" i="10"/>
  <c r="R20" i="25"/>
  <c r="S20" i="25" s="1"/>
  <c r="D20" i="11" s="1"/>
  <c r="D71" i="27"/>
  <c r="E71" i="27" s="1"/>
  <c r="D71" i="26"/>
  <c r="E71" i="26" s="1"/>
  <c r="D71" i="28"/>
  <c r="E71" i="28" s="1"/>
  <c r="AI70" i="12"/>
  <c r="AP70" i="12"/>
  <c r="AL70" i="12"/>
  <c r="AM70" i="12" s="1"/>
  <c r="Q69" i="71" s="1"/>
  <c r="S69" i="71" s="1"/>
  <c r="R63" i="25"/>
  <c r="S63" i="25" s="1"/>
  <c r="D63" i="11" s="1"/>
  <c r="D63" i="10"/>
  <c r="S8" i="71"/>
  <c r="S7" i="71"/>
  <c r="AX24" i="12"/>
  <c r="AQ24" i="12"/>
  <c r="D24" i="25" s="1"/>
  <c r="E24" i="25" s="1"/>
  <c r="F24" i="25" s="1"/>
  <c r="G24" i="25" s="1"/>
  <c r="C24" i="9"/>
  <c r="R22" i="25"/>
  <c r="S22" i="25" s="1"/>
  <c r="D22" i="11" s="1"/>
  <c r="D22" i="10"/>
  <c r="D13" i="26"/>
  <c r="E13" i="26" s="1"/>
  <c r="D13" i="27"/>
  <c r="E13" i="27" s="1"/>
  <c r="D13" i="28"/>
  <c r="E13" i="28" s="1"/>
  <c r="D50" i="10"/>
  <c r="R50" i="25"/>
  <c r="S50" i="25" s="1"/>
  <c r="D50" i="11" s="1"/>
  <c r="D8" i="10"/>
  <c r="R8" i="25"/>
  <c r="S8" i="25" s="1"/>
  <c r="D8" i="11" s="1"/>
  <c r="R59" i="25"/>
  <c r="S59" i="25" s="1"/>
  <c r="D59" i="11" s="1"/>
  <c r="D59" i="10"/>
  <c r="AQ68" i="12"/>
  <c r="D68" i="25" s="1"/>
  <c r="E68" i="25" s="1"/>
  <c r="F68" i="25" s="1"/>
  <c r="G68" i="25" s="1"/>
  <c r="AX68" i="12"/>
  <c r="C68" i="9"/>
  <c r="D61" i="26"/>
  <c r="E61" i="26" s="1"/>
  <c r="D61" i="27"/>
  <c r="E61" i="27" s="1"/>
  <c r="D61" i="28"/>
  <c r="E61" i="28" s="1"/>
  <c r="AW62" i="12"/>
  <c r="AY62" i="12"/>
  <c r="R56" i="25"/>
  <c r="S56" i="25" s="1"/>
  <c r="D56" i="11" s="1"/>
  <c r="D56" i="10"/>
  <c r="D37" i="10"/>
  <c r="R37" i="25"/>
  <c r="S37" i="25" s="1"/>
  <c r="D37" i="11" s="1"/>
  <c r="AR34" i="12"/>
  <c r="AY34" i="12"/>
  <c r="AW34" i="12"/>
  <c r="AL74" i="12"/>
  <c r="AM74" i="12" s="1"/>
  <c r="Q73" i="71" s="1"/>
  <c r="S73" i="71" s="1"/>
  <c r="AP74" i="12"/>
  <c r="AI74" i="12"/>
  <c r="S71" i="71"/>
  <c r="D26" i="27"/>
  <c r="E26" i="27" s="1"/>
  <c r="D26" i="28"/>
  <c r="E26" i="28" s="1"/>
  <c r="D26" i="26"/>
  <c r="E26" i="26" s="1"/>
  <c r="I26" i="26" s="1"/>
  <c r="K26" i="26" s="1"/>
  <c r="S49" i="71"/>
  <c r="R30" i="25"/>
  <c r="S30" i="25" s="1"/>
  <c r="D30" i="11" s="1"/>
  <c r="D30" i="10"/>
  <c r="D43" i="10"/>
  <c r="R43" i="25"/>
  <c r="S43" i="25" s="1"/>
  <c r="D43" i="11" s="1"/>
  <c r="R24" i="25"/>
  <c r="S24" i="25" s="1"/>
  <c r="D24" i="11" s="1"/>
  <c r="D24" i="10"/>
  <c r="D19" i="10"/>
  <c r="R19" i="25"/>
  <c r="S19" i="25" s="1"/>
  <c r="D19" i="11" s="1"/>
  <c r="D41" i="26"/>
  <c r="E41" i="26" s="1"/>
  <c r="D41" i="27"/>
  <c r="E41" i="27" s="1"/>
  <c r="D41" i="28"/>
  <c r="E41" i="28" s="1"/>
  <c r="AX49" i="12"/>
  <c r="AQ49" i="12"/>
  <c r="D49" i="25" s="1"/>
  <c r="E49" i="25" s="1"/>
  <c r="F49" i="25" s="1"/>
  <c r="G49" i="25" s="1"/>
  <c r="C49" i="9"/>
  <c r="D38" i="28"/>
  <c r="E38" i="28" s="1"/>
  <c r="D38" i="26"/>
  <c r="E38" i="26" s="1"/>
  <c r="D38" i="27"/>
  <c r="E38" i="27" s="1"/>
  <c r="AI35" i="12"/>
  <c r="AP35" i="12"/>
  <c r="AL35" i="12"/>
  <c r="AM35" i="12" s="1"/>
  <c r="Q34" i="71" s="1"/>
  <c r="S34" i="71" s="1"/>
  <c r="V7" i="12"/>
  <c r="U76" i="12"/>
  <c r="AR69" i="12"/>
  <c r="AY69" i="12"/>
  <c r="AW69" i="12"/>
  <c r="D46" i="10"/>
  <c r="R46" i="25"/>
  <c r="S46" i="25" s="1"/>
  <c r="D46" i="11" s="1"/>
  <c r="S16" i="71"/>
  <c r="C39" i="9"/>
  <c r="AQ39" i="12"/>
  <c r="D39" i="25" s="1"/>
  <c r="E39" i="25" s="1"/>
  <c r="F39" i="25" s="1"/>
  <c r="G39" i="25" s="1"/>
  <c r="AX39" i="12"/>
  <c r="S52" i="71"/>
  <c r="AR73" i="12"/>
  <c r="AQ73" i="12"/>
  <c r="D73" i="25" s="1"/>
  <c r="E73" i="25" s="1"/>
  <c r="F73" i="25" s="1"/>
  <c r="G73" i="25" s="1"/>
  <c r="AX73" i="12"/>
  <c r="C73" i="9"/>
  <c r="AR27" i="12"/>
  <c r="AY27" i="12"/>
  <c r="AW27" i="12"/>
  <c r="S11" i="71"/>
  <c r="AY65" i="12"/>
  <c r="AW65" i="12"/>
  <c r="S45" i="71"/>
  <c r="C56" i="9"/>
  <c r="AX56" i="12"/>
  <c r="AQ56" i="12"/>
  <c r="D56" i="25" s="1"/>
  <c r="E56" i="25" s="1"/>
  <c r="F56" i="25" s="1"/>
  <c r="G56" i="25" s="1"/>
  <c r="AX36" i="12"/>
  <c r="AQ36" i="12"/>
  <c r="D36" i="25" s="1"/>
  <c r="E36" i="25" s="1"/>
  <c r="F36" i="25" s="1"/>
  <c r="G36" i="25" s="1"/>
  <c r="C36" i="9"/>
  <c r="AR36" i="12"/>
  <c r="D66" i="28"/>
  <c r="E66" i="28" s="1"/>
  <c r="D66" i="26"/>
  <c r="E66" i="26" s="1"/>
  <c r="D66" i="27"/>
  <c r="E66" i="27" s="1"/>
  <c r="S39" i="71"/>
  <c r="AL51" i="12"/>
  <c r="AM51" i="12" s="1"/>
  <c r="Q50" i="71" s="1"/>
  <c r="S50" i="71" s="1"/>
  <c r="AP51" i="12"/>
  <c r="AI51" i="12"/>
  <c r="I21" i="26"/>
  <c r="K21" i="26" s="1"/>
  <c r="C58" i="9"/>
  <c r="AX58" i="12"/>
  <c r="AR58" i="12" s="1"/>
  <c r="AQ58" i="12"/>
  <c r="D58" i="25" s="1"/>
  <c r="E58" i="25" s="1"/>
  <c r="F58" i="25" s="1"/>
  <c r="G58" i="25" s="1"/>
  <c r="AL42" i="12"/>
  <c r="AM42" i="12" s="1"/>
  <c r="Q41" i="71" s="1"/>
  <c r="S41" i="71" s="1"/>
  <c r="AI42" i="12"/>
  <c r="AP42" i="12"/>
  <c r="T52" i="25"/>
  <c r="K52" i="25"/>
  <c r="I52" i="25"/>
  <c r="J52" i="25" s="1"/>
  <c r="U52" i="25" s="1"/>
  <c r="D29" i="10"/>
  <c r="R29" i="25"/>
  <c r="S29" i="25" s="1"/>
  <c r="D29" i="11" s="1"/>
  <c r="D18" i="10"/>
  <c r="R18" i="25"/>
  <c r="S18" i="25" s="1"/>
  <c r="D18" i="11" s="1"/>
  <c r="D15" i="26"/>
  <c r="E15" i="26" s="1"/>
  <c r="I15" i="26" s="1"/>
  <c r="K15" i="26" s="1"/>
  <c r="D15" i="28"/>
  <c r="E15" i="28" s="1"/>
  <c r="I15" i="28" s="1"/>
  <c r="K15" i="28" s="1"/>
  <c r="D15" i="27"/>
  <c r="E15" i="27" s="1"/>
  <c r="AP59" i="12"/>
  <c r="AI59" i="12"/>
  <c r="AL59" i="12"/>
  <c r="AM59" i="12" s="1"/>
  <c r="Q58" i="71" s="1"/>
  <c r="S58" i="71" s="1"/>
  <c r="R39" i="25"/>
  <c r="S39" i="25" s="1"/>
  <c r="D39" i="11" s="1"/>
  <c r="D39" i="10"/>
  <c r="C12" i="9"/>
  <c r="AQ12" i="12"/>
  <c r="D12" i="25" s="1"/>
  <c r="E12" i="25" s="1"/>
  <c r="F12" i="25" s="1"/>
  <c r="G12" i="25" s="1"/>
  <c r="AX12" i="12"/>
  <c r="AR12" i="12"/>
  <c r="I71" i="27"/>
  <c r="K71" i="27" s="1"/>
  <c r="I34" i="26"/>
  <c r="K34" i="26" s="1"/>
  <c r="M34" i="26" s="1"/>
  <c r="N34" i="26" s="1"/>
  <c r="I67" i="28"/>
  <c r="K67" i="28" s="1"/>
  <c r="AW15" i="12"/>
  <c r="AY15" i="12"/>
  <c r="AI22" i="12"/>
  <c r="AP22" i="12"/>
  <c r="AL22" i="12"/>
  <c r="AM22" i="12" s="1"/>
  <c r="Q21" i="71" s="1"/>
  <c r="S21" i="71" s="1"/>
  <c r="D22" i="27" s="1"/>
  <c r="E22" i="27" s="1"/>
  <c r="I22" i="27" s="1"/>
  <c r="K22" i="27" s="1"/>
  <c r="AQ8" i="12"/>
  <c r="D8" i="25" s="1"/>
  <c r="E8" i="25" s="1"/>
  <c r="F8" i="25" s="1"/>
  <c r="G8" i="25" s="1"/>
  <c r="AX8" i="12"/>
  <c r="C8" i="9"/>
  <c r="AR8" i="12"/>
  <c r="AR52" i="12"/>
  <c r="AY52" i="12"/>
  <c r="AW52" i="12"/>
  <c r="AR14" i="12"/>
  <c r="AY14" i="12"/>
  <c r="AW14" i="12"/>
  <c r="AQ13" i="12"/>
  <c r="D13" i="25" s="1"/>
  <c r="E13" i="25" s="1"/>
  <c r="F13" i="25" s="1"/>
  <c r="G13" i="25" s="1"/>
  <c r="AX13" i="12"/>
  <c r="C13" i="9"/>
  <c r="R70" i="25"/>
  <c r="S70" i="25" s="1"/>
  <c r="D70" i="11" s="1"/>
  <c r="D70" i="10"/>
  <c r="D17" i="10"/>
  <c r="R17" i="25"/>
  <c r="S17" i="25" s="1"/>
  <c r="D17" i="11" s="1"/>
  <c r="D28" i="10"/>
  <c r="R28" i="25"/>
  <c r="S28" i="25" s="1"/>
  <c r="D28" i="11" s="1"/>
  <c r="D69" i="27"/>
  <c r="E69" i="27" s="1"/>
  <c r="D69" i="26"/>
  <c r="E69" i="26" s="1"/>
  <c r="D69" i="28"/>
  <c r="E69" i="28" s="1"/>
  <c r="D12" i="10"/>
  <c r="R12" i="25"/>
  <c r="S12" i="25" s="1"/>
  <c r="D12" i="11" s="1"/>
  <c r="AL57" i="12"/>
  <c r="AM57" i="12" s="1"/>
  <c r="Q56" i="71" s="1"/>
  <c r="S56" i="71" s="1"/>
  <c r="AP57" i="12"/>
  <c r="AI57" i="12"/>
  <c r="K34" i="25"/>
  <c r="T34" i="25"/>
  <c r="I34" i="25"/>
  <c r="J34" i="25" s="1"/>
  <c r="U34" i="25" s="1"/>
  <c r="R40" i="25"/>
  <c r="S40" i="25" s="1"/>
  <c r="D40" i="11" s="1"/>
  <c r="D40" i="10"/>
  <c r="AX19" i="12"/>
  <c r="C19" i="9"/>
  <c r="AQ19" i="12"/>
  <c r="D19" i="25" s="1"/>
  <c r="E19" i="25" s="1"/>
  <c r="F19" i="25" s="1"/>
  <c r="G19" i="25" s="1"/>
  <c r="S23" i="71"/>
  <c r="D73" i="10"/>
  <c r="R73" i="25"/>
  <c r="S73" i="25" s="1"/>
  <c r="D73" i="11" s="1"/>
  <c r="AX41" i="12"/>
  <c r="AQ41" i="12"/>
  <c r="D41" i="25" s="1"/>
  <c r="E41" i="25" s="1"/>
  <c r="F41" i="25" s="1"/>
  <c r="G41" i="25" s="1"/>
  <c r="C41" i="9"/>
  <c r="S48" i="71"/>
  <c r="W76" i="12"/>
  <c r="I79" i="67" s="1"/>
  <c r="X76" i="12"/>
  <c r="K69" i="25"/>
  <c r="I69" i="25"/>
  <c r="J69" i="25" s="1"/>
  <c r="U69" i="25" s="1"/>
  <c r="T69" i="25"/>
  <c r="S17" i="71"/>
  <c r="AQ17" i="12"/>
  <c r="D17" i="25" s="1"/>
  <c r="E17" i="25" s="1"/>
  <c r="F17" i="25" s="1"/>
  <c r="G17" i="25" s="1"/>
  <c r="C17" i="9"/>
  <c r="AX17" i="12"/>
  <c r="S38" i="71"/>
  <c r="AI20" i="12"/>
  <c r="AL20" i="12"/>
  <c r="AM20" i="12" s="1"/>
  <c r="Q19" i="71" s="1"/>
  <c r="S19" i="71" s="1"/>
  <c r="AP20" i="12"/>
  <c r="AL30" i="12"/>
  <c r="AM30" i="12" s="1"/>
  <c r="Q29" i="71" s="1"/>
  <c r="S29" i="71" s="1"/>
  <c r="AI30" i="12"/>
  <c r="AP30" i="12"/>
  <c r="C60" i="9"/>
  <c r="AQ60" i="12"/>
  <c r="D60" i="25" s="1"/>
  <c r="E60" i="25" s="1"/>
  <c r="F60" i="25" s="1"/>
  <c r="G60" i="25" s="1"/>
  <c r="AX60" i="12"/>
  <c r="AQ32" i="12"/>
  <c r="D32" i="25" s="1"/>
  <c r="E32" i="25" s="1"/>
  <c r="F32" i="25" s="1"/>
  <c r="G32" i="25" s="1"/>
  <c r="C32" i="9"/>
  <c r="AX32" i="12"/>
  <c r="K65" i="25"/>
  <c r="I65" i="25"/>
  <c r="J65" i="25" s="1"/>
  <c r="U65" i="25" s="1"/>
  <c r="T65" i="25"/>
  <c r="I67" i="25"/>
  <c r="J67" i="25" s="1"/>
  <c r="U67" i="25" s="1"/>
  <c r="T67" i="25"/>
  <c r="K67" i="25"/>
  <c r="S55" i="71"/>
  <c r="R51" i="25"/>
  <c r="S51" i="25" s="1"/>
  <c r="D51" i="11" s="1"/>
  <c r="D51" i="10"/>
  <c r="D33" i="10"/>
  <c r="R33" i="25"/>
  <c r="S33" i="25" s="1"/>
  <c r="D33" i="11" s="1"/>
  <c r="C45" i="9"/>
  <c r="AX45" i="12"/>
  <c r="AQ45" i="12"/>
  <c r="D45" i="25" s="1"/>
  <c r="E45" i="25" s="1"/>
  <c r="F45" i="25" s="1"/>
  <c r="G45" i="25" s="1"/>
  <c r="C66" i="9"/>
  <c r="AQ66" i="12"/>
  <c r="D66" i="25" s="1"/>
  <c r="E66" i="25" s="1"/>
  <c r="F66" i="25" s="1"/>
  <c r="G66" i="25" s="1"/>
  <c r="AX66" i="12"/>
  <c r="AX54" i="12"/>
  <c r="C54" i="9"/>
  <c r="AQ54" i="12"/>
  <c r="D54" i="25" s="1"/>
  <c r="E54" i="25" s="1"/>
  <c r="F54" i="25" s="1"/>
  <c r="G54" i="25" s="1"/>
  <c r="I37" i="28"/>
  <c r="K37" i="28" s="1"/>
  <c r="M37" i="28" s="1"/>
  <c r="N37" i="28" s="1"/>
  <c r="AX55" i="12"/>
  <c r="AQ55" i="12"/>
  <c r="D55" i="25" s="1"/>
  <c r="E55" i="25" s="1"/>
  <c r="F55" i="25" s="1"/>
  <c r="G55" i="25" s="1"/>
  <c r="C55" i="9"/>
  <c r="AI47" i="12"/>
  <c r="AP47" i="12"/>
  <c r="AL47" i="12"/>
  <c r="AM47" i="12" s="1"/>
  <c r="Q46" i="71" s="1"/>
  <c r="S46" i="71" s="1"/>
  <c r="AQ64" i="12"/>
  <c r="D64" i="25" s="1"/>
  <c r="E64" i="25" s="1"/>
  <c r="F64" i="25" s="1"/>
  <c r="G64" i="25" s="1"/>
  <c r="AX64" i="12"/>
  <c r="C64" i="9"/>
  <c r="D37" i="26"/>
  <c r="E37" i="26" s="1"/>
  <c r="D37" i="28"/>
  <c r="E37" i="28" s="1"/>
  <c r="D37" i="27"/>
  <c r="E37" i="27" s="1"/>
  <c r="D52" i="27"/>
  <c r="E52" i="27" s="1"/>
  <c r="D52" i="28"/>
  <c r="E52" i="28" s="1"/>
  <c r="D52" i="26"/>
  <c r="E52" i="26" s="1"/>
  <c r="C26" i="9"/>
  <c r="AX26" i="12"/>
  <c r="AQ26" i="12"/>
  <c r="D26" i="25" s="1"/>
  <c r="E26" i="25" s="1"/>
  <c r="F26" i="25" s="1"/>
  <c r="G26" i="25" s="1"/>
  <c r="R45" i="25"/>
  <c r="S45" i="25" s="1"/>
  <c r="D45" i="11" s="1"/>
  <c r="D45" i="10"/>
  <c r="D57" i="10"/>
  <c r="R57" i="25"/>
  <c r="S57" i="25" s="1"/>
  <c r="D57" i="11" s="1"/>
  <c r="C38" i="9"/>
  <c r="AX38" i="12"/>
  <c r="AQ38" i="12"/>
  <c r="D38" i="25" s="1"/>
  <c r="E38" i="25" s="1"/>
  <c r="F38" i="25" s="1"/>
  <c r="G38" i="25" s="1"/>
  <c r="AL11" i="12"/>
  <c r="AM11" i="12" s="1"/>
  <c r="Q10" i="71" s="1"/>
  <c r="S10" i="71" s="1"/>
  <c r="AI11" i="12"/>
  <c r="AP11" i="12"/>
  <c r="I75" i="27"/>
  <c r="K75" i="27" s="1"/>
  <c r="I33" i="28"/>
  <c r="K33" i="28" s="1"/>
  <c r="O33" i="28" s="1"/>
  <c r="I37" i="26"/>
  <c r="K37" i="26" s="1"/>
  <c r="O37" i="26" s="1"/>
  <c r="T15" i="25"/>
  <c r="K15" i="25"/>
  <c r="I15" i="25"/>
  <c r="J15" i="25" s="1"/>
  <c r="U15" i="25" s="1"/>
  <c r="D65" i="28"/>
  <c r="E65" i="28" s="1"/>
  <c r="I65" i="28" s="1"/>
  <c r="K65" i="28" s="1"/>
  <c r="D65" i="26"/>
  <c r="E65" i="26" s="1"/>
  <c r="D65" i="27"/>
  <c r="E65" i="27" s="1"/>
  <c r="D58" i="26"/>
  <c r="E58" i="26" s="1"/>
  <c r="D58" i="28"/>
  <c r="E58" i="28" s="1"/>
  <c r="D58" i="27"/>
  <c r="E58" i="27" s="1"/>
  <c r="R9" i="25"/>
  <c r="S9" i="25" s="1"/>
  <c r="D9" i="11" s="1"/>
  <c r="D9" i="10"/>
  <c r="D34" i="26"/>
  <c r="E34" i="26" s="1"/>
  <c r="D34" i="27"/>
  <c r="E34" i="27" s="1"/>
  <c r="I34" i="27" s="1"/>
  <c r="K34" i="27" s="1"/>
  <c r="D34" i="28"/>
  <c r="E34" i="28" s="1"/>
  <c r="I34" i="28" s="1"/>
  <c r="K34" i="28" s="1"/>
  <c r="D74" i="10"/>
  <c r="R74" i="25"/>
  <c r="S74" i="25" s="1"/>
  <c r="D74" i="11" s="1"/>
  <c r="D54" i="10"/>
  <c r="R54" i="25"/>
  <c r="S54" i="25" s="1"/>
  <c r="D54" i="11" s="1"/>
  <c r="K14" i="25"/>
  <c r="I14" i="25"/>
  <c r="J14" i="25" s="1"/>
  <c r="U14" i="25" s="1"/>
  <c r="T14" i="25"/>
  <c r="AP63" i="12"/>
  <c r="AI63" i="12"/>
  <c r="AL63" i="12"/>
  <c r="AM63" i="12" s="1"/>
  <c r="Q62" i="71" s="1"/>
  <c r="S62" i="71" s="1"/>
  <c r="F7" i="29"/>
  <c r="D68" i="28"/>
  <c r="E68" i="28" s="1"/>
  <c r="D68" i="26"/>
  <c r="E68" i="26" s="1"/>
  <c r="D68" i="27"/>
  <c r="E68" i="27" s="1"/>
  <c r="AQ61" i="12"/>
  <c r="D61" i="25" s="1"/>
  <c r="E61" i="25" s="1"/>
  <c r="F61" i="25" s="1"/>
  <c r="G61" i="25" s="1"/>
  <c r="C61" i="9"/>
  <c r="AX61" i="12"/>
  <c r="AI29" i="12"/>
  <c r="AL29" i="12"/>
  <c r="AM29" i="12" s="1"/>
  <c r="Q28" i="71" s="1"/>
  <c r="S28" i="71" s="1"/>
  <c r="AP29" i="12"/>
  <c r="R53" i="25"/>
  <c r="S53" i="25" s="1"/>
  <c r="D53" i="11" s="1"/>
  <c r="D53" i="10"/>
  <c r="R16" i="25"/>
  <c r="S16" i="25" s="1"/>
  <c r="D16" i="11" s="1"/>
  <c r="D16" i="10"/>
  <c r="D64" i="26"/>
  <c r="E64" i="26" s="1"/>
  <c r="D64" i="28"/>
  <c r="E64" i="28" s="1"/>
  <c r="D64" i="27"/>
  <c r="E64" i="27" s="1"/>
  <c r="D72" i="10"/>
  <c r="R72" i="25"/>
  <c r="S72" i="25" s="1"/>
  <c r="D72" i="11" s="1"/>
  <c r="D48" i="10"/>
  <c r="R48" i="25"/>
  <c r="S48" i="25" s="1"/>
  <c r="D48" i="11" s="1"/>
  <c r="R35" i="25"/>
  <c r="S35" i="25" s="1"/>
  <c r="D35" i="11" s="1"/>
  <c r="D35" i="10"/>
  <c r="R42" i="25"/>
  <c r="S42" i="25" s="1"/>
  <c r="D42" i="11" s="1"/>
  <c r="D42" i="10"/>
  <c r="C28" i="9"/>
  <c r="AQ28" i="12"/>
  <c r="D28" i="25" s="1"/>
  <c r="E28" i="25" s="1"/>
  <c r="F28" i="25" s="1"/>
  <c r="G28" i="25" s="1"/>
  <c r="AX28" i="12"/>
  <c r="AR28" i="12" s="1"/>
  <c r="D19" i="26"/>
  <c r="E19" i="26" s="1"/>
  <c r="D19" i="28"/>
  <c r="E19" i="28" s="1"/>
  <c r="D19" i="27"/>
  <c r="E19" i="27" s="1"/>
  <c r="C72" i="9"/>
  <c r="AX72" i="12"/>
  <c r="AQ72" i="12"/>
  <c r="D72" i="25" s="1"/>
  <c r="E72" i="25" s="1"/>
  <c r="F72" i="25" s="1"/>
  <c r="G72" i="25" s="1"/>
  <c r="C37" i="9"/>
  <c r="AQ37" i="12"/>
  <c r="D37" i="25" s="1"/>
  <c r="E37" i="25" s="1"/>
  <c r="F37" i="25" s="1"/>
  <c r="G37" i="25" s="1"/>
  <c r="AX37" i="12"/>
  <c r="AR37" i="12"/>
  <c r="D47" i="10"/>
  <c r="R47" i="25"/>
  <c r="S47" i="25" s="1"/>
  <c r="D47" i="11" s="1"/>
  <c r="D49" i="10"/>
  <c r="R49" i="25"/>
  <c r="S49" i="25" s="1"/>
  <c r="D49" i="11" s="1"/>
  <c r="AW71" i="12"/>
  <c r="AY71" i="12"/>
  <c r="AX16" i="12"/>
  <c r="AQ16" i="12"/>
  <c r="D16" i="25" s="1"/>
  <c r="E16" i="25" s="1"/>
  <c r="F16" i="25" s="1"/>
  <c r="G16" i="25" s="1"/>
  <c r="C16" i="9"/>
  <c r="C18" i="9"/>
  <c r="AX18" i="12"/>
  <c r="AQ18" i="12"/>
  <c r="D18" i="25" s="1"/>
  <c r="E18" i="25" s="1"/>
  <c r="F18" i="25" s="1"/>
  <c r="G18" i="25" s="1"/>
  <c r="AR18" i="12"/>
  <c r="AX21" i="12"/>
  <c r="AQ21" i="12"/>
  <c r="D21" i="25" s="1"/>
  <c r="E21" i="25" s="1"/>
  <c r="F21" i="25" s="1"/>
  <c r="G21" i="25" s="1"/>
  <c r="C21" i="9"/>
  <c r="AR21" i="12"/>
  <c r="AL48" i="12"/>
  <c r="AM48" i="12" s="1"/>
  <c r="Q47" i="71" s="1"/>
  <c r="S47" i="71" s="1"/>
  <c r="AI48" i="12"/>
  <c r="AP48" i="12"/>
  <c r="AX53" i="12"/>
  <c r="C53" i="9"/>
  <c r="AQ53" i="12"/>
  <c r="D53" i="25" s="1"/>
  <c r="E53" i="25" s="1"/>
  <c r="F53" i="25" s="1"/>
  <c r="G53" i="25" s="1"/>
  <c r="AX43" i="12"/>
  <c r="AQ43" i="12"/>
  <c r="D43" i="25" s="1"/>
  <c r="E43" i="25" s="1"/>
  <c r="F43" i="25" s="1"/>
  <c r="G43" i="25" s="1"/>
  <c r="C43" i="9"/>
  <c r="S72" i="71"/>
  <c r="D32" i="27"/>
  <c r="E32" i="27" s="1"/>
  <c r="D32" i="28"/>
  <c r="E32" i="28" s="1"/>
  <c r="D32" i="26"/>
  <c r="E32" i="26" s="1"/>
  <c r="I27" i="25"/>
  <c r="J27" i="25" s="1"/>
  <c r="U27" i="25" s="1"/>
  <c r="T27" i="25"/>
  <c r="K27" i="25"/>
  <c r="AX23" i="12"/>
  <c r="C23" i="9"/>
  <c r="AQ23" i="12"/>
  <c r="D23" i="25" s="1"/>
  <c r="E23" i="25" s="1"/>
  <c r="F23" i="25" s="1"/>
  <c r="G23" i="25" s="1"/>
  <c r="C33" i="9"/>
  <c r="AQ33" i="12"/>
  <c r="D33" i="25" s="1"/>
  <c r="E33" i="25" s="1"/>
  <c r="F33" i="25" s="1"/>
  <c r="G33" i="25" s="1"/>
  <c r="AX33" i="12"/>
  <c r="AY67" i="12"/>
  <c r="AW67" i="12"/>
  <c r="S35" i="71"/>
  <c r="S44" i="71"/>
  <c r="AX75" i="12"/>
  <c r="AQ75" i="12"/>
  <c r="D75" i="25" s="1"/>
  <c r="E75" i="25" s="1"/>
  <c r="F75" i="25" s="1"/>
  <c r="G75" i="25" s="1"/>
  <c r="C75" i="9"/>
  <c r="S53" i="71"/>
  <c r="AX40" i="12"/>
  <c r="C40" i="9"/>
  <c r="AQ40" i="12"/>
  <c r="D40" i="25" s="1"/>
  <c r="E40" i="25" s="1"/>
  <c r="F40" i="25" s="1"/>
  <c r="G40" i="25" s="1"/>
  <c r="I55" i="27"/>
  <c r="K55" i="27" s="1"/>
  <c r="I55" i="28"/>
  <c r="K55" i="28" s="1"/>
  <c r="I31" i="25"/>
  <c r="J31" i="25" s="1"/>
  <c r="U31" i="25" s="1"/>
  <c r="K31" i="25"/>
  <c r="T31" i="25"/>
  <c r="D42" i="28"/>
  <c r="E42" i="28" s="1"/>
  <c r="D42" i="27"/>
  <c r="E42" i="27" s="1"/>
  <c r="D42" i="26"/>
  <c r="E42" i="26" s="1"/>
  <c r="AU10" i="12"/>
  <c r="L10" i="25"/>
  <c r="I25" i="25"/>
  <c r="J25" i="25" s="1"/>
  <c r="U25" i="25" s="1"/>
  <c r="K25" i="25"/>
  <c r="T25" i="25"/>
  <c r="D22" i="26"/>
  <c r="E22" i="26" s="1"/>
  <c r="D63" i="26"/>
  <c r="E63" i="26" s="1"/>
  <c r="D63" i="28"/>
  <c r="E63" i="28" s="1"/>
  <c r="D63" i="27"/>
  <c r="E63" i="27" s="1"/>
  <c r="AE10" i="12"/>
  <c r="AY31" i="12"/>
  <c r="AW31" i="12"/>
  <c r="K44" i="25"/>
  <c r="I44" i="25"/>
  <c r="J44" i="25" s="1"/>
  <c r="U44" i="25" s="1"/>
  <c r="T44" i="25"/>
  <c r="AY25" i="12"/>
  <c r="AW25" i="12"/>
  <c r="AY44" i="12"/>
  <c r="AW44" i="12"/>
  <c r="M28" i="28"/>
  <c r="N28" i="28" s="1"/>
  <c r="AR11" i="9"/>
  <c r="AR75" i="9"/>
  <c r="AR12" i="9"/>
  <c r="M33" i="27"/>
  <c r="N33" i="27" s="1"/>
  <c r="O33" i="27"/>
  <c r="AR27" i="9"/>
  <c r="AR50" i="9"/>
  <c r="AR10" i="9"/>
  <c r="AR14" i="9"/>
  <c r="AR8" i="9"/>
  <c r="M75" i="27"/>
  <c r="N75" i="27" s="1"/>
  <c r="O75" i="27"/>
  <c r="H42" i="26"/>
  <c r="H37" i="27"/>
  <c r="I37" i="27" s="1"/>
  <c r="K37" i="27" s="1"/>
  <c r="H48" i="26"/>
  <c r="AR22" i="9"/>
  <c r="AR38" i="9"/>
  <c r="L13" i="29"/>
  <c r="AR69" i="9"/>
  <c r="AR65" i="9"/>
  <c r="H42" i="28"/>
  <c r="H68" i="28"/>
  <c r="I68" i="28" s="1"/>
  <c r="K68" i="28" s="1"/>
  <c r="AR66" i="9"/>
  <c r="AR18" i="9"/>
  <c r="AR26" i="9"/>
  <c r="O55" i="27"/>
  <c r="M55" i="27"/>
  <c r="N55" i="27" s="1"/>
  <c r="H73" i="26"/>
  <c r="AR57" i="9"/>
  <c r="AR43" i="9"/>
  <c r="AR74" i="9"/>
  <c r="AR58" i="9"/>
  <c r="AR62" i="9"/>
  <c r="AR54" i="9"/>
  <c r="AR40" i="9"/>
  <c r="AR20" i="9"/>
  <c r="M62" i="26"/>
  <c r="N62" i="26" s="1"/>
  <c r="O62" i="26"/>
  <c r="M67" i="26"/>
  <c r="N67" i="26" s="1"/>
  <c r="O67" i="26"/>
  <c r="M62" i="28"/>
  <c r="N62" i="28" s="1"/>
  <c r="O62" i="28"/>
  <c r="H20" i="26"/>
  <c r="H68" i="26"/>
  <c r="M37" i="26"/>
  <c r="N37" i="26" s="1"/>
  <c r="H74" i="26"/>
  <c r="O21" i="26"/>
  <c r="M21" i="26"/>
  <c r="N21" i="26" s="1"/>
  <c r="H26" i="28"/>
  <c r="I26" i="28" s="1"/>
  <c r="K26" i="28" s="1"/>
  <c r="H68" i="27"/>
  <c r="I68" i="27" s="1"/>
  <c r="K68" i="27" s="1"/>
  <c r="H46" i="28"/>
  <c r="H46" i="27"/>
  <c r="AR59" i="9"/>
  <c r="O71" i="27"/>
  <c r="M71" i="27"/>
  <c r="N71" i="27" s="1"/>
  <c r="M55" i="28"/>
  <c r="N55" i="28" s="1"/>
  <c r="O55" i="28"/>
  <c r="AR61" i="9"/>
  <c r="AR34" i="9"/>
  <c r="AR35" i="9"/>
  <c r="AR42" i="9"/>
  <c r="AR33" i="9"/>
  <c r="AR70" i="9"/>
  <c r="O67" i="27"/>
  <c r="M67" i="27"/>
  <c r="N67" i="27" s="1"/>
  <c r="O34" i="26"/>
  <c r="O67" i="28"/>
  <c r="M67" i="28"/>
  <c r="N67" i="28" s="1"/>
  <c r="H62" i="27"/>
  <c r="I62" i="27" s="1"/>
  <c r="K62" i="27" s="1"/>
  <c r="H49" i="27"/>
  <c r="AR73" i="9"/>
  <c r="AR53" i="9"/>
  <c r="H64" i="26"/>
  <c r="H72" i="28"/>
  <c r="H53" i="28"/>
  <c r="H20" i="27"/>
  <c r="H59" i="28"/>
  <c r="H17" i="26"/>
  <c r="H41" i="26"/>
  <c r="H57" i="27"/>
  <c r="H41" i="27"/>
  <c r="I41" i="27" s="1"/>
  <c r="K41" i="27" s="1"/>
  <c r="H25" i="28"/>
  <c r="I25" i="28" s="1"/>
  <c r="K25" i="28" s="1"/>
  <c r="H41" i="28"/>
  <c r="I41" i="28" s="1"/>
  <c r="K41" i="28" s="1"/>
  <c r="H57" i="28"/>
  <c r="H72" i="27"/>
  <c r="H65" i="27"/>
  <c r="I65" i="27" s="1"/>
  <c r="K65" i="27" s="1"/>
  <c r="H25" i="26"/>
  <c r="I25" i="26" s="1"/>
  <c r="K25" i="26" s="1"/>
  <c r="H25" i="27"/>
  <c r="I25" i="27" s="1"/>
  <c r="K25" i="27" s="1"/>
  <c r="H57" i="26"/>
  <c r="H74" i="28"/>
  <c r="H42" i="27"/>
  <c r="I42" i="27" s="1"/>
  <c r="K42" i="27" s="1"/>
  <c r="H71" i="28"/>
  <c r="I71" i="28" s="1"/>
  <c r="K71" i="28" s="1"/>
  <c r="H17" i="27"/>
  <c r="H27" i="27"/>
  <c r="I27" i="27" s="1"/>
  <c r="K27" i="27" s="1"/>
  <c r="H27" i="28"/>
  <c r="I27" i="28" s="1"/>
  <c r="K27" i="28" s="1"/>
  <c r="H28" i="27"/>
  <c r="I28" i="27" s="1"/>
  <c r="K28" i="27" s="1"/>
  <c r="H35" i="28"/>
  <c r="H64" i="28"/>
  <c r="I64" i="28" s="1"/>
  <c r="K64" i="28" s="1"/>
  <c r="H59" i="27"/>
  <c r="H71" i="26"/>
  <c r="I71" i="26" s="1"/>
  <c r="K71" i="26" s="1"/>
  <c r="H47" i="27"/>
  <c r="H47" i="26"/>
  <c r="H54" i="28"/>
  <c r="H54" i="27"/>
  <c r="H15" i="27"/>
  <c r="I15" i="27" s="1"/>
  <c r="K15" i="27" s="1"/>
  <c r="H46" i="26"/>
  <c r="H73" i="28"/>
  <c r="H56" i="27"/>
  <c r="H73" i="27"/>
  <c r="H47" i="28"/>
  <c r="H74" i="27"/>
  <c r="H33" i="26"/>
  <c r="I33" i="26" s="1"/>
  <c r="K33" i="26" s="1"/>
  <c r="H53" i="27"/>
  <c r="H56" i="28"/>
  <c r="H58" i="28"/>
  <c r="I58" i="28" s="1"/>
  <c r="K58" i="28" s="1"/>
  <c r="H58" i="26"/>
  <c r="I58" i="26" s="1"/>
  <c r="K58" i="26" s="1"/>
  <c r="H70" i="26"/>
  <c r="H70" i="27"/>
  <c r="H56" i="26"/>
  <c r="H58" i="27"/>
  <c r="I58" i="27" s="1"/>
  <c r="K58" i="27" s="1"/>
  <c r="H53" i="26"/>
  <c r="H35" i="27"/>
  <c r="H35" i="26"/>
  <c r="H63" i="27"/>
  <c r="H63" i="26"/>
  <c r="H63" i="28"/>
  <c r="H22" i="26"/>
  <c r="H54" i="26"/>
  <c r="H49" i="28"/>
  <c r="H64" i="27"/>
  <c r="I64" i="27" s="1"/>
  <c r="K64" i="27" s="1"/>
  <c r="H27" i="26"/>
  <c r="I27" i="26" s="1"/>
  <c r="K27" i="26" s="1"/>
  <c r="H70" i="28"/>
  <c r="H12" i="26"/>
  <c r="H55" i="26"/>
  <c r="I55" i="26" s="1"/>
  <c r="K55" i="26" s="1"/>
  <c r="H11" i="28"/>
  <c r="H11" i="26"/>
  <c r="H11" i="27"/>
  <c r="H8" i="27"/>
  <c r="H24" i="27"/>
  <c r="H52" i="28"/>
  <c r="I52" i="28" s="1"/>
  <c r="K52" i="28" s="1"/>
  <c r="H52" i="27"/>
  <c r="I52" i="27" s="1"/>
  <c r="K52" i="27" s="1"/>
  <c r="H52" i="26"/>
  <c r="I52" i="26" s="1"/>
  <c r="K52" i="26" s="1"/>
  <c r="H39" i="26"/>
  <c r="H60" i="28"/>
  <c r="I60" i="28" s="1"/>
  <c r="K60" i="28" s="1"/>
  <c r="H60" i="27"/>
  <c r="I60" i="27" s="1"/>
  <c r="K60" i="27" s="1"/>
  <c r="H66" i="26"/>
  <c r="I66" i="26" s="1"/>
  <c r="K66" i="26" s="1"/>
  <c r="H45" i="27"/>
  <c r="H24" i="26"/>
  <c r="H21" i="27"/>
  <c r="I21" i="27" s="1"/>
  <c r="K21" i="27" s="1"/>
  <c r="H24" i="28"/>
  <c r="H39" i="28"/>
  <c r="H36" i="26"/>
  <c r="H36" i="27"/>
  <c r="H51" i="26"/>
  <c r="H51" i="28"/>
  <c r="H51" i="27"/>
  <c r="H43" i="28"/>
  <c r="H66" i="28"/>
  <c r="I66" i="28" s="1"/>
  <c r="K66" i="28" s="1"/>
  <c r="H66" i="27"/>
  <c r="H14" i="28"/>
  <c r="I14" i="28" s="1"/>
  <c r="K14" i="28" s="1"/>
  <c r="H14" i="27"/>
  <c r="I14" i="27" s="1"/>
  <c r="K14" i="27" s="1"/>
  <c r="H14" i="26"/>
  <c r="I14" i="26" s="1"/>
  <c r="K14" i="26" s="1"/>
  <c r="H39" i="27"/>
  <c r="H43" i="26"/>
  <c r="H60" i="26"/>
  <c r="I60" i="26" s="1"/>
  <c r="K60" i="26" s="1"/>
  <c r="H10" i="28"/>
  <c r="H10" i="26"/>
  <c r="H10" i="27"/>
  <c r="H40" i="28"/>
  <c r="H40" i="26"/>
  <c r="H40" i="27"/>
  <c r="H8" i="28"/>
  <c r="H8" i="26"/>
  <c r="H61" i="28"/>
  <c r="I61" i="28" s="1"/>
  <c r="K61" i="28" s="1"/>
  <c r="H61" i="27"/>
  <c r="I61" i="27" s="1"/>
  <c r="K61" i="27" s="1"/>
  <c r="H50" i="28"/>
  <c r="H50" i="26"/>
  <c r="H50" i="27"/>
  <c r="H43" i="27"/>
  <c r="H26" i="27"/>
  <c r="I26" i="27" s="1"/>
  <c r="K26" i="27" s="1"/>
  <c r="H61" i="26"/>
  <c r="I61" i="26" s="1"/>
  <c r="K61" i="26" s="1"/>
  <c r="H12" i="28"/>
  <c r="H36" i="28"/>
  <c r="H19" i="26"/>
  <c r="I19" i="26" s="1"/>
  <c r="K19" i="26" s="1"/>
  <c r="H19" i="27"/>
  <c r="I19" i="27" s="1"/>
  <c r="K19" i="27" s="1"/>
  <c r="H19" i="28"/>
  <c r="I19" i="28" s="1"/>
  <c r="K19" i="28" s="1"/>
  <c r="H23" i="27"/>
  <c r="H23" i="28"/>
  <c r="H23" i="26"/>
  <c r="H31" i="26"/>
  <c r="I31" i="26" s="1"/>
  <c r="K31" i="26" s="1"/>
  <c r="H31" i="28"/>
  <c r="I31" i="28" s="1"/>
  <c r="K31" i="28" s="1"/>
  <c r="H65" i="26"/>
  <c r="I65" i="26" s="1"/>
  <c r="K65" i="26" s="1"/>
  <c r="H32" i="27"/>
  <c r="I32" i="27" s="1"/>
  <c r="K32" i="27" s="1"/>
  <c r="H32" i="28"/>
  <c r="H44" i="28"/>
  <c r="I44" i="28" s="1"/>
  <c r="K44" i="28" s="1"/>
  <c r="H44" i="27"/>
  <c r="I44" i="27" s="1"/>
  <c r="K44" i="27" s="1"/>
  <c r="H44" i="26"/>
  <c r="I44" i="26" s="1"/>
  <c r="K44" i="26" s="1"/>
  <c r="H31" i="27"/>
  <c r="I31" i="27" s="1"/>
  <c r="K31" i="27" s="1"/>
  <c r="H32" i="26"/>
  <c r="I32" i="26" s="1"/>
  <c r="K32" i="26" s="1"/>
  <c r="H16" i="28"/>
  <c r="I16" i="28" s="1"/>
  <c r="K16" i="28" s="1"/>
  <c r="H16" i="27"/>
  <c r="I16" i="27" s="1"/>
  <c r="K16" i="27" s="1"/>
  <c r="H16" i="26"/>
  <c r="H38" i="28"/>
  <c r="I38" i="28" s="1"/>
  <c r="K38" i="28" s="1"/>
  <c r="H38" i="26"/>
  <c r="I38" i="26" s="1"/>
  <c r="K38" i="26" s="1"/>
  <c r="H38" i="27"/>
  <c r="I38" i="27" s="1"/>
  <c r="K38" i="27" s="1"/>
  <c r="H13" i="28"/>
  <c r="I13" i="28" s="1"/>
  <c r="K13" i="28" s="1"/>
  <c r="H13" i="27"/>
  <c r="I13" i="27" s="1"/>
  <c r="K13" i="27" s="1"/>
  <c r="H13" i="26"/>
  <c r="I13" i="26" s="1"/>
  <c r="K13" i="26" s="1"/>
  <c r="H9" i="26"/>
  <c r="H18" i="28"/>
  <c r="H18" i="26"/>
  <c r="H18" i="27"/>
  <c r="H29" i="28"/>
  <c r="H29" i="26"/>
  <c r="H29" i="27"/>
  <c r="H69" i="26"/>
  <c r="I69" i="26" s="1"/>
  <c r="K69" i="26" s="1"/>
  <c r="H69" i="27"/>
  <c r="I69" i="27" s="1"/>
  <c r="K69" i="27" s="1"/>
  <c r="H69" i="28"/>
  <c r="I69" i="28" s="1"/>
  <c r="K69" i="28" s="1"/>
  <c r="O21" i="28" l="1"/>
  <c r="M21" i="28"/>
  <c r="N21" i="28" s="1"/>
  <c r="M28" i="26"/>
  <c r="N28" i="26" s="1"/>
  <c r="O28" i="26"/>
  <c r="O34" i="28"/>
  <c r="M34" i="28"/>
  <c r="N34" i="28" s="1"/>
  <c r="D11" i="28"/>
  <c r="E11" i="28" s="1"/>
  <c r="D11" i="27"/>
  <c r="E11" i="27" s="1"/>
  <c r="I11" i="27" s="1"/>
  <c r="K11" i="27" s="1"/>
  <c r="D11" i="26"/>
  <c r="E11" i="26" s="1"/>
  <c r="D57" i="26"/>
  <c r="E57" i="26" s="1"/>
  <c r="I57" i="26" s="1"/>
  <c r="K57" i="26" s="1"/>
  <c r="D57" i="27"/>
  <c r="E57" i="27" s="1"/>
  <c r="D57" i="28"/>
  <c r="E57" i="28" s="1"/>
  <c r="I57" i="28" s="1"/>
  <c r="K57" i="28" s="1"/>
  <c r="M15" i="26"/>
  <c r="N15" i="26" s="1"/>
  <c r="O15" i="26"/>
  <c r="O26" i="26"/>
  <c r="M26" i="26"/>
  <c r="N26" i="26" s="1"/>
  <c r="M75" i="28"/>
  <c r="N75" i="28" s="1"/>
  <c r="O75" i="28"/>
  <c r="O65" i="28"/>
  <c r="M65" i="28"/>
  <c r="N65" i="28" s="1"/>
  <c r="O34" i="27"/>
  <c r="M34" i="27"/>
  <c r="N34" i="27" s="1"/>
  <c r="O15" i="28"/>
  <c r="M15" i="28"/>
  <c r="N15" i="28" s="1"/>
  <c r="M75" i="26"/>
  <c r="N75" i="26" s="1"/>
  <c r="O75" i="26"/>
  <c r="I23" i="28"/>
  <c r="K23" i="28" s="1"/>
  <c r="O23" i="28" s="1"/>
  <c r="I51" i="27"/>
  <c r="K51" i="27" s="1"/>
  <c r="I20" i="27"/>
  <c r="K20" i="27" s="1"/>
  <c r="D45" i="27"/>
  <c r="E45" i="27" s="1"/>
  <c r="D45" i="28"/>
  <c r="E45" i="28" s="1"/>
  <c r="I45" i="28" s="1"/>
  <c r="K45" i="28" s="1"/>
  <c r="D45" i="26"/>
  <c r="E45" i="26" s="1"/>
  <c r="I45" i="26" s="1"/>
  <c r="K45" i="26" s="1"/>
  <c r="T37" i="25"/>
  <c r="I37" i="25"/>
  <c r="J37" i="25" s="1"/>
  <c r="U37" i="25" s="1"/>
  <c r="K37" i="25"/>
  <c r="C63" i="9"/>
  <c r="AX63" i="12"/>
  <c r="AQ63" i="12"/>
  <c r="D63" i="25" s="1"/>
  <c r="E63" i="25" s="1"/>
  <c r="F63" i="25" s="1"/>
  <c r="G63" i="25" s="1"/>
  <c r="AW38" i="12"/>
  <c r="AY38" i="12"/>
  <c r="AR66" i="12"/>
  <c r="AW66" i="12"/>
  <c r="AY66" i="12"/>
  <c r="AR45" i="12"/>
  <c r="AY45" i="12"/>
  <c r="AW45" i="12"/>
  <c r="AY32" i="12"/>
  <c r="AW32" i="12"/>
  <c r="D39" i="27"/>
  <c r="E39" i="27" s="1"/>
  <c r="D39" i="26"/>
  <c r="E39" i="26" s="1"/>
  <c r="D39" i="28"/>
  <c r="E39" i="28" s="1"/>
  <c r="AR41" i="12"/>
  <c r="AY41" i="12"/>
  <c r="AW41" i="12"/>
  <c r="K13" i="25"/>
  <c r="T13" i="25"/>
  <c r="I13" i="25"/>
  <c r="J13" i="25" s="1"/>
  <c r="U13" i="25" s="1"/>
  <c r="D12" i="26"/>
  <c r="E12" i="26" s="1"/>
  <c r="D12" i="27"/>
  <c r="E12" i="27" s="1"/>
  <c r="I12" i="27" s="1"/>
  <c r="K12" i="27" s="1"/>
  <c r="D12" i="28"/>
  <c r="E12" i="28" s="1"/>
  <c r="D17" i="27"/>
  <c r="E17" i="27" s="1"/>
  <c r="D17" i="26"/>
  <c r="E17" i="26" s="1"/>
  <c r="D17" i="28"/>
  <c r="E17" i="28" s="1"/>
  <c r="I17" i="28" s="1"/>
  <c r="K17" i="28" s="1"/>
  <c r="K49" i="25"/>
  <c r="I49" i="25"/>
  <c r="J49" i="25" s="1"/>
  <c r="U49" i="25" s="1"/>
  <c r="T49" i="25"/>
  <c r="F11" i="29"/>
  <c r="F8" i="29"/>
  <c r="D43" i="28"/>
  <c r="E43" i="28" s="1"/>
  <c r="D43" i="26"/>
  <c r="E43" i="26" s="1"/>
  <c r="I43" i="26" s="1"/>
  <c r="K43" i="26" s="1"/>
  <c r="D43" i="27"/>
  <c r="E43" i="27" s="1"/>
  <c r="I43" i="27" s="1"/>
  <c r="K43" i="27" s="1"/>
  <c r="I39" i="27"/>
  <c r="K39" i="27" s="1"/>
  <c r="O39" i="27" s="1"/>
  <c r="I66" i="27"/>
  <c r="K66" i="27" s="1"/>
  <c r="I39" i="28"/>
  <c r="K39" i="28" s="1"/>
  <c r="I45" i="27"/>
  <c r="K45" i="27" s="1"/>
  <c r="I39" i="26"/>
  <c r="K39" i="26" s="1"/>
  <c r="I11" i="28"/>
  <c r="K11" i="28" s="1"/>
  <c r="I35" i="26"/>
  <c r="K35" i="26" s="1"/>
  <c r="M35" i="26" s="1"/>
  <c r="N35" i="26" s="1"/>
  <c r="I56" i="26"/>
  <c r="K56" i="26" s="1"/>
  <c r="I41" i="26"/>
  <c r="K41" i="26" s="1"/>
  <c r="M33" i="28"/>
  <c r="N33" i="28" s="1"/>
  <c r="O37" i="28"/>
  <c r="I40" i="25"/>
  <c r="J40" i="25" s="1"/>
  <c r="U40" i="25" s="1"/>
  <c r="K40" i="25"/>
  <c r="T40" i="25"/>
  <c r="AR33" i="12"/>
  <c r="AY33" i="12"/>
  <c r="AW33" i="12"/>
  <c r="K23" i="25"/>
  <c r="T23" i="25"/>
  <c r="I23" i="25"/>
  <c r="J23" i="25" s="1"/>
  <c r="U23" i="25" s="1"/>
  <c r="AR43" i="12"/>
  <c r="AY43" i="12"/>
  <c r="AW43" i="12"/>
  <c r="AQ48" i="12"/>
  <c r="D48" i="25" s="1"/>
  <c r="E48" i="25" s="1"/>
  <c r="F48" i="25" s="1"/>
  <c r="G48" i="25" s="1"/>
  <c r="AX48" i="12"/>
  <c r="C48" i="9"/>
  <c r="I18" i="25"/>
  <c r="J18" i="25" s="1"/>
  <c r="U18" i="25" s="1"/>
  <c r="T18" i="25"/>
  <c r="K18" i="25"/>
  <c r="C29" i="9"/>
  <c r="AX29" i="12"/>
  <c r="AQ29" i="12"/>
  <c r="D29" i="25" s="1"/>
  <c r="E29" i="25" s="1"/>
  <c r="F29" i="25" s="1"/>
  <c r="G29" i="25" s="1"/>
  <c r="AR29" i="12"/>
  <c r="AR64" i="12"/>
  <c r="AW64" i="12"/>
  <c r="AY64" i="12"/>
  <c r="I54" i="25"/>
  <c r="J54" i="25" s="1"/>
  <c r="U54" i="25" s="1"/>
  <c r="K54" i="25"/>
  <c r="T54" i="25"/>
  <c r="K66" i="25"/>
  <c r="T66" i="25"/>
  <c r="I66" i="25"/>
  <c r="J66" i="25" s="1"/>
  <c r="U66" i="25" s="1"/>
  <c r="AQ20" i="12"/>
  <c r="D20" i="25" s="1"/>
  <c r="E20" i="25" s="1"/>
  <c r="F20" i="25" s="1"/>
  <c r="G20" i="25" s="1"/>
  <c r="C20" i="9"/>
  <c r="AX20" i="12"/>
  <c r="AR17" i="12"/>
  <c r="AY17" i="12"/>
  <c r="AW17" i="12"/>
  <c r="D49" i="26"/>
  <c r="E49" i="26" s="1"/>
  <c r="I49" i="26" s="1"/>
  <c r="K49" i="26" s="1"/>
  <c r="D49" i="28"/>
  <c r="E49" i="28" s="1"/>
  <c r="I49" i="28" s="1"/>
  <c r="K49" i="28" s="1"/>
  <c r="D49" i="27"/>
  <c r="E49" i="27" s="1"/>
  <c r="AX57" i="12"/>
  <c r="AQ57" i="12"/>
  <c r="D57" i="25" s="1"/>
  <c r="E57" i="25" s="1"/>
  <c r="F57" i="25" s="1"/>
  <c r="G57" i="25" s="1"/>
  <c r="C57" i="9"/>
  <c r="AX22" i="12"/>
  <c r="AQ22" i="12"/>
  <c r="D22" i="25" s="1"/>
  <c r="E22" i="25" s="1"/>
  <c r="F22" i="25" s="1"/>
  <c r="G22" i="25" s="1"/>
  <c r="C22" i="9"/>
  <c r="AX42" i="12"/>
  <c r="C42" i="9"/>
  <c r="AQ42" i="12"/>
  <c r="D42" i="25" s="1"/>
  <c r="E42" i="25" s="1"/>
  <c r="F42" i="25" s="1"/>
  <c r="G42" i="25" s="1"/>
  <c r="C51" i="9"/>
  <c r="AQ51" i="12"/>
  <c r="D51" i="25" s="1"/>
  <c r="E51" i="25" s="1"/>
  <c r="F51" i="25" s="1"/>
  <c r="G51" i="25" s="1"/>
  <c r="AX51" i="12"/>
  <c r="AY36" i="12"/>
  <c r="AW36" i="12"/>
  <c r="D46" i="27"/>
  <c r="E46" i="27" s="1"/>
  <c r="I46" i="27" s="1"/>
  <c r="K46" i="27" s="1"/>
  <c r="D46" i="26"/>
  <c r="E46" i="26" s="1"/>
  <c r="D46" i="28"/>
  <c r="E46" i="28" s="1"/>
  <c r="I46" i="28" s="1"/>
  <c r="K46" i="28" s="1"/>
  <c r="AW73" i="12"/>
  <c r="AY73" i="12"/>
  <c r="AR39" i="12"/>
  <c r="AY39" i="12"/>
  <c r="AW39" i="12"/>
  <c r="AR49" i="12"/>
  <c r="AY49" i="12"/>
  <c r="AW49" i="12"/>
  <c r="D50" i="27"/>
  <c r="E50" i="27" s="1"/>
  <c r="D50" i="26"/>
  <c r="E50" i="26" s="1"/>
  <c r="D50" i="28"/>
  <c r="E50" i="28" s="1"/>
  <c r="I50" i="28" s="1"/>
  <c r="K50" i="28" s="1"/>
  <c r="D72" i="27"/>
  <c r="E72" i="27" s="1"/>
  <c r="D72" i="26"/>
  <c r="E72" i="26" s="1"/>
  <c r="I72" i="26" s="1"/>
  <c r="K72" i="26" s="1"/>
  <c r="D72" i="28"/>
  <c r="E72" i="28" s="1"/>
  <c r="AR68" i="12"/>
  <c r="AY68" i="12"/>
  <c r="AW68" i="12"/>
  <c r="K46" i="25"/>
  <c r="I46" i="25"/>
  <c r="J46" i="25" s="1"/>
  <c r="U46" i="25" s="1"/>
  <c r="T46" i="25"/>
  <c r="F13" i="29"/>
  <c r="AR50" i="12"/>
  <c r="AY50" i="12"/>
  <c r="AW50" i="12"/>
  <c r="AY9" i="12"/>
  <c r="AW9" i="12"/>
  <c r="I70" i="28"/>
  <c r="K70" i="28" s="1"/>
  <c r="D54" i="28"/>
  <c r="E54" i="28" s="1"/>
  <c r="I54" i="28" s="1"/>
  <c r="K54" i="28" s="1"/>
  <c r="D54" i="26"/>
  <c r="E54" i="26" s="1"/>
  <c r="I54" i="26" s="1"/>
  <c r="K54" i="26" s="1"/>
  <c r="D54" i="27"/>
  <c r="E54" i="27" s="1"/>
  <c r="I54" i="27" s="1"/>
  <c r="K54" i="27" s="1"/>
  <c r="AR53" i="12"/>
  <c r="AW53" i="12"/>
  <c r="AY53" i="12"/>
  <c r="AW28" i="12"/>
  <c r="AY28" i="12"/>
  <c r="AR61" i="12"/>
  <c r="AW61" i="12"/>
  <c r="AY61" i="12"/>
  <c r="D30" i="28"/>
  <c r="E30" i="28" s="1"/>
  <c r="I30" i="28" s="1"/>
  <c r="K30" i="28" s="1"/>
  <c r="D30" i="27"/>
  <c r="E30" i="27" s="1"/>
  <c r="I30" i="27" s="1"/>
  <c r="K30" i="27" s="1"/>
  <c r="M30" i="27" s="1"/>
  <c r="N30" i="27" s="1"/>
  <c r="D30" i="26"/>
  <c r="E30" i="26" s="1"/>
  <c r="I30" i="26" s="1"/>
  <c r="K30" i="26" s="1"/>
  <c r="O30" i="26" s="1"/>
  <c r="I12" i="25"/>
  <c r="J12" i="25" s="1"/>
  <c r="U12" i="25" s="1"/>
  <c r="K12" i="25"/>
  <c r="T12" i="25"/>
  <c r="D53" i="28"/>
  <c r="E53" i="28" s="1"/>
  <c r="I53" i="28" s="1"/>
  <c r="K53" i="28" s="1"/>
  <c r="D53" i="26"/>
  <c r="E53" i="26" s="1"/>
  <c r="D53" i="27"/>
  <c r="E53" i="27" s="1"/>
  <c r="AR24" i="12"/>
  <c r="AY24" i="12"/>
  <c r="AW24" i="12"/>
  <c r="K9" i="25"/>
  <c r="T9" i="25"/>
  <c r="I9" i="25"/>
  <c r="J9" i="25" s="1"/>
  <c r="U9" i="25" s="1"/>
  <c r="I12" i="28"/>
  <c r="K12" i="28" s="1"/>
  <c r="O12" i="28" s="1"/>
  <c r="I50" i="27"/>
  <c r="K50" i="27" s="1"/>
  <c r="I24" i="28"/>
  <c r="K24" i="28" s="1"/>
  <c r="O24" i="28" s="1"/>
  <c r="I35" i="27"/>
  <c r="K35" i="27" s="1"/>
  <c r="I56" i="28"/>
  <c r="K56" i="28" s="1"/>
  <c r="M56" i="28" s="1"/>
  <c r="N56" i="28" s="1"/>
  <c r="I46" i="26"/>
  <c r="K46" i="26" s="1"/>
  <c r="I17" i="26"/>
  <c r="K17" i="26" s="1"/>
  <c r="I72" i="28"/>
  <c r="K72" i="28" s="1"/>
  <c r="I68" i="26"/>
  <c r="K68" i="26" s="1"/>
  <c r="O68" i="26" s="1"/>
  <c r="I73" i="26"/>
  <c r="K73" i="26" s="1"/>
  <c r="O73" i="26" s="1"/>
  <c r="D22" i="28"/>
  <c r="E22" i="28" s="1"/>
  <c r="I22" i="28" s="1"/>
  <c r="K22" i="28" s="1"/>
  <c r="K75" i="25"/>
  <c r="T75" i="25"/>
  <c r="I75" i="25"/>
  <c r="J75" i="25" s="1"/>
  <c r="U75" i="25" s="1"/>
  <c r="K33" i="25"/>
  <c r="I33" i="25"/>
  <c r="J33" i="25" s="1"/>
  <c r="U33" i="25" s="1"/>
  <c r="T33" i="25"/>
  <c r="D73" i="27"/>
  <c r="E73" i="27" s="1"/>
  <c r="I73" i="27" s="1"/>
  <c r="K73" i="27" s="1"/>
  <c r="D73" i="28"/>
  <c r="E73" i="28" s="1"/>
  <c r="I73" i="28" s="1"/>
  <c r="K73" i="28" s="1"/>
  <c r="D73" i="26"/>
  <c r="E73" i="26" s="1"/>
  <c r="I53" i="25"/>
  <c r="J53" i="25" s="1"/>
  <c r="U53" i="25" s="1"/>
  <c r="T53" i="25"/>
  <c r="K53" i="25"/>
  <c r="T21" i="25"/>
  <c r="K21" i="25"/>
  <c r="I21" i="25"/>
  <c r="J21" i="25" s="1"/>
  <c r="U21" i="25" s="1"/>
  <c r="AY18" i="12"/>
  <c r="AW18" i="12"/>
  <c r="K16" i="25"/>
  <c r="T16" i="25"/>
  <c r="I16" i="25"/>
  <c r="J16" i="25" s="1"/>
  <c r="U16" i="25" s="1"/>
  <c r="I72" i="25"/>
  <c r="J72" i="25" s="1"/>
  <c r="U72" i="25" s="1"/>
  <c r="K72" i="25"/>
  <c r="T72" i="25"/>
  <c r="I28" i="25"/>
  <c r="J28" i="25" s="1"/>
  <c r="U28" i="25" s="1"/>
  <c r="T28" i="25"/>
  <c r="K28" i="25"/>
  <c r="D29" i="27"/>
  <c r="E29" i="27" s="1"/>
  <c r="I29" i="27" s="1"/>
  <c r="K29" i="27" s="1"/>
  <c r="D29" i="26"/>
  <c r="E29" i="26" s="1"/>
  <c r="I29" i="26" s="1"/>
  <c r="K29" i="26" s="1"/>
  <c r="D29" i="28"/>
  <c r="E29" i="28" s="1"/>
  <c r="K61" i="25"/>
  <c r="I61" i="25"/>
  <c r="J61" i="25" s="1"/>
  <c r="U61" i="25" s="1"/>
  <c r="T61" i="25"/>
  <c r="I7" i="29"/>
  <c r="F9" i="29"/>
  <c r="AR38" i="12"/>
  <c r="T26" i="25"/>
  <c r="I26" i="25"/>
  <c r="J26" i="25" s="1"/>
  <c r="U26" i="25" s="1"/>
  <c r="K26" i="25"/>
  <c r="I64" i="25"/>
  <c r="J64" i="25" s="1"/>
  <c r="U64" i="25" s="1"/>
  <c r="K64" i="25"/>
  <c r="T64" i="25"/>
  <c r="D56" i="28"/>
  <c r="E56" i="28" s="1"/>
  <c r="D56" i="27"/>
  <c r="E56" i="27" s="1"/>
  <c r="I56" i="27" s="1"/>
  <c r="K56" i="27" s="1"/>
  <c r="D56" i="26"/>
  <c r="E56" i="26" s="1"/>
  <c r="T32" i="25"/>
  <c r="I32" i="25"/>
  <c r="J32" i="25" s="1"/>
  <c r="U32" i="25" s="1"/>
  <c r="K32" i="25"/>
  <c r="AX30" i="12"/>
  <c r="C30" i="9"/>
  <c r="AQ30" i="12"/>
  <c r="D30" i="25" s="1"/>
  <c r="E30" i="25" s="1"/>
  <c r="F30" i="25" s="1"/>
  <c r="G30" i="25" s="1"/>
  <c r="D20" i="27"/>
  <c r="E20" i="27" s="1"/>
  <c r="D20" i="28"/>
  <c r="E20" i="28" s="1"/>
  <c r="I20" i="28" s="1"/>
  <c r="K20" i="28" s="1"/>
  <c r="D20" i="26"/>
  <c r="E20" i="26" s="1"/>
  <c r="L1" i="67"/>
  <c r="K1" i="77"/>
  <c r="AR19" i="12"/>
  <c r="AY19" i="12"/>
  <c r="AW19" i="12"/>
  <c r="AY8" i="12"/>
  <c r="AW8" i="12"/>
  <c r="C59" i="9"/>
  <c r="AQ59" i="12"/>
  <c r="D59" i="25" s="1"/>
  <c r="E59" i="25" s="1"/>
  <c r="F59" i="25" s="1"/>
  <c r="G59" i="25" s="1"/>
  <c r="AX59" i="12"/>
  <c r="D51" i="27"/>
  <c r="E51" i="27" s="1"/>
  <c r="D51" i="26"/>
  <c r="E51" i="26" s="1"/>
  <c r="I51" i="26" s="1"/>
  <c r="K51" i="26" s="1"/>
  <c r="D51" i="28"/>
  <c r="E51" i="28" s="1"/>
  <c r="I51" i="28" s="1"/>
  <c r="K51" i="28" s="1"/>
  <c r="I56" i="25"/>
  <c r="J56" i="25" s="1"/>
  <c r="U56" i="25" s="1"/>
  <c r="K56" i="25"/>
  <c r="T56" i="25"/>
  <c r="K73" i="25"/>
  <c r="I73" i="25"/>
  <c r="J73" i="25" s="1"/>
  <c r="U73" i="25" s="1"/>
  <c r="T73" i="25"/>
  <c r="I39" i="25"/>
  <c r="J39" i="25" s="1"/>
  <c r="U39" i="25" s="1"/>
  <c r="T39" i="25"/>
  <c r="K39" i="25"/>
  <c r="V76" i="12"/>
  <c r="D35" i="26"/>
  <c r="E35" i="26" s="1"/>
  <c r="D35" i="27"/>
  <c r="E35" i="27" s="1"/>
  <c r="D35" i="28"/>
  <c r="E35" i="28" s="1"/>
  <c r="I35" i="28" s="1"/>
  <c r="K35" i="28" s="1"/>
  <c r="T68" i="25"/>
  <c r="I68" i="25"/>
  <c r="J68" i="25" s="1"/>
  <c r="U68" i="25" s="1"/>
  <c r="K68" i="25"/>
  <c r="D8" i="28"/>
  <c r="E8" i="28" s="1"/>
  <c r="I8" i="28" s="1"/>
  <c r="K8" i="28" s="1"/>
  <c r="D8" i="26"/>
  <c r="E8" i="26" s="1"/>
  <c r="D8" i="27"/>
  <c r="E8" i="27" s="1"/>
  <c r="I8" i="27" s="1"/>
  <c r="K8" i="27" s="1"/>
  <c r="D70" i="28"/>
  <c r="E70" i="28" s="1"/>
  <c r="D70" i="26"/>
  <c r="E70" i="26" s="1"/>
  <c r="I70" i="26" s="1"/>
  <c r="K70" i="26" s="1"/>
  <c r="D70" i="27"/>
  <c r="E70" i="27" s="1"/>
  <c r="I70" i="27" s="1"/>
  <c r="K70" i="27" s="1"/>
  <c r="D23" i="26"/>
  <c r="E23" i="26" s="1"/>
  <c r="I23" i="26" s="1"/>
  <c r="K23" i="26" s="1"/>
  <c r="D23" i="28"/>
  <c r="E23" i="28" s="1"/>
  <c r="D23" i="27"/>
  <c r="E23" i="27" s="1"/>
  <c r="I23" i="27" s="1"/>
  <c r="K23" i="27" s="1"/>
  <c r="F15" i="29"/>
  <c r="K50" i="25"/>
  <c r="T50" i="25"/>
  <c r="I50" i="25"/>
  <c r="J50" i="25" s="1"/>
  <c r="U50" i="25" s="1"/>
  <c r="I36" i="26"/>
  <c r="K36" i="26" s="1"/>
  <c r="M36" i="26" s="1"/>
  <c r="N36" i="26" s="1"/>
  <c r="I11" i="26"/>
  <c r="K11" i="26" s="1"/>
  <c r="I57" i="27"/>
  <c r="K57" i="27" s="1"/>
  <c r="M57" i="27" s="1"/>
  <c r="N57" i="27" s="1"/>
  <c r="I49" i="27"/>
  <c r="K49" i="27" s="1"/>
  <c r="T43" i="25"/>
  <c r="K43" i="25"/>
  <c r="I43" i="25"/>
  <c r="J43" i="25" s="1"/>
  <c r="U43" i="25" s="1"/>
  <c r="AQ47" i="12"/>
  <c r="D47" i="25" s="1"/>
  <c r="E47" i="25" s="1"/>
  <c r="F47" i="25" s="1"/>
  <c r="G47" i="25" s="1"/>
  <c r="C47" i="9"/>
  <c r="AX47" i="12"/>
  <c r="AR55" i="12"/>
  <c r="AY55" i="12"/>
  <c r="AW55" i="12"/>
  <c r="K60" i="25"/>
  <c r="I60" i="25"/>
  <c r="J60" i="25" s="1"/>
  <c r="U60" i="25" s="1"/>
  <c r="T60" i="25"/>
  <c r="D18" i="27"/>
  <c r="E18" i="27" s="1"/>
  <c r="I18" i="27" s="1"/>
  <c r="K18" i="27" s="1"/>
  <c r="D18" i="26"/>
  <c r="E18" i="26" s="1"/>
  <c r="I18" i="26" s="1"/>
  <c r="K18" i="26" s="1"/>
  <c r="D18" i="28"/>
  <c r="E18" i="28" s="1"/>
  <c r="I18" i="28" s="1"/>
  <c r="K18" i="28" s="1"/>
  <c r="T19" i="25"/>
  <c r="K19" i="25"/>
  <c r="I19" i="25"/>
  <c r="J19" i="25" s="1"/>
  <c r="U19" i="25" s="1"/>
  <c r="D59" i="26"/>
  <c r="E59" i="26" s="1"/>
  <c r="I59" i="26" s="1"/>
  <c r="K59" i="26" s="1"/>
  <c r="D59" i="27"/>
  <c r="E59" i="27" s="1"/>
  <c r="I59" i="27" s="1"/>
  <c r="K59" i="27" s="1"/>
  <c r="D59" i="28"/>
  <c r="E59" i="28" s="1"/>
  <c r="AY58" i="12"/>
  <c r="AW58" i="12"/>
  <c r="K36" i="25"/>
  <c r="I36" i="25"/>
  <c r="J36" i="25" s="1"/>
  <c r="U36" i="25" s="1"/>
  <c r="T36" i="25"/>
  <c r="D74" i="28"/>
  <c r="E74" i="28" s="1"/>
  <c r="I74" i="28" s="1"/>
  <c r="K74" i="28" s="1"/>
  <c r="D74" i="27"/>
  <c r="E74" i="27" s="1"/>
  <c r="I74" i="27" s="1"/>
  <c r="K74" i="27" s="1"/>
  <c r="D74" i="26"/>
  <c r="E74" i="26" s="1"/>
  <c r="I74" i="26" s="1"/>
  <c r="K74" i="26" s="1"/>
  <c r="I16" i="26"/>
  <c r="K16" i="26" s="1"/>
  <c r="I32" i="28"/>
  <c r="K32" i="28" s="1"/>
  <c r="M32" i="28" s="1"/>
  <c r="N32" i="28" s="1"/>
  <c r="I29" i="28"/>
  <c r="K29" i="28" s="1"/>
  <c r="I50" i="26"/>
  <c r="K50" i="26" s="1"/>
  <c r="M50" i="26" s="1"/>
  <c r="N50" i="26" s="1"/>
  <c r="I8" i="26"/>
  <c r="K8" i="26" s="1"/>
  <c r="I43" i="28"/>
  <c r="K43" i="28" s="1"/>
  <c r="I36" i="27"/>
  <c r="K36" i="27" s="1"/>
  <c r="M36" i="27" s="1"/>
  <c r="N36" i="27" s="1"/>
  <c r="I12" i="26"/>
  <c r="K12" i="26" s="1"/>
  <c r="M12" i="26" s="1"/>
  <c r="N12" i="26" s="1"/>
  <c r="I53" i="26"/>
  <c r="K53" i="26" s="1"/>
  <c r="M53" i="26" s="1"/>
  <c r="N53" i="26" s="1"/>
  <c r="I53" i="27"/>
  <c r="K53" i="27" s="1"/>
  <c r="I47" i="27"/>
  <c r="K47" i="27" s="1"/>
  <c r="O47" i="27" s="1"/>
  <c r="I17" i="27"/>
  <c r="K17" i="27" s="1"/>
  <c r="I72" i="27"/>
  <c r="K72" i="27" s="1"/>
  <c r="O72" i="27" s="1"/>
  <c r="I59" i="28"/>
  <c r="K59" i="28" s="1"/>
  <c r="M59" i="28" s="1"/>
  <c r="N59" i="28" s="1"/>
  <c r="I64" i="26"/>
  <c r="K64" i="26" s="1"/>
  <c r="O64" i="26" s="1"/>
  <c r="I20" i="26"/>
  <c r="K20" i="26" s="1"/>
  <c r="M20" i="26" s="1"/>
  <c r="N20" i="26" s="1"/>
  <c r="AR40" i="12"/>
  <c r="AY40" i="12"/>
  <c r="AW40" i="12"/>
  <c r="AR75" i="12"/>
  <c r="AY75" i="12"/>
  <c r="AW75" i="12"/>
  <c r="D36" i="28"/>
  <c r="E36" i="28" s="1"/>
  <c r="I36" i="28" s="1"/>
  <c r="K36" i="28" s="1"/>
  <c r="D36" i="27"/>
  <c r="E36" i="27" s="1"/>
  <c r="D36" i="26"/>
  <c r="E36" i="26" s="1"/>
  <c r="AR23" i="12"/>
  <c r="AW23" i="12"/>
  <c r="AY23" i="12"/>
  <c r="D48" i="26"/>
  <c r="E48" i="26" s="1"/>
  <c r="I48" i="26" s="1"/>
  <c r="K48" i="26" s="1"/>
  <c r="D48" i="27"/>
  <c r="E48" i="27" s="1"/>
  <c r="I48" i="27" s="1"/>
  <c r="K48" i="27" s="1"/>
  <c r="D48" i="28"/>
  <c r="E48" i="28" s="1"/>
  <c r="I48" i="28" s="1"/>
  <c r="K48" i="28" s="1"/>
  <c r="AY21" i="12"/>
  <c r="AW21" i="12"/>
  <c r="AR16" i="12"/>
  <c r="AY16" i="12"/>
  <c r="AW16" i="12"/>
  <c r="AW37" i="12"/>
  <c r="AY37" i="12"/>
  <c r="AR72" i="12"/>
  <c r="AY72" i="12"/>
  <c r="AW72" i="12"/>
  <c r="AQ11" i="12"/>
  <c r="D11" i="25" s="1"/>
  <c r="E11" i="25" s="1"/>
  <c r="F11" i="25" s="1"/>
  <c r="G11" i="25" s="1"/>
  <c r="AX11" i="12"/>
  <c r="C11" i="9"/>
  <c r="T38" i="25"/>
  <c r="I38" i="25"/>
  <c r="J38" i="25" s="1"/>
  <c r="U38" i="25" s="1"/>
  <c r="K38" i="25"/>
  <c r="AR26" i="12"/>
  <c r="AW26" i="12"/>
  <c r="AY26" i="12"/>
  <c r="D47" i="28"/>
  <c r="E47" i="28" s="1"/>
  <c r="I47" i="28" s="1"/>
  <c r="K47" i="28" s="1"/>
  <c r="D47" i="26"/>
  <c r="E47" i="26" s="1"/>
  <c r="I47" i="26" s="1"/>
  <c r="K47" i="26" s="1"/>
  <c r="D47" i="27"/>
  <c r="E47" i="27" s="1"/>
  <c r="T55" i="25"/>
  <c r="K55" i="25"/>
  <c r="I55" i="25"/>
  <c r="J55" i="25" s="1"/>
  <c r="U55" i="25" s="1"/>
  <c r="AY54" i="12"/>
  <c r="AR54" i="12"/>
  <c r="AW54" i="12"/>
  <c r="I45" i="25"/>
  <c r="J45" i="25" s="1"/>
  <c r="U45" i="25" s="1"/>
  <c r="T45" i="25"/>
  <c r="K45" i="25"/>
  <c r="AR32" i="12"/>
  <c r="AR60" i="12"/>
  <c r="AY60" i="12"/>
  <c r="AW60" i="12"/>
  <c r="I17" i="25"/>
  <c r="J17" i="25" s="1"/>
  <c r="U17" i="25" s="1"/>
  <c r="K17" i="25"/>
  <c r="T17" i="25"/>
  <c r="T41" i="25"/>
  <c r="I41" i="25"/>
  <c r="J41" i="25" s="1"/>
  <c r="U41" i="25" s="1"/>
  <c r="K41" i="25"/>
  <c r="D24" i="26"/>
  <c r="E24" i="26" s="1"/>
  <c r="I24" i="26" s="1"/>
  <c r="K24" i="26" s="1"/>
  <c r="D24" i="28"/>
  <c r="E24" i="28" s="1"/>
  <c r="D24" i="27"/>
  <c r="E24" i="27" s="1"/>
  <c r="I24" i="27" s="1"/>
  <c r="K24" i="27" s="1"/>
  <c r="AR13" i="12"/>
  <c r="AW13" i="12"/>
  <c r="AY13" i="12"/>
  <c r="I8" i="25"/>
  <c r="J8" i="25" s="1"/>
  <c r="U8" i="25" s="1"/>
  <c r="K8" i="25"/>
  <c r="T8" i="25"/>
  <c r="AY12" i="12"/>
  <c r="AW12" i="12"/>
  <c r="I58" i="25"/>
  <c r="J58" i="25" s="1"/>
  <c r="U58" i="25" s="1"/>
  <c r="T58" i="25"/>
  <c r="K58" i="25"/>
  <c r="D40" i="27"/>
  <c r="E40" i="27" s="1"/>
  <c r="I40" i="27" s="1"/>
  <c r="K40" i="27" s="1"/>
  <c r="D40" i="28"/>
  <c r="E40" i="28" s="1"/>
  <c r="I40" i="28" s="1"/>
  <c r="K40" i="28" s="1"/>
  <c r="D40" i="26"/>
  <c r="E40" i="26" s="1"/>
  <c r="I40" i="26" s="1"/>
  <c r="K40" i="26" s="1"/>
  <c r="AR56" i="12"/>
  <c r="AW56" i="12"/>
  <c r="AY56" i="12"/>
  <c r="C35" i="9"/>
  <c r="AX35" i="12"/>
  <c r="AQ35" i="12"/>
  <c r="D35" i="25" s="1"/>
  <c r="E35" i="25" s="1"/>
  <c r="F35" i="25" s="1"/>
  <c r="G35" i="25" s="1"/>
  <c r="AQ74" i="12"/>
  <c r="D74" i="25" s="1"/>
  <c r="E74" i="25" s="1"/>
  <c r="F74" i="25" s="1"/>
  <c r="G74" i="25" s="1"/>
  <c r="C74" i="9"/>
  <c r="AX74" i="12"/>
  <c r="K24" i="25"/>
  <c r="T24" i="25"/>
  <c r="I24" i="25"/>
  <c r="J24" i="25" s="1"/>
  <c r="U24" i="25" s="1"/>
  <c r="D9" i="27"/>
  <c r="E9" i="27" s="1"/>
  <c r="I9" i="27" s="1"/>
  <c r="K9" i="27" s="1"/>
  <c r="D9" i="26"/>
  <c r="E9" i="26" s="1"/>
  <c r="I9" i="26" s="1"/>
  <c r="K9" i="26" s="1"/>
  <c r="D9" i="28"/>
  <c r="E9" i="28" s="1"/>
  <c r="I9" i="28" s="1"/>
  <c r="K9" i="28" s="1"/>
  <c r="AX70" i="12"/>
  <c r="AQ70" i="12"/>
  <c r="D70" i="25" s="1"/>
  <c r="E70" i="25" s="1"/>
  <c r="F70" i="25" s="1"/>
  <c r="G70" i="25" s="1"/>
  <c r="C70" i="9"/>
  <c r="AR70" i="12"/>
  <c r="AY46" i="12"/>
  <c r="AW46" i="12"/>
  <c r="F12" i="29"/>
  <c r="F14" i="29"/>
  <c r="AT7" i="12"/>
  <c r="AD7" i="12"/>
  <c r="AC76" i="12"/>
  <c r="I63" i="26"/>
  <c r="K63" i="26" s="1"/>
  <c r="O63" i="26" s="1"/>
  <c r="I22" i="26"/>
  <c r="K22" i="26" s="1"/>
  <c r="I63" i="28"/>
  <c r="K63" i="28" s="1"/>
  <c r="M63" i="28" s="1"/>
  <c r="N63" i="28" s="1"/>
  <c r="I42" i="28"/>
  <c r="K42" i="28" s="1"/>
  <c r="O42" i="28" s="1"/>
  <c r="O22" i="28"/>
  <c r="M22" i="28"/>
  <c r="N22" i="28" s="1"/>
  <c r="O22" i="27"/>
  <c r="M22" i="27"/>
  <c r="N22" i="27" s="1"/>
  <c r="I63" i="27"/>
  <c r="K63" i="27" s="1"/>
  <c r="O63" i="27" s="1"/>
  <c r="I42" i="26"/>
  <c r="K42" i="26" s="1"/>
  <c r="M30" i="26"/>
  <c r="N30" i="26" s="1"/>
  <c r="O10" i="25"/>
  <c r="P10" i="25" s="1"/>
  <c r="R9" i="71"/>
  <c r="AF10" i="12"/>
  <c r="AH10" i="12"/>
  <c r="AG10" i="12"/>
  <c r="O68" i="27"/>
  <c r="M68" i="27"/>
  <c r="N68" i="27" s="1"/>
  <c r="M27" i="28"/>
  <c r="N27" i="28" s="1"/>
  <c r="O27" i="28"/>
  <c r="M49" i="27"/>
  <c r="N49" i="27" s="1"/>
  <c r="O49" i="27"/>
  <c r="M26" i="28"/>
  <c r="N26" i="28" s="1"/>
  <c r="O26" i="28"/>
  <c r="O71" i="28"/>
  <c r="M71" i="28"/>
  <c r="N71" i="28" s="1"/>
  <c r="M71" i="26"/>
  <c r="N71" i="26" s="1"/>
  <c r="O71" i="26"/>
  <c r="M64" i="26"/>
  <c r="N64" i="26" s="1"/>
  <c r="M65" i="27"/>
  <c r="N65" i="27" s="1"/>
  <c r="O65" i="27"/>
  <c r="M13" i="28"/>
  <c r="N13" i="28" s="1"/>
  <c r="O13" i="28"/>
  <c r="AR68" i="9"/>
  <c r="AR36" i="9"/>
  <c r="AR64" i="9"/>
  <c r="L15" i="29"/>
  <c r="O19" i="27"/>
  <c r="M19" i="27"/>
  <c r="N19" i="27" s="1"/>
  <c r="O36" i="27"/>
  <c r="M60" i="28"/>
  <c r="N60" i="28" s="1"/>
  <c r="O60" i="28"/>
  <c r="O63" i="28"/>
  <c r="O33" i="26"/>
  <c r="M33" i="26"/>
  <c r="N33" i="26" s="1"/>
  <c r="M64" i="28"/>
  <c r="N64" i="28" s="1"/>
  <c r="O64" i="28"/>
  <c r="M73" i="26"/>
  <c r="N73" i="26" s="1"/>
  <c r="M69" i="27"/>
  <c r="N69" i="27" s="1"/>
  <c r="O69" i="27"/>
  <c r="M29" i="28"/>
  <c r="N29" i="28" s="1"/>
  <c r="O29" i="28"/>
  <c r="AR72" i="9"/>
  <c r="AR24" i="9"/>
  <c r="L12" i="29"/>
  <c r="L8" i="29"/>
  <c r="O38" i="27"/>
  <c r="M38" i="27"/>
  <c r="N38" i="27" s="1"/>
  <c r="M16" i="27"/>
  <c r="N16" i="27" s="1"/>
  <c r="O16" i="27"/>
  <c r="AR46" i="9"/>
  <c r="AR21" i="9"/>
  <c r="M31" i="27"/>
  <c r="N31" i="27" s="1"/>
  <c r="O31" i="27"/>
  <c r="O44" i="26"/>
  <c r="M44" i="26"/>
  <c r="N44" i="26" s="1"/>
  <c r="AR39" i="9"/>
  <c r="M65" i="26"/>
  <c r="N65" i="26" s="1"/>
  <c r="O65" i="26"/>
  <c r="AR47" i="9"/>
  <c r="AR16" i="9"/>
  <c r="M31" i="28"/>
  <c r="N31" i="28" s="1"/>
  <c r="O31" i="28"/>
  <c r="AR60" i="9"/>
  <c r="AR13" i="9"/>
  <c r="F76" i="27"/>
  <c r="F85" i="27" s="1"/>
  <c r="H7" i="27"/>
  <c r="O19" i="26"/>
  <c r="M19" i="26"/>
  <c r="N19" i="26" s="1"/>
  <c r="M26" i="27"/>
  <c r="N26" i="27" s="1"/>
  <c r="O26" i="27"/>
  <c r="O61" i="27"/>
  <c r="M61" i="27"/>
  <c r="N61" i="27" s="1"/>
  <c r="M60" i="26"/>
  <c r="N60" i="26" s="1"/>
  <c r="O60" i="26"/>
  <c r="O66" i="27"/>
  <c r="M66" i="27"/>
  <c r="N66" i="27" s="1"/>
  <c r="O21" i="27"/>
  <c r="M21" i="27"/>
  <c r="N21" i="27" s="1"/>
  <c r="O52" i="27"/>
  <c r="M52" i="27"/>
  <c r="N52" i="27" s="1"/>
  <c r="O11" i="26"/>
  <c r="M11" i="26"/>
  <c r="N11" i="26" s="1"/>
  <c r="O53" i="26"/>
  <c r="O58" i="26"/>
  <c r="M58" i="26"/>
  <c r="N58" i="26" s="1"/>
  <c r="O41" i="27"/>
  <c r="M41" i="27"/>
  <c r="N41" i="27" s="1"/>
  <c r="O59" i="28"/>
  <c r="AR49" i="9"/>
  <c r="O37" i="27"/>
  <c r="M37" i="27"/>
  <c r="N37" i="27" s="1"/>
  <c r="AR71" i="9"/>
  <c r="O32" i="26"/>
  <c r="M32" i="26"/>
  <c r="N32" i="26" s="1"/>
  <c r="AR67" i="9"/>
  <c r="AR23" i="9"/>
  <c r="AR17" i="9"/>
  <c r="J9" i="29"/>
  <c r="L7" i="29"/>
  <c r="O43" i="28"/>
  <c r="M43" i="28"/>
  <c r="N43" i="28" s="1"/>
  <c r="M24" i="28"/>
  <c r="N24" i="28" s="1"/>
  <c r="M70" i="28"/>
  <c r="N70" i="28" s="1"/>
  <c r="O70" i="28"/>
  <c r="O35" i="27"/>
  <c r="M35" i="27"/>
  <c r="N35" i="27" s="1"/>
  <c r="M25" i="28"/>
  <c r="N25" i="28" s="1"/>
  <c r="O25" i="28"/>
  <c r="M62" i="27"/>
  <c r="N62" i="27" s="1"/>
  <c r="O62" i="27"/>
  <c r="AR15" i="9"/>
  <c r="O68" i="28"/>
  <c r="M68" i="28"/>
  <c r="N68" i="28" s="1"/>
  <c r="M42" i="26"/>
  <c r="N42" i="26" s="1"/>
  <c r="O42" i="26"/>
  <c r="M69" i="26"/>
  <c r="N69" i="26" s="1"/>
  <c r="O69" i="26"/>
  <c r="AR9" i="9"/>
  <c r="O13" i="26"/>
  <c r="M13" i="26"/>
  <c r="N13" i="26" s="1"/>
  <c r="O38" i="26"/>
  <c r="M38" i="26"/>
  <c r="N38" i="26" s="1"/>
  <c r="O16" i="28"/>
  <c r="M16" i="28"/>
  <c r="N16" i="28" s="1"/>
  <c r="AR37" i="9"/>
  <c r="O44" i="27"/>
  <c r="M44" i="27"/>
  <c r="N44" i="27" s="1"/>
  <c r="M32" i="27"/>
  <c r="N32" i="27" s="1"/>
  <c r="O32" i="27"/>
  <c r="AR63" i="9"/>
  <c r="AR32" i="9"/>
  <c r="O31" i="26"/>
  <c r="M31" i="26"/>
  <c r="N31" i="26" s="1"/>
  <c r="AR19" i="9"/>
  <c r="AR29" i="9"/>
  <c r="O50" i="27"/>
  <c r="M50" i="27"/>
  <c r="N50" i="27" s="1"/>
  <c r="O61" i="28"/>
  <c r="M61" i="28"/>
  <c r="N61" i="28" s="1"/>
  <c r="O14" i="26"/>
  <c r="M14" i="26"/>
  <c r="N14" i="26" s="1"/>
  <c r="M52" i="28"/>
  <c r="N52" i="28" s="1"/>
  <c r="O52" i="28"/>
  <c r="O11" i="28"/>
  <c r="M11" i="28"/>
  <c r="N11" i="28" s="1"/>
  <c r="O12" i="26"/>
  <c r="M27" i="26"/>
  <c r="N27" i="26" s="1"/>
  <c r="O27" i="26"/>
  <c r="O58" i="27"/>
  <c r="M58" i="27"/>
  <c r="N58" i="27" s="1"/>
  <c r="O46" i="26"/>
  <c r="M46" i="26"/>
  <c r="N46" i="26" s="1"/>
  <c r="M27" i="27"/>
  <c r="N27" i="27" s="1"/>
  <c r="O27" i="27"/>
  <c r="O42" i="27"/>
  <c r="M42" i="27"/>
  <c r="N42" i="27" s="1"/>
  <c r="O25" i="27"/>
  <c r="M25" i="27"/>
  <c r="N25" i="27" s="1"/>
  <c r="O57" i="27"/>
  <c r="AR55" i="9"/>
  <c r="AR31" i="9"/>
  <c r="O69" i="28"/>
  <c r="M69" i="28"/>
  <c r="N69" i="28" s="1"/>
  <c r="AR56" i="9"/>
  <c r="O16" i="26"/>
  <c r="M16" i="26"/>
  <c r="N16" i="26" s="1"/>
  <c r="O32" i="28"/>
  <c r="AR45" i="9"/>
  <c r="AR28" i="9"/>
  <c r="F76" i="26"/>
  <c r="F85" i="26" s="1"/>
  <c r="H7" i="26"/>
  <c r="O61" i="26"/>
  <c r="M61" i="26"/>
  <c r="N61" i="26" s="1"/>
  <c r="O14" i="28"/>
  <c r="M14" i="28"/>
  <c r="N14" i="28" s="1"/>
  <c r="O66" i="26"/>
  <c r="M66" i="26"/>
  <c r="N66" i="26" s="1"/>
  <c r="M52" i="26"/>
  <c r="N52" i="26" s="1"/>
  <c r="O52" i="26"/>
  <c r="M55" i="26"/>
  <c r="N55" i="26" s="1"/>
  <c r="O55" i="26"/>
  <c r="M47" i="27"/>
  <c r="N47" i="27" s="1"/>
  <c r="M28" i="27"/>
  <c r="N28" i="27" s="1"/>
  <c r="O28" i="27"/>
  <c r="O17" i="26"/>
  <c r="M17" i="26"/>
  <c r="N17" i="26" s="1"/>
  <c r="AR41" i="9"/>
  <c r="AR25" i="9"/>
  <c r="L11" i="29"/>
  <c r="J16" i="29"/>
  <c r="J18" i="29" s="1"/>
  <c r="O13" i="27"/>
  <c r="M13" i="27"/>
  <c r="N13" i="27" s="1"/>
  <c r="O38" i="28"/>
  <c r="M38" i="28"/>
  <c r="N38" i="28" s="1"/>
  <c r="AR52" i="9"/>
  <c r="AR51" i="9"/>
  <c r="M44" i="28"/>
  <c r="N44" i="28" s="1"/>
  <c r="O44" i="28"/>
  <c r="AR48" i="9"/>
  <c r="AR30" i="9"/>
  <c r="AR44" i="9"/>
  <c r="L14" i="29"/>
  <c r="F76" i="28"/>
  <c r="F85" i="28" s="1"/>
  <c r="H7" i="28"/>
  <c r="M23" i="28"/>
  <c r="N23" i="28" s="1"/>
  <c r="O19" i="28"/>
  <c r="M19" i="28"/>
  <c r="N19" i="28" s="1"/>
  <c r="O50" i="26"/>
  <c r="O8" i="26"/>
  <c r="M8" i="26"/>
  <c r="N8" i="26" s="1"/>
  <c r="M39" i="27"/>
  <c r="N39" i="27" s="1"/>
  <c r="M14" i="27"/>
  <c r="N14" i="27" s="1"/>
  <c r="O14" i="27"/>
  <c r="M66" i="28"/>
  <c r="N66" i="28" s="1"/>
  <c r="O66" i="28"/>
  <c r="M51" i="27"/>
  <c r="N51" i="27" s="1"/>
  <c r="O51" i="27"/>
  <c r="O39" i="28"/>
  <c r="M39" i="28"/>
  <c r="N39" i="28" s="1"/>
  <c r="O45" i="27"/>
  <c r="M45" i="27"/>
  <c r="N45" i="27" s="1"/>
  <c r="O60" i="27"/>
  <c r="M60" i="27"/>
  <c r="N60" i="27" s="1"/>
  <c r="O39" i="26"/>
  <c r="M39" i="26"/>
  <c r="N39" i="26" s="1"/>
  <c r="O64" i="27"/>
  <c r="M64" i="27"/>
  <c r="N64" i="27" s="1"/>
  <c r="M22" i="26"/>
  <c r="N22" i="26" s="1"/>
  <c r="O22" i="26"/>
  <c r="O35" i="26"/>
  <c r="O56" i="26"/>
  <c r="M56" i="26"/>
  <c r="N56" i="26" s="1"/>
  <c r="O58" i="28"/>
  <c r="M58" i="28"/>
  <c r="N58" i="28" s="1"/>
  <c r="O53" i="27"/>
  <c r="M53" i="27"/>
  <c r="N53" i="27" s="1"/>
  <c r="O15" i="27"/>
  <c r="M15" i="27"/>
  <c r="N15" i="27" s="1"/>
  <c r="O17" i="27"/>
  <c r="M17" i="27"/>
  <c r="N17" i="27" s="1"/>
  <c r="M25" i="26"/>
  <c r="N25" i="26" s="1"/>
  <c r="O25" i="26"/>
  <c r="M41" i="28"/>
  <c r="N41" i="28" s="1"/>
  <c r="O41" i="28"/>
  <c r="O41" i="26"/>
  <c r="M41" i="26"/>
  <c r="N41" i="26" s="1"/>
  <c r="O20" i="27"/>
  <c r="M20" i="27"/>
  <c r="N20" i="27" s="1"/>
  <c r="M72" i="28"/>
  <c r="N72" i="28" s="1"/>
  <c r="O72" i="28"/>
  <c r="AR7" i="9"/>
  <c r="AP76" i="9"/>
  <c r="O40" i="26" l="1"/>
  <c r="M40" i="26"/>
  <c r="N40" i="26" s="1"/>
  <c r="M24" i="26"/>
  <c r="N24" i="26" s="1"/>
  <c r="O24" i="26"/>
  <c r="M48" i="26"/>
  <c r="N48" i="26" s="1"/>
  <c r="O48" i="26"/>
  <c r="O18" i="26"/>
  <c r="M18" i="26"/>
  <c r="N18" i="26" s="1"/>
  <c r="M53" i="28"/>
  <c r="N53" i="28" s="1"/>
  <c r="O53" i="28"/>
  <c r="M54" i="26"/>
  <c r="N54" i="26" s="1"/>
  <c r="O54" i="26"/>
  <c r="O43" i="26"/>
  <c r="M43" i="26"/>
  <c r="N43" i="26" s="1"/>
  <c r="M57" i="28"/>
  <c r="N57" i="28" s="1"/>
  <c r="O57" i="28"/>
  <c r="M11" i="27"/>
  <c r="N11" i="27" s="1"/>
  <c r="O11" i="27"/>
  <c r="M40" i="28"/>
  <c r="N40" i="28" s="1"/>
  <c r="O40" i="28"/>
  <c r="M47" i="26"/>
  <c r="N47" i="26" s="1"/>
  <c r="O47" i="26"/>
  <c r="O74" i="26"/>
  <c r="M74" i="26"/>
  <c r="N74" i="26" s="1"/>
  <c r="M18" i="27"/>
  <c r="N18" i="27" s="1"/>
  <c r="O18" i="27"/>
  <c r="M23" i="26"/>
  <c r="N23" i="26" s="1"/>
  <c r="O23" i="26"/>
  <c r="M8" i="27"/>
  <c r="N8" i="27" s="1"/>
  <c r="O8" i="27"/>
  <c r="O56" i="27"/>
  <c r="M56" i="27"/>
  <c r="N56" i="27" s="1"/>
  <c r="M29" i="26"/>
  <c r="N29" i="26" s="1"/>
  <c r="O29" i="26"/>
  <c r="O73" i="28"/>
  <c r="M73" i="28"/>
  <c r="N73" i="28" s="1"/>
  <c r="M54" i="28"/>
  <c r="N54" i="28" s="1"/>
  <c r="O54" i="28"/>
  <c r="M46" i="28"/>
  <c r="N46" i="28" s="1"/>
  <c r="O46" i="28"/>
  <c r="O9" i="26"/>
  <c r="M9" i="26"/>
  <c r="N9" i="26" s="1"/>
  <c r="O40" i="27"/>
  <c r="M40" i="27"/>
  <c r="N40" i="27" s="1"/>
  <c r="O24" i="27"/>
  <c r="M24" i="27"/>
  <c r="N24" i="27" s="1"/>
  <c r="M47" i="28"/>
  <c r="N47" i="28" s="1"/>
  <c r="O47" i="28"/>
  <c r="M36" i="28"/>
  <c r="N36" i="28" s="1"/>
  <c r="O36" i="28"/>
  <c r="M74" i="27"/>
  <c r="N74" i="27" s="1"/>
  <c r="O74" i="27"/>
  <c r="M59" i="27"/>
  <c r="N59" i="27" s="1"/>
  <c r="O59" i="27"/>
  <c r="O70" i="27"/>
  <c r="M70" i="27"/>
  <c r="N70" i="27" s="1"/>
  <c r="O51" i="28"/>
  <c r="M51" i="28"/>
  <c r="N51" i="28" s="1"/>
  <c r="O29" i="27"/>
  <c r="M29" i="27"/>
  <c r="N29" i="27" s="1"/>
  <c r="O73" i="27"/>
  <c r="M73" i="27"/>
  <c r="N73" i="27" s="1"/>
  <c r="M57" i="26"/>
  <c r="N57" i="26" s="1"/>
  <c r="O57" i="26"/>
  <c r="O74" i="28"/>
  <c r="M74" i="28"/>
  <c r="N74" i="28" s="1"/>
  <c r="O18" i="28"/>
  <c r="M18" i="28"/>
  <c r="N18" i="28" s="1"/>
  <c r="M23" i="27"/>
  <c r="N23" i="27" s="1"/>
  <c r="O23" i="27"/>
  <c r="O70" i="26"/>
  <c r="M70" i="26"/>
  <c r="N70" i="26" s="1"/>
  <c r="M8" i="28"/>
  <c r="N8" i="28" s="1"/>
  <c r="O8" i="28"/>
  <c r="M35" i="28"/>
  <c r="N35" i="28" s="1"/>
  <c r="O35" i="28"/>
  <c r="O51" i="26"/>
  <c r="M51" i="26"/>
  <c r="N51" i="26" s="1"/>
  <c r="M54" i="27"/>
  <c r="N54" i="27" s="1"/>
  <c r="O54" i="27"/>
  <c r="O50" i="28"/>
  <c r="M50" i="28"/>
  <c r="N50" i="28" s="1"/>
  <c r="O46" i="27"/>
  <c r="M46" i="27"/>
  <c r="N46" i="27" s="1"/>
  <c r="M49" i="28"/>
  <c r="N49" i="28" s="1"/>
  <c r="O49" i="28"/>
  <c r="M43" i="27"/>
  <c r="N43" i="27" s="1"/>
  <c r="O43" i="27"/>
  <c r="L7" i="25"/>
  <c r="AU7" i="12"/>
  <c r="AT76" i="12"/>
  <c r="AU76" i="12" s="1"/>
  <c r="R75" i="71" s="1"/>
  <c r="M48" i="28"/>
  <c r="N48" i="28" s="1"/>
  <c r="O48" i="28"/>
  <c r="D15" i="9"/>
  <c r="I9" i="29"/>
  <c r="T51" i="25"/>
  <c r="I51" i="25"/>
  <c r="J51" i="25" s="1"/>
  <c r="U51" i="25" s="1"/>
  <c r="K51" i="25"/>
  <c r="AR42" i="12"/>
  <c r="AY42" i="12"/>
  <c r="AW42" i="12"/>
  <c r="I29" i="25"/>
  <c r="J29" i="25" s="1"/>
  <c r="U29" i="25" s="1"/>
  <c r="K29" i="25"/>
  <c r="T29" i="25"/>
  <c r="T48" i="25"/>
  <c r="I48" i="25"/>
  <c r="J48" i="25" s="1"/>
  <c r="U48" i="25" s="1"/>
  <c r="K48" i="25"/>
  <c r="AW63" i="12"/>
  <c r="AY63" i="12"/>
  <c r="M12" i="28"/>
  <c r="N12" i="28" s="1"/>
  <c r="M68" i="26"/>
  <c r="N68" i="26" s="1"/>
  <c r="M72" i="27"/>
  <c r="N72" i="27" s="1"/>
  <c r="M63" i="26"/>
  <c r="N63" i="26" s="1"/>
  <c r="O36" i="26"/>
  <c r="I70" i="25"/>
  <c r="J70" i="25" s="1"/>
  <c r="U70" i="25" s="1"/>
  <c r="T70" i="25"/>
  <c r="K70" i="25"/>
  <c r="M9" i="27"/>
  <c r="N9" i="27" s="1"/>
  <c r="O9" i="27"/>
  <c r="AR74" i="12"/>
  <c r="AY74" i="12"/>
  <c r="AW74" i="12"/>
  <c r="AR35" i="12"/>
  <c r="AY35" i="12"/>
  <c r="AW35" i="12"/>
  <c r="T11" i="25"/>
  <c r="I11" i="25"/>
  <c r="J11" i="25" s="1"/>
  <c r="U11" i="25" s="1"/>
  <c r="K11" i="25"/>
  <c r="O48" i="27"/>
  <c r="M48" i="27"/>
  <c r="N48" i="27" s="1"/>
  <c r="AR47" i="12"/>
  <c r="AY47" i="12"/>
  <c r="AW47" i="12"/>
  <c r="M20" i="28"/>
  <c r="N20" i="28" s="1"/>
  <c r="O20" i="28"/>
  <c r="AR30" i="12"/>
  <c r="AW30" i="12"/>
  <c r="AY30" i="12"/>
  <c r="O30" i="28"/>
  <c r="M30" i="28"/>
  <c r="N30" i="28" s="1"/>
  <c r="I57" i="25"/>
  <c r="J57" i="25" s="1"/>
  <c r="U57" i="25" s="1"/>
  <c r="K57" i="25"/>
  <c r="T57" i="25"/>
  <c r="M49" i="26"/>
  <c r="N49" i="26" s="1"/>
  <c r="O49" i="26"/>
  <c r="T20" i="25"/>
  <c r="I20" i="25"/>
  <c r="J20" i="25" s="1"/>
  <c r="U20" i="25" s="1"/>
  <c r="K20" i="25"/>
  <c r="AY29" i="12"/>
  <c r="AW29" i="12"/>
  <c r="I11" i="29"/>
  <c r="F16" i="29"/>
  <c r="F18" i="29" s="1"/>
  <c r="M17" i="28"/>
  <c r="N17" i="28" s="1"/>
  <c r="O17" i="28"/>
  <c r="O12" i="27"/>
  <c r="M12" i="27"/>
  <c r="N12" i="27" s="1"/>
  <c r="M45" i="26"/>
  <c r="N45" i="26" s="1"/>
  <c r="O45" i="26"/>
  <c r="T35" i="25"/>
  <c r="K35" i="25"/>
  <c r="I35" i="25"/>
  <c r="J35" i="25" s="1"/>
  <c r="U35" i="25" s="1"/>
  <c r="AR11" i="12"/>
  <c r="AY11" i="12"/>
  <c r="AW11" i="12"/>
  <c r="M59" i="26"/>
  <c r="N59" i="26" s="1"/>
  <c r="O59" i="26"/>
  <c r="O56" i="28"/>
  <c r="O20" i="26"/>
  <c r="M42" i="28"/>
  <c r="N42" i="28" s="1"/>
  <c r="I14" i="29"/>
  <c r="AW70" i="12"/>
  <c r="AY70" i="12"/>
  <c r="AR59" i="12"/>
  <c r="AW59" i="12"/>
  <c r="AY59" i="12"/>
  <c r="I13" i="29"/>
  <c r="M13" i="29" s="1"/>
  <c r="N13" i="29" s="1"/>
  <c r="O72" i="26"/>
  <c r="M72" i="26"/>
  <c r="N72" i="26" s="1"/>
  <c r="T42" i="25"/>
  <c r="I42" i="25"/>
  <c r="J42" i="25" s="1"/>
  <c r="U42" i="25" s="1"/>
  <c r="K42" i="25"/>
  <c r="I22" i="25"/>
  <c r="J22" i="25" s="1"/>
  <c r="U22" i="25" s="1"/>
  <c r="T22" i="25"/>
  <c r="K22" i="25"/>
  <c r="AR57" i="12"/>
  <c r="AY57" i="12"/>
  <c r="AW57" i="12"/>
  <c r="AR63" i="12"/>
  <c r="O45" i="28"/>
  <c r="M45" i="28"/>
  <c r="N45" i="28" s="1"/>
  <c r="O30" i="27"/>
  <c r="AE7" i="12"/>
  <c r="AD76" i="12"/>
  <c r="I12" i="29"/>
  <c r="O9" i="28"/>
  <c r="M9" i="28"/>
  <c r="N9" i="28" s="1"/>
  <c r="K74" i="25"/>
  <c r="I74" i="25"/>
  <c r="J74" i="25" s="1"/>
  <c r="U74" i="25" s="1"/>
  <c r="T74" i="25"/>
  <c r="I47" i="25"/>
  <c r="J47" i="25" s="1"/>
  <c r="U47" i="25" s="1"/>
  <c r="K47" i="25"/>
  <c r="T47" i="25"/>
  <c r="I15" i="29"/>
  <c r="K59" i="25"/>
  <c r="I59" i="25"/>
  <c r="J59" i="25" s="1"/>
  <c r="U59" i="25" s="1"/>
  <c r="T59" i="25"/>
  <c r="I30" i="25"/>
  <c r="J30" i="25" s="1"/>
  <c r="U30" i="25" s="1"/>
  <c r="T30" i="25"/>
  <c r="K30" i="25"/>
  <c r="F20" i="29"/>
  <c r="AR51" i="12"/>
  <c r="AY51" i="12"/>
  <c r="AW51" i="12"/>
  <c r="AR22" i="12"/>
  <c r="AY22" i="12"/>
  <c r="AW22" i="12"/>
  <c r="AR20" i="12"/>
  <c r="AY20" i="12"/>
  <c r="AW20" i="12"/>
  <c r="AR48" i="12"/>
  <c r="AY48" i="12"/>
  <c r="AW48" i="12"/>
  <c r="I8" i="29"/>
  <c r="K63" i="25"/>
  <c r="I63" i="25"/>
  <c r="J63" i="25" s="1"/>
  <c r="U63" i="25" s="1"/>
  <c r="T63" i="25"/>
  <c r="AI10" i="12"/>
  <c r="AP10" i="12"/>
  <c r="AL10" i="12"/>
  <c r="M63" i="27"/>
  <c r="N63" i="27" s="1"/>
  <c r="R10" i="25"/>
  <c r="D10" i="10"/>
  <c r="J20" i="29"/>
  <c r="O13" i="29"/>
  <c r="M15" i="29"/>
  <c r="M14" i="29"/>
  <c r="L16" i="29"/>
  <c r="L18" i="29" s="1"/>
  <c r="M11" i="29"/>
  <c r="AR76" i="9"/>
  <c r="H76" i="26"/>
  <c r="H85" i="26" s="1"/>
  <c r="L9" i="29"/>
  <c r="M7" i="29"/>
  <c r="H76" i="28"/>
  <c r="H85" i="28" s="1"/>
  <c r="H76" i="27"/>
  <c r="H85" i="27" s="1"/>
  <c r="M8" i="29"/>
  <c r="M12" i="29"/>
  <c r="AF7" i="12" l="1"/>
  <c r="AH7" i="12"/>
  <c r="AG7" i="12"/>
  <c r="AE76" i="12"/>
  <c r="R6" i="71"/>
  <c r="AV23" i="12"/>
  <c r="AV29" i="12"/>
  <c r="AV38" i="12"/>
  <c r="AV43" i="12"/>
  <c r="AV64" i="12"/>
  <c r="AV10" i="12"/>
  <c r="AV12" i="12"/>
  <c r="AV62" i="12"/>
  <c r="AV71" i="12"/>
  <c r="AV47" i="12"/>
  <c r="AV15" i="12"/>
  <c r="AV60" i="12"/>
  <c r="AV61" i="12"/>
  <c r="AV73" i="12"/>
  <c r="AV24" i="12"/>
  <c r="AV74" i="12"/>
  <c r="AV22" i="12"/>
  <c r="AV32" i="12"/>
  <c r="AV21" i="12"/>
  <c r="AV17" i="12"/>
  <c r="AV27" i="12"/>
  <c r="AV67" i="12"/>
  <c r="AV53" i="12"/>
  <c r="AV31" i="12"/>
  <c r="AV66" i="12"/>
  <c r="AV7" i="12"/>
  <c r="AV35" i="12"/>
  <c r="AV14" i="12"/>
  <c r="AV9" i="12"/>
  <c r="AV69" i="12"/>
  <c r="AV19" i="12"/>
  <c r="AV36" i="12"/>
  <c r="AV33" i="12"/>
  <c r="AV18" i="12"/>
  <c r="AV11" i="12"/>
  <c r="AV49" i="12"/>
  <c r="AV55" i="12"/>
  <c r="AV13" i="12"/>
  <c r="AV75" i="12"/>
  <c r="AV44" i="12"/>
  <c r="AV25" i="12"/>
  <c r="AV52" i="12"/>
  <c r="AV20" i="12"/>
  <c r="AV39" i="12"/>
  <c r="AV28" i="12"/>
  <c r="AV30" i="12"/>
  <c r="AV59" i="12"/>
  <c r="AV41" i="12"/>
  <c r="AV50" i="12"/>
  <c r="AV34" i="12"/>
  <c r="AV45" i="12"/>
  <c r="AV46" i="12"/>
  <c r="AV26" i="12"/>
  <c r="AV58" i="12"/>
  <c r="AV16" i="12"/>
  <c r="AV68" i="12"/>
  <c r="AV37" i="12"/>
  <c r="AV40" i="12"/>
  <c r="AV72" i="12"/>
  <c r="AV57" i="12"/>
  <c r="AV70" i="12"/>
  <c r="AV56" i="12"/>
  <c r="AV63" i="12"/>
  <c r="AV48" i="12"/>
  <c r="AV65" i="12"/>
  <c r="AV8" i="12"/>
  <c r="AV51" i="12"/>
  <c r="AV54" i="12"/>
  <c r="AV42" i="12"/>
  <c r="I16" i="29"/>
  <c r="I18" i="29" s="1"/>
  <c r="D23" i="9" s="1"/>
  <c r="D76" i="9" s="1"/>
  <c r="O7" i="25"/>
  <c r="P7" i="25" s="1"/>
  <c r="L76" i="25"/>
  <c r="L85" i="25" s="1"/>
  <c r="S10" i="25"/>
  <c r="AM10" i="12"/>
  <c r="Q9" i="71" s="1"/>
  <c r="S9" i="71" s="1"/>
  <c r="AX10" i="12"/>
  <c r="AQ10" i="12"/>
  <c r="D10" i="25" s="1"/>
  <c r="E10" i="25" s="1"/>
  <c r="F10" i="25" s="1"/>
  <c r="G10" i="25" s="1"/>
  <c r="C10" i="9"/>
  <c r="Q8" i="29"/>
  <c r="N11" i="29"/>
  <c r="O11" i="29"/>
  <c r="M16" i="29"/>
  <c r="M18" i="29" s="1"/>
  <c r="P13" i="29"/>
  <c r="Q13" i="29" s="1"/>
  <c r="N12" i="29"/>
  <c r="O12" i="29"/>
  <c r="M9" i="29"/>
  <c r="Q7" i="29"/>
  <c r="N15" i="29"/>
  <c r="O15" i="29"/>
  <c r="L20" i="29"/>
  <c r="O14" i="29"/>
  <c r="N14" i="29"/>
  <c r="AG76" i="12" l="1"/>
  <c r="AF76" i="12"/>
  <c r="AH78" i="12"/>
  <c r="AI7" i="12"/>
  <c r="AP7" i="12"/>
  <c r="AL7" i="12"/>
  <c r="AH76" i="12"/>
  <c r="R7" i="25"/>
  <c r="D7" i="10"/>
  <c r="D76" i="10" s="1"/>
  <c r="P76" i="25"/>
  <c r="P85" i="25" s="1"/>
  <c r="I20" i="29"/>
  <c r="AY10" i="12"/>
  <c r="AW10" i="12"/>
  <c r="D10" i="26"/>
  <c r="E10" i="26" s="1"/>
  <c r="D10" i="28"/>
  <c r="E10" i="28" s="1"/>
  <c r="D10" i="27"/>
  <c r="E10" i="27" s="1"/>
  <c r="I10" i="25"/>
  <c r="K10" i="25"/>
  <c r="T10" i="25"/>
  <c r="AR10" i="12"/>
  <c r="D10" i="11"/>
  <c r="M20" i="29"/>
  <c r="O16" i="29"/>
  <c r="P14" i="29"/>
  <c r="Q14" i="29" s="1"/>
  <c r="S13" i="29"/>
  <c r="X13" i="29" s="1"/>
  <c r="P11" i="29"/>
  <c r="N16" i="29"/>
  <c r="S8" i="29"/>
  <c r="P15" i="29"/>
  <c r="Q15" i="29" s="1"/>
  <c r="S7" i="29"/>
  <c r="Q9" i="29"/>
  <c r="P12" i="29"/>
  <c r="Q12" i="29" s="1"/>
  <c r="AX7" i="12" l="1"/>
  <c r="AQ7" i="12"/>
  <c r="D7" i="25" s="1"/>
  <c r="E7" i="25" s="1"/>
  <c r="F7" i="25" s="1"/>
  <c r="G7" i="25" s="1"/>
  <c r="C7" i="9"/>
  <c r="C76" i="9" s="1"/>
  <c r="AP76" i="12"/>
  <c r="AH79" i="12"/>
  <c r="AG79" i="12" s="1"/>
  <c r="AP78" i="12"/>
  <c r="AI76" i="12"/>
  <c r="AL78" i="12"/>
  <c r="S7" i="25"/>
  <c r="R76" i="25"/>
  <c r="R85" i="25" s="1"/>
  <c r="AM7" i="12"/>
  <c r="Q6" i="71" s="1"/>
  <c r="S6" i="71" s="1"/>
  <c r="AL76" i="12"/>
  <c r="J10" i="25"/>
  <c r="I10" i="28"/>
  <c r="I10" i="26"/>
  <c r="I10" i="27"/>
  <c r="X8" i="29"/>
  <c r="P16" i="29"/>
  <c r="Q11" i="29"/>
  <c r="K8" i="16"/>
  <c r="S12" i="29"/>
  <c r="X12" i="29" s="1"/>
  <c r="S15" i="29"/>
  <c r="X15" i="29" s="1"/>
  <c r="S14" i="29"/>
  <c r="X14" i="29" s="1"/>
  <c r="AE13" i="29"/>
  <c r="Z13" i="29"/>
  <c r="X7" i="29"/>
  <c r="S9" i="29"/>
  <c r="N20" i="29"/>
  <c r="N18" i="29"/>
  <c r="O20" i="29"/>
  <c r="O18" i="29"/>
  <c r="AL79" i="12" l="1"/>
  <c r="AK79" i="12" s="1"/>
  <c r="AM76" i="12"/>
  <c r="Q75" i="71" s="1"/>
  <c r="D7" i="26"/>
  <c r="E7" i="26" s="1"/>
  <c r="D7" i="27"/>
  <c r="E7" i="27" s="1"/>
  <c r="D7" i="28"/>
  <c r="E7" i="28" s="1"/>
  <c r="K7" i="25"/>
  <c r="K76" i="25" s="1"/>
  <c r="K85" i="25" s="1"/>
  <c r="I7" i="25"/>
  <c r="T7" i="25"/>
  <c r="T76" i="25" s="1"/>
  <c r="T85" i="25" s="1"/>
  <c r="G76" i="25"/>
  <c r="AR7" i="12"/>
  <c r="AY7" i="12"/>
  <c r="AW7" i="12"/>
  <c r="AX76" i="12"/>
  <c r="D7" i="11"/>
  <c r="D76" i="11" s="1"/>
  <c r="S76" i="25"/>
  <c r="S85" i="25" s="1"/>
  <c r="AQ76" i="12"/>
  <c r="AP79" i="12"/>
  <c r="AO79" i="12" s="1"/>
  <c r="AR76" i="12"/>
  <c r="AX78" i="12"/>
  <c r="K10" i="28"/>
  <c r="K10" i="27"/>
  <c r="K10" i="26"/>
  <c r="U10" i="25"/>
  <c r="X9" i="29"/>
  <c r="Z7" i="29"/>
  <c r="AE7" i="29"/>
  <c r="K7" i="16"/>
  <c r="I9" i="16"/>
  <c r="P18" i="29"/>
  <c r="P20" i="29"/>
  <c r="Z12" i="29"/>
  <c r="AE12" i="29"/>
  <c r="Z8" i="29"/>
  <c r="AE8" i="29"/>
  <c r="AE15" i="29"/>
  <c r="Z15" i="29"/>
  <c r="Q16" i="29"/>
  <c r="S11" i="29"/>
  <c r="AE14" i="29"/>
  <c r="Z14" i="29"/>
  <c r="AA13" i="29"/>
  <c r="I7" i="27" l="1"/>
  <c r="E76" i="27"/>
  <c r="E85" i="27" s="1"/>
  <c r="AZ16" i="12"/>
  <c r="AZ62" i="12"/>
  <c r="AZ49" i="12"/>
  <c r="AZ46" i="12"/>
  <c r="AZ51" i="12"/>
  <c r="AZ66" i="12"/>
  <c r="AZ68" i="12"/>
  <c r="AZ29" i="12"/>
  <c r="AZ28" i="12"/>
  <c r="AZ15" i="12"/>
  <c r="AZ40" i="12"/>
  <c r="AZ58" i="12"/>
  <c r="AZ73" i="12"/>
  <c r="AZ56" i="12"/>
  <c r="AZ74" i="12"/>
  <c r="AZ22" i="12"/>
  <c r="AZ63" i="12"/>
  <c r="AZ65" i="12"/>
  <c r="AZ18" i="12"/>
  <c r="AZ19" i="12"/>
  <c r="AZ21" i="12"/>
  <c r="AZ13" i="12"/>
  <c r="AZ55" i="12"/>
  <c r="AZ71" i="12"/>
  <c r="AZ69" i="12"/>
  <c r="AZ7" i="12"/>
  <c r="AZ37" i="12"/>
  <c r="AZ39" i="12"/>
  <c r="AZ43" i="12"/>
  <c r="AZ27" i="12"/>
  <c r="AZ41" i="12"/>
  <c r="AZ17" i="12"/>
  <c r="AZ57" i="12"/>
  <c r="AZ26" i="12"/>
  <c r="AZ8" i="12"/>
  <c r="AZ70" i="12"/>
  <c r="AZ61" i="12"/>
  <c r="AZ72" i="12"/>
  <c r="AZ48" i="12"/>
  <c r="AZ44" i="12"/>
  <c r="AZ34" i="12"/>
  <c r="AZ20" i="12"/>
  <c r="AZ11" i="12"/>
  <c r="AZ67" i="12"/>
  <c r="AZ30" i="12"/>
  <c r="AZ10" i="12"/>
  <c r="AZ50" i="12"/>
  <c r="AZ33" i="12"/>
  <c r="AZ14" i="12"/>
  <c r="AZ52" i="12"/>
  <c r="AZ9" i="12"/>
  <c r="AZ60" i="12"/>
  <c r="AZ47" i="12"/>
  <c r="AZ36" i="12"/>
  <c r="AZ12" i="12"/>
  <c r="AZ35" i="12"/>
  <c r="AZ24" i="12"/>
  <c r="AZ23" i="12"/>
  <c r="AZ59" i="12"/>
  <c r="AZ54" i="12"/>
  <c r="AZ75" i="12"/>
  <c r="AZ42" i="12"/>
  <c r="AZ31" i="12"/>
  <c r="AZ64" i="12"/>
  <c r="AZ38" i="12"/>
  <c r="AZ45" i="12"/>
  <c r="AZ32" i="12"/>
  <c r="AZ53" i="12"/>
  <c r="AZ25" i="12"/>
  <c r="J7" i="25"/>
  <c r="I76" i="25"/>
  <c r="I85" i="25" s="1"/>
  <c r="I7" i="26"/>
  <c r="E76" i="26"/>
  <c r="E85" i="26" s="1"/>
  <c r="AS14" i="12"/>
  <c r="AS60" i="12"/>
  <c r="AS58" i="12"/>
  <c r="AS49" i="12"/>
  <c r="AS35" i="12"/>
  <c r="AS9" i="12"/>
  <c r="AS64" i="12"/>
  <c r="AS18" i="12"/>
  <c r="AS57" i="12"/>
  <c r="AS16" i="12"/>
  <c r="AS29" i="12"/>
  <c r="AS43" i="12"/>
  <c r="AS30" i="12"/>
  <c r="AS73" i="12"/>
  <c r="AS37" i="12"/>
  <c r="AS70" i="12"/>
  <c r="AS54" i="12"/>
  <c r="AS17" i="12"/>
  <c r="AS50" i="12"/>
  <c r="AS8" i="12"/>
  <c r="AS45" i="12"/>
  <c r="AS23" i="12"/>
  <c r="AS56" i="12"/>
  <c r="AS21" i="12"/>
  <c r="AS40" i="12"/>
  <c r="AS19" i="12"/>
  <c r="AS38" i="12"/>
  <c r="AS62" i="12"/>
  <c r="AS52" i="12"/>
  <c r="AS65" i="12"/>
  <c r="AS36" i="12"/>
  <c r="AS46" i="12"/>
  <c r="AS66" i="12"/>
  <c r="AS26" i="12"/>
  <c r="AS74" i="12"/>
  <c r="AS53" i="12"/>
  <c r="AS61" i="12"/>
  <c r="AS59" i="12"/>
  <c r="AS48" i="12"/>
  <c r="AS31" i="12"/>
  <c r="AS28" i="12"/>
  <c r="AS71" i="12"/>
  <c r="AS20" i="12"/>
  <c r="AS67" i="12"/>
  <c r="AS25" i="12"/>
  <c r="AS10" i="12"/>
  <c r="AS69" i="12"/>
  <c r="AS7" i="12"/>
  <c r="AS39" i="12"/>
  <c r="AS24" i="12"/>
  <c r="AS12" i="12"/>
  <c r="AS33" i="12"/>
  <c r="AS41" i="12"/>
  <c r="AS11" i="12"/>
  <c r="AS68" i="12"/>
  <c r="AS32" i="12"/>
  <c r="AS47" i="12"/>
  <c r="AS75" i="12"/>
  <c r="AS72" i="12"/>
  <c r="AS55" i="12"/>
  <c r="AS22" i="12"/>
  <c r="AS42" i="12"/>
  <c r="AS44" i="12"/>
  <c r="AS51" i="12"/>
  <c r="AS15" i="12"/>
  <c r="AS34" i="12"/>
  <c r="AS27" i="12"/>
  <c r="AS13" i="12"/>
  <c r="AS63" i="12"/>
  <c r="D7" i="16"/>
  <c r="D8" i="16"/>
  <c r="S75" i="71"/>
  <c r="AX79" i="12"/>
  <c r="AW79" i="12" s="1"/>
  <c r="AY76" i="12"/>
  <c r="AW76" i="12"/>
  <c r="G85" i="25"/>
  <c r="I7" i="28"/>
  <c r="E76" i="28"/>
  <c r="E85" i="28" s="1"/>
  <c r="O10" i="28"/>
  <c r="M10" i="28"/>
  <c r="M10" i="26"/>
  <c r="O10" i="26"/>
  <c r="M10" i="27"/>
  <c r="O10" i="27"/>
  <c r="AA12" i="29"/>
  <c r="AA14" i="29"/>
  <c r="AA15" i="29"/>
  <c r="X11" i="29"/>
  <c r="S16" i="29"/>
  <c r="AA8" i="29"/>
  <c r="K9" i="16"/>
  <c r="Z9" i="29"/>
  <c r="AA7" i="29"/>
  <c r="Q18" i="29"/>
  <c r="Q20" i="29"/>
  <c r="AE9" i="29"/>
  <c r="E8" i="16" l="1"/>
  <c r="K7" i="26"/>
  <c r="I76" i="26"/>
  <c r="I85" i="26" s="1"/>
  <c r="E7" i="16"/>
  <c r="K7" i="28"/>
  <c r="I76" i="28"/>
  <c r="I85" i="28" s="1"/>
  <c r="U7" i="25"/>
  <c r="U76" i="25" s="1"/>
  <c r="U85" i="25" s="1"/>
  <c r="J76" i="25"/>
  <c r="J85" i="25" s="1"/>
  <c r="K7" i="27"/>
  <c r="I76" i="27"/>
  <c r="I85" i="27" s="1"/>
  <c r="N10" i="28"/>
  <c r="N10" i="26"/>
  <c r="N10" i="27"/>
  <c r="S18" i="29"/>
  <c r="S20" i="29"/>
  <c r="AE11" i="29"/>
  <c r="Z11" i="29"/>
  <c r="X16" i="29"/>
  <c r="AA9" i="29"/>
  <c r="O7" i="26" l="1"/>
  <c r="O76" i="26" s="1"/>
  <c r="O85" i="26" s="1"/>
  <c r="M7" i="26"/>
  <c r="K76" i="26"/>
  <c r="K85" i="26" s="1"/>
  <c r="M7" i="27"/>
  <c r="O7" i="27"/>
  <c r="O76" i="27" s="1"/>
  <c r="O85" i="27" s="1"/>
  <c r="K76" i="27"/>
  <c r="K85" i="27" s="1"/>
  <c r="M7" i="28"/>
  <c r="O7" i="28"/>
  <c r="O76" i="28" s="1"/>
  <c r="O85" i="28" s="1"/>
  <c r="K76" i="28"/>
  <c r="K85" i="28" s="1"/>
  <c r="H7" i="16"/>
  <c r="E9" i="16"/>
  <c r="H8" i="16"/>
  <c r="AE16" i="29"/>
  <c r="X18" i="29"/>
  <c r="X20" i="29"/>
  <c r="Z16" i="29"/>
  <c r="AA11" i="29"/>
  <c r="N7" i="27" l="1"/>
  <c r="N76" i="27" s="1"/>
  <c r="N85" i="27" s="1"/>
  <c r="M76" i="27"/>
  <c r="M85" i="27" s="1"/>
  <c r="N7" i="26"/>
  <c r="N76" i="26" s="1"/>
  <c r="N85" i="26" s="1"/>
  <c r="M76" i="26"/>
  <c r="M85" i="26" s="1"/>
  <c r="L8" i="16"/>
  <c r="N7" i="28"/>
  <c r="N76" i="28" s="1"/>
  <c r="N85" i="28" s="1"/>
  <c r="M76" i="28"/>
  <c r="M85" i="28" s="1"/>
  <c r="L7" i="16"/>
  <c r="H9" i="16"/>
  <c r="AA16" i="29"/>
  <c r="Z18" i="29"/>
  <c r="Z20" i="29"/>
  <c r="AE18" i="29"/>
  <c r="AE20" i="29"/>
  <c r="L9" i="16" l="1"/>
  <c r="N8" i="16"/>
  <c r="S8" i="16" s="1"/>
  <c r="N7" i="16"/>
  <c r="AA18" i="29"/>
  <c r="AA20" i="29"/>
  <c r="U8" i="16" l="1"/>
  <c r="Z8" i="16"/>
  <c r="S7" i="16"/>
  <c r="N9" i="16"/>
  <c r="U7" i="16" l="1"/>
  <c r="Z7" i="16"/>
  <c r="S9" i="16"/>
  <c r="V8" i="16"/>
  <c r="Z9" i="16" l="1"/>
  <c r="V7" i="16"/>
  <c r="U9" i="16"/>
  <c r="F6" i="71"/>
  <c r="F10" i="71"/>
  <c r="F14" i="71"/>
  <c r="F18" i="71"/>
  <c r="F22" i="71"/>
  <c r="F26" i="71"/>
  <c r="F30" i="71"/>
  <c r="F34" i="71"/>
  <c r="F38" i="71"/>
  <c r="F42" i="71"/>
  <c r="F46" i="71"/>
  <c r="F50" i="71"/>
  <c r="F54" i="71"/>
  <c r="F58" i="71"/>
  <c r="F62" i="71"/>
  <c r="F66" i="71"/>
  <c r="F70" i="71"/>
  <c r="F74" i="71"/>
  <c r="V9" i="16" l="1"/>
  <c r="H74" i="71"/>
  <c r="H62" i="71"/>
  <c r="H54" i="71"/>
  <c r="H46" i="71"/>
  <c r="H42" i="71"/>
  <c r="H38" i="71"/>
  <c r="H34" i="71"/>
  <c r="H30" i="71"/>
  <c r="H26" i="71"/>
  <c r="H22" i="71"/>
  <c r="H18" i="71"/>
  <c r="H14" i="71"/>
  <c r="H10" i="71"/>
  <c r="H6" i="71"/>
  <c r="F71" i="71"/>
  <c r="F67" i="71"/>
  <c r="F63" i="71"/>
  <c r="F55" i="71"/>
  <c r="F51" i="71"/>
  <c r="F47" i="71"/>
  <c r="F43" i="71"/>
  <c r="F39" i="71"/>
  <c r="F35" i="71"/>
  <c r="F31" i="71"/>
  <c r="F27" i="71"/>
  <c r="F23" i="71"/>
  <c r="F19" i="71"/>
  <c r="F15" i="71"/>
  <c r="F72" i="71"/>
  <c r="F68" i="71"/>
  <c r="F64" i="71"/>
  <c r="F60" i="71"/>
  <c r="F56" i="71"/>
  <c r="F52" i="71"/>
  <c r="F48" i="71"/>
  <c r="F44" i="71"/>
  <c r="F40" i="71"/>
  <c r="F36" i="71"/>
  <c r="F32" i="71"/>
  <c r="F28" i="71"/>
  <c r="F24" i="71"/>
  <c r="F20" i="71"/>
  <c r="F16" i="71"/>
  <c r="F12" i="71"/>
  <c r="F8" i="71"/>
  <c r="H70" i="71"/>
  <c r="H66" i="71"/>
  <c r="H58" i="71"/>
  <c r="H50" i="71"/>
  <c r="F59" i="71"/>
  <c r="F11" i="71"/>
  <c r="F7" i="71"/>
  <c r="F75" i="71"/>
  <c r="F73" i="71"/>
  <c r="F69" i="71"/>
  <c r="F65" i="71"/>
  <c r="F61" i="71"/>
  <c r="F57" i="71"/>
  <c r="F53" i="71"/>
  <c r="F49" i="71"/>
  <c r="F45" i="71"/>
  <c r="F41" i="71"/>
  <c r="F37" i="71"/>
  <c r="F33" i="71"/>
  <c r="F29" i="71"/>
  <c r="F25" i="71"/>
  <c r="F21" i="71"/>
  <c r="F17" i="71"/>
  <c r="F13" i="71"/>
  <c r="F9" i="71"/>
  <c r="H9" i="71" l="1"/>
  <c r="H25" i="71"/>
  <c r="H41" i="71"/>
  <c r="H57" i="71"/>
  <c r="H73" i="71"/>
  <c r="H7" i="71"/>
  <c r="U51" i="9"/>
  <c r="N51" i="9"/>
  <c r="E51" i="9"/>
  <c r="T51" i="9"/>
  <c r="AG51" i="9"/>
  <c r="P51" i="9"/>
  <c r="AA51" i="9"/>
  <c r="S51" i="9"/>
  <c r="J51" i="9"/>
  <c r="AD51" i="9"/>
  <c r="O51" i="9"/>
  <c r="AE51" i="9"/>
  <c r="K51" i="9"/>
  <c r="Y51" i="9"/>
  <c r="I51" i="9"/>
  <c r="H51" i="9"/>
  <c r="R51" i="9"/>
  <c r="AF51" i="9"/>
  <c r="V51" i="9"/>
  <c r="M51" i="9"/>
  <c r="X51" i="9"/>
  <c r="W51" i="9"/>
  <c r="AC51" i="9"/>
  <c r="L51" i="9"/>
  <c r="Z51" i="9"/>
  <c r="AB51" i="9"/>
  <c r="G51" i="9"/>
  <c r="Q51" i="9"/>
  <c r="H12" i="71"/>
  <c r="H28" i="71"/>
  <c r="H44" i="71"/>
  <c r="H60" i="71"/>
  <c r="H23" i="71"/>
  <c r="H39" i="71"/>
  <c r="H55" i="71"/>
  <c r="G19" i="9"/>
  <c r="P19" i="9"/>
  <c r="X19" i="9"/>
  <c r="AF19" i="9"/>
  <c r="O19" i="9"/>
  <c r="W19" i="9"/>
  <c r="AE19" i="9"/>
  <c r="I19" i="9"/>
  <c r="R19" i="9"/>
  <c r="Z19" i="9"/>
  <c r="H19" i="9"/>
  <c r="U19" i="9"/>
  <c r="Q19" i="9"/>
  <c r="AG19" i="9"/>
  <c r="L19" i="9"/>
  <c r="T19" i="9"/>
  <c r="J19" i="9"/>
  <c r="AA19" i="9"/>
  <c r="N19" i="9"/>
  <c r="AD19" i="9"/>
  <c r="S19" i="9"/>
  <c r="K19" i="9"/>
  <c r="V19" i="9"/>
  <c r="Y19" i="9"/>
  <c r="M19" i="9"/>
  <c r="E19" i="9"/>
  <c r="AB19" i="9"/>
  <c r="AC19" i="9"/>
  <c r="E35" i="9"/>
  <c r="V35" i="9"/>
  <c r="S35" i="9"/>
  <c r="P35" i="9"/>
  <c r="Y35" i="9"/>
  <c r="W35" i="9"/>
  <c r="Z35" i="9"/>
  <c r="AC35" i="9"/>
  <c r="K35" i="9"/>
  <c r="AB35" i="9"/>
  <c r="Q35" i="9"/>
  <c r="AF35" i="9"/>
  <c r="O35" i="9"/>
  <c r="M35" i="9"/>
  <c r="AA35" i="9"/>
  <c r="L35" i="9"/>
  <c r="U35" i="9"/>
  <c r="R35" i="9"/>
  <c r="N35" i="9"/>
  <c r="AD35" i="9"/>
  <c r="G35" i="9"/>
  <c r="J35" i="9"/>
  <c r="I35" i="9"/>
  <c r="AE35" i="9"/>
  <c r="T35" i="9"/>
  <c r="AG35" i="9"/>
  <c r="H35" i="9"/>
  <c r="X35" i="9"/>
  <c r="Q43" i="9"/>
  <c r="AF43" i="9"/>
  <c r="P43" i="9"/>
  <c r="AB43" i="9"/>
  <c r="Y43" i="9"/>
  <c r="AA43" i="9"/>
  <c r="AD43" i="9"/>
  <c r="M43" i="9"/>
  <c r="AC43" i="9"/>
  <c r="L43" i="9"/>
  <c r="Z43" i="9"/>
  <c r="R43" i="9"/>
  <c r="U43" i="9"/>
  <c r="G43" i="9"/>
  <c r="I43" i="9"/>
  <c r="H43" i="9"/>
  <c r="E43" i="9"/>
  <c r="T43" i="9"/>
  <c r="N43" i="9"/>
  <c r="AG43" i="9"/>
  <c r="X43" i="9"/>
  <c r="V43" i="9"/>
  <c r="O43" i="9"/>
  <c r="AE43" i="9"/>
  <c r="K43" i="9"/>
  <c r="J43" i="9"/>
  <c r="S43" i="9"/>
  <c r="W43" i="9"/>
  <c r="L75" i="9"/>
  <c r="P75" i="9"/>
  <c r="AF75" i="9"/>
  <c r="W75" i="9"/>
  <c r="V75" i="9"/>
  <c r="H75" i="9"/>
  <c r="Q75" i="9"/>
  <c r="K75" i="9"/>
  <c r="AB75" i="9"/>
  <c r="S75" i="9"/>
  <c r="R75" i="9"/>
  <c r="AC75" i="9"/>
  <c r="AG75" i="9"/>
  <c r="G75" i="9"/>
  <c r="O75" i="9"/>
  <c r="AD75" i="9"/>
  <c r="U75" i="9"/>
  <c r="E75" i="9"/>
  <c r="T75" i="9"/>
  <c r="I75" i="9"/>
  <c r="AE75" i="9"/>
  <c r="M75" i="9"/>
  <c r="Y75" i="9"/>
  <c r="AA75" i="9"/>
  <c r="N75" i="9"/>
  <c r="X75" i="9"/>
  <c r="Z75" i="9"/>
  <c r="J75" i="9"/>
  <c r="H13" i="71"/>
  <c r="H29" i="71"/>
  <c r="H45" i="71"/>
  <c r="H61" i="71"/>
  <c r="H11" i="71"/>
  <c r="H59" i="9"/>
  <c r="U59" i="9"/>
  <c r="T59" i="9"/>
  <c r="E59" i="9"/>
  <c r="P59" i="9"/>
  <c r="AC59" i="9"/>
  <c r="AD59" i="9"/>
  <c r="S59" i="9"/>
  <c r="O59" i="9"/>
  <c r="AE59" i="9"/>
  <c r="L59" i="9"/>
  <c r="Y59" i="9"/>
  <c r="Z59" i="9"/>
  <c r="M59" i="9"/>
  <c r="X59" i="9"/>
  <c r="R59" i="9"/>
  <c r="N59" i="9"/>
  <c r="AB59" i="9"/>
  <c r="I59" i="9"/>
  <c r="G59" i="9"/>
  <c r="AF59" i="9"/>
  <c r="K59" i="9"/>
  <c r="AG59" i="9"/>
  <c r="J59" i="9"/>
  <c r="Q59" i="9"/>
  <c r="AA59" i="9"/>
  <c r="V59" i="9"/>
  <c r="W59" i="9"/>
  <c r="H16" i="71"/>
  <c r="H32" i="71"/>
  <c r="H48" i="71"/>
  <c r="H64" i="71"/>
  <c r="H27" i="71"/>
  <c r="H43" i="71"/>
  <c r="H63" i="71"/>
  <c r="Q11" i="9"/>
  <c r="AF11" i="9"/>
  <c r="G11" i="9"/>
  <c r="W11" i="9"/>
  <c r="L11" i="9"/>
  <c r="AE11" i="9"/>
  <c r="J11" i="9"/>
  <c r="AB11" i="9"/>
  <c r="K11" i="9"/>
  <c r="Z11" i="9"/>
  <c r="R11" i="9"/>
  <c r="I11" i="9"/>
  <c r="Y11" i="9"/>
  <c r="AC11" i="9"/>
  <c r="H11" i="9"/>
  <c r="X11" i="9"/>
  <c r="E11" i="9"/>
  <c r="AD11" i="9"/>
  <c r="V11" i="9"/>
  <c r="P11" i="9"/>
  <c r="S11" i="9"/>
  <c r="U11" i="9"/>
  <c r="AA11" i="9"/>
  <c r="AG11" i="9"/>
  <c r="T11" i="9"/>
  <c r="M11" i="9"/>
  <c r="O11" i="9"/>
  <c r="N11" i="9"/>
  <c r="H27" i="9"/>
  <c r="W27" i="9"/>
  <c r="P27" i="9"/>
  <c r="O27" i="9"/>
  <c r="V27" i="9"/>
  <c r="AE27" i="9"/>
  <c r="X27" i="9"/>
  <c r="U27" i="9"/>
  <c r="I27" i="9"/>
  <c r="J27" i="9"/>
  <c r="K27" i="9"/>
  <c r="S27" i="9"/>
  <c r="T27" i="9"/>
  <c r="Q27" i="9"/>
  <c r="R27" i="9"/>
  <c r="Z27" i="9"/>
  <c r="AF27" i="9"/>
  <c r="AB27" i="9"/>
  <c r="AA27" i="9"/>
  <c r="Y27" i="9"/>
  <c r="AG27" i="9"/>
  <c r="AC27" i="9"/>
  <c r="L27" i="9"/>
  <c r="N27" i="9"/>
  <c r="E27" i="9"/>
  <c r="G27" i="9"/>
  <c r="M27" i="9"/>
  <c r="AD27" i="9"/>
  <c r="E55" i="9"/>
  <c r="U55" i="9"/>
  <c r="O55" i="9"/>
  <c r="AC55" i="9"/>
  <c r="H55" i="9"/>
  <c r="Y55" i="9"/>
  <c r="Q55" i="9"/>
  <c r="X55" i="9"/>
  <c r="R55" i="9"/>
  <c r="L55" i="9"/>
  <c r="Z55" i="9"/>
  <c r="AB55" i="9"/>
  <c r="S55" i="9"/>
  <c r="N55" i="9"/>
  <c r="M55" i="9"/>
  <c r="G55" i="9"/>
  <c r="V55" i="9"/>
  <c r="K55" i="9"/>
  <c r="T55" i="9"/>
  <c r="I55" i="9"/>
  <c r="AA55" i="9"/>
  <c r="P55" i="9"/>
  <c r="AE55" i="9"/>
  <c r="AF55" i="9"/>
  <c r="AD55" i="9"/>
  <c r="W55" i="9"/>
  <c r="AG55" i="9"/>
  <c r="J55" i="9"/>
  <c r="H17" i="71"/>
  <c r="H33" i="71"/>
  <c r="H49" i="71"/>
  <c r="H65" i="71"/>
  <c r="H59" i="71"/>
  <c r="R71" i="9"/>
  <c r="J71" i="9"/>
  <c r="AD71" i="9"/>
  <c r="AB71" i="9"/>
  <c r="AC71" i="9"/>
  <c r="E71" i="9"/>
  <c r="S71" i="9"/>
  <c r="I71" i="9"/>
  <c r="M71" i="9"/>
  <c r="AF71" i="9"/>
  <c r="Y71" i="9"/>
  <c r="W71" i="9"/>
  <c r="X71" i="9"/>
  <c r="N71" i="9"/>
  <c r="V71" i="9"/>
  <c r="AE71" i="9"/>
  <c r="AA71" i="9"/>
  <c r="T71" i="9"/>
  <c r="U71" i="9"/>
  <c r="O71" i="9"/>
  <c r="AG71" i="9"/>
  <c r="L71" i="9"/>
  <c r="H71" i="9"/>
  <c r="G71" i="9"/>
  <c r="Z71" i="9"/>
  <c r="Q71" i="9"/>
  <c r="K71" i="9"/>
  <c r="P71" i="9"/>
  <c r="H20" i="71"/>
  <c r="H36" i="71"/>
  <c r="H52" i="71"/>
  <c r="H68" i="71"/>
  <c r="H15" i="71"/>
  <c r="H31" i="71"/>
  <c r="H47" i="71"/>
  <c r="H67" i="71"/>
  <c r="AE39" i="9"/>
  <c r="S39" i="9"/>
  <c r="AD39" i="9"/>
  <c r="W39" i="9"/>
  <c r="J39" i="9"/>
  <c r="V39" i="9"/>
  <c r="E39" i="9"/>
  <c r="Y39" i="9"/>
  <c r="P39" i="9"/>
  <c r="I39" i="9"/>
  <c r="L39" i="9"/>
  <c r="M39" i="9"/>
  <c r="AB39" i="9"/>
  <c r="AG39" i="9"/>
  <c r="N39" i="9"/>
  <c r="U39" i="9"/>
  <c r="G39" i="9"/>
  <c r="AA39" i="9"/>
  <c r="O39" i="9"/>
  <c r="R39" i="9"/>
  <c r="AC39" i="9"/>
  <c r="X39" i="9"/>
  <c r="H39" i="9"/>
  <c r="AF39" i="9"/>
  <c r="Z39" i="9"/>
  <c r="K39" i="9"/>
  <c r="Q39" i="9"/>
  <c r="T39" i="9"/>
  <c r="I63" i="9"/>
  <c r="Y63" i="9"/>
  <c r="Q63" i="9"/>
  <c r="M63" i="9"/>
  <c r="W63" i="9"/>
  <c r="N63" i="9"/>
  <c r="AA63" i="9"/>
  <c r="K63" i="9"/>
  <c r="S63" i="9"/>
  <c r="P63" i="9"/>
  <c r="U63" i="9"/>
  <c r="J63" i="9"/>
  <c r="E63" i="9"/>
  <c r="AB63" i="9"/>
  <c r="H63" i="9"/>
  <c r="Z63" i="9"/>
  <c r="AG63" i="9"/>
  <c r="T63" i="9"/>
  <c r="X63" i="9"/>
  <c r="O63" i="9"/>
  <c r="AE63" i="9"/>
  <c r="R63" i="9"/>
  <c r="AF63" i="9"/>
  <c r="V63" i="9"/>
  <c r="AC63" i="9"/>
  <c r="L63" i="9"/>
  <c r="G63" i="9"/>
  <c r="AD63" i="9"/>
  <c r="H21" i="71"/>
  <c r="H37" i="71"/>
  <c r="H53" i="71"/>
  <c r="H69" i="71"/>
  <c r="O39" i="30"/>
  <c r="O8" i="30"/>
  <c r="O28" i="30"/>
  <c r="O19" i="30"/>
  <c r="O23" i="30"/>
  <c r="O21" i="30"/>
  <c r="O33" i="30"/>
  <c r="O14" i="30"/>
  <c r="P13" i="17"/>
  <c r="H75" i="71"/>
  <c r="L67" i="9"/>
  <c r="O67" i="9"/>
  <c r="AE67" i="9"/>
  <c r="Z67" i="9"/>
  <c r="U67" i="9"/>
  <c r="T67" i="9"/>
  <c r="AF67" i="9"/>
  <c r="K67" i="9"/>
  <c r="AA67" i="9"/>
  <c r="V67" i="9"/>
  <c r="Q67" i="9"/>
  <c r="AG67" i="9"/>
  <c r="X67" i="9"/>
  <c r="I67" i="9"/>
  <c r="S67" i="9"/>
  <c r="AD67" i="9"/>
  <c r="Y67" i="9"/>
  <c r="H67" i="9"/>
  <c r="W67" i="9"/>
  <c r="G67" i="9"/>
  <c r="J67" i="9"/>
  <c r="M67" i="9"/>
  <c r="P67" i="9"/>
  <c r="E67" i="9"/>
  <c r="N67" i="9"/>
  <c r="AC67" i="9"/>
  <c r="AB67" i="9"/>
  <c r="R67" i="9"/>
  <c r="L34" i="30"/>
  <c r="L21" i="30"/>
  <c r="M11" i="17"/>
  <c r="L24" i="30"/>
  <c r="L32" i="30"/>
  <c r="L19" i="30"/>
  <c r="M12" i="17"/>
  <c r="L26" i="30"/>
  <c r="L11" i="30"/>
  <c r="L29" i="30"/>
  <c r="L13" i="30"/>
  <c r="H8" i="71"/>
  <c r="H24" i="71"/>
  <c r="H40" i="71"/>
  <c r="H56" i="71"/>
  <c r="H72" i="71"/>
  <c r="R25" i="30"/>
  <c r="R29" i="30"/>
  <c r="R14" i="30"/>
  <c r="R27" i="30"/>
  <c r="R15" i="30"/>
  <c r="R31" i="30"/>
  <c r="R17" i="30"/>
  <c r="R37" i="30"/>
  <c r="R35" i="30"/>
  <c r="H19" i="71"/>
  <c r="H35" i="71"/>
  <c r="H51" i="71"/>
  <c r="H71" i="71"/>
  <c r="K15" i="9"/>
  <c r="V15" i="9"/>
  <c r="L15" i="9"/>
  <c r="H15" i="9"/>
  <c r="G15" i="9"/>
  <c r="AG15" i="9"/>
  <c r="E15" i="9"/>
  <c r="AD15" i="9"/>
  <c r="J15" i="9"/>
  <c r="Y15" i="9"/>
  <c r="AF15" i="9"/>
  <c r="AA15" i="9"/>
  <c r="AB15" i="9"/>
  <c r="AE15" i="9"/>
  <c r="T15" i="9"/>
  <c r="N15" i="9"/>
  <c r="R15" i="9"/>
  <c r="W15" i="9"/>
  <c r="O15" i="9"/>
  <c r="M15" i="9"/>
  <c r="I15" i="9"/>
  <c r="AC15" i="9"/>
  <c r="U15" i="9"/>
  <c r="S15" i="9"/>
  <c r="Q15" i="9"/>
  <c r="P15" i="9"/>
  <c r="Z15" i="9"/>
  <c r="X15" i="9"/>
  <c r="E23" i="9"/>
  <c r="J23" i="9"/>
  <c r="U23" i="9"/>
  <c r="M23" i="9"/>
  <c r="AB23" i="9"/>
  <c r="K23" i="9"/>
  <c r="H23" i="9"/>
  <c r="R23" i="9"/>
  <c r="AG23" i="9"/>
  <c r="O23" i="9"/>
  <c r="Z23" i="9"/>
  <c r="N23" i="9"/>
  <c r="S23" i="9"/>
  <c r="AF23" i="9"/>
  <c r="V23" i="9"/>
  <c r="Y23" i="9"/>
  <c r="X23" i="9"/>
  <c r="I23" i="9"/>
  <c r="AC23" i="9"/>
  <c r="G23" i="9"/>
  <c r="P23" i="9"/>
  <c r="T23" i="9"/>
  <c r="Q23" i="9"/>
  <c r="W23" i="9"/>
  <c r="AA23" i="9"/>
  <c r="L23" i="9"/>
  <c r="AE23" i="9"/>
  <c r="AD23" i="9"/>
  <c r="M31" i="9"/>
  <c r="H31" i="9"/>
  <c r="V31" i="9"/>
  <c r="Q31" i="9"/>
  <c r="G31" i="9"/>
  <c r="I31" i="9"/>
  <c r="Y31" i="9"/>
  <c r="E31" i="9"/>
  <c r="AF31" i="9"/>
  <c r="AC31" i="9"/>
  <c r="AD31" i="9"/>
  <c r="AB31" i="9"/>
  <c r="T31" i="9"/>
  <c r="O31" i="9"/>
  <c r="P31" i="9"/>
  <c r="J31" i="9"/>
  <c r="AG31" i="9"/>
  <c r="K31" i="9"/>
  <c r="U31" i="9"/>
  <c r="X31" i="9"/>
  <c r="W31" i="9"/>
  <c r="L31" i="9"/>
  <c r="AE31" i="9"/>
  <c r="R31" i="9"/>
  <c r="Z31" i="9"/>
  <c r="AA31" i="9"/>
  <c r="S31" i="9"/>
  <c r="N31" i="9"/>
  <c r="K47" i="9"/>
  <c r="AD47" i="9"/>
  <c r="Q47" i="9"/>
  <c r="J47" i="9"/>
  <c r="V47" i="9"/>
  <c r="AE47" i="9"/>
  <c r="H47" i="9"/>
  <c r="Z47" i="9"/>
  <c r="N47" i="9"/>
  <c r="AC47" i="9"/>
  <c r="S47" i="9"/>
  <c r="AF47" i="9"/>
  <c r="X47" i="9"/>
  <c r="E47" i="9"/>
  <c r="G47" i="9"/>
  <c r="P47" i="9"/>
  <c r="R47" i="9"/>
  <c r="AA47" i="9"/>
  <c r="W47" i="9"/>
  <c r="M47" i="9"/>
  <c r="Y47" i="9"/>
  <c r="L47" i="9"/>
  <c r="I47" i="9"/>
  <c r="AB47" i="9"/>
  <c r="O47" i="9"/>
  <c r="U47" i="9"/>
  <c r="AG47" i="9"/>
  <c r="T47" i="9"/>
  <c r="I33" i="30" l="1"/>
  <c r="I37" i="30"/>
  <c r="I72" i="9"/>
  <c r="N72" i="9"/>
  <c r="AC72" i="9"/>
  <c r="E72" i="9"/>
  <c r="AF72" i="9"/>
  <c r="O72" i="9"/>
  <c r="AD72" i="9"/>
  <c r="M72" i="9"/>
  <c r="V72" i="9"/>
  <c r="H72" i="9"/>
  <c r="L72" i="9"/>
  <c r="P72" i="9"/>
  <c r="T72" i="9"/>
  <c r="Y72" i="9"/>
  <c r="Q72" i="9"/>
  <c r="U72" i="9"/>
  <c r="Z72" i="9"/>
  <c r="AB72" i="9"/>
  <c r="AG72" i="9"/>
  <c r="J72" i="9"/>
  <c r="R72" i="9"/>
  <c r="S72" i="9"/>
  <c r="W72" i="9"/>
  <c r="X72" i="9"/>
  <c r="AA72" i="9"/>
  <c r="K72" i="9"/>
  <c r="AE72" i="9"/>
  <c r="G72" i="9"/>
  <c r="Y25" i="9"/>
  <c r="AE25" i="9"/>
  <c r="G25" i="9"/>
  <c r="P25" i="9"/>
  <c r="X25" i="9"/>
  <c r="H25" i="9"/>
  <c r="R25" i="9"/>
  <c r="Z25" i="9"/>
  <c r="AF25" i="9"/>
  <c r="E25" i="9"/>
  <c r="T25" i="9"/>
  <c r="O25" i="9"/>
  <c r="W25" i="9"/>
  <c r="J25" i="9"/>
  <c r="N25" i="9"/>
  <c r="AD25" i="9"/>
  <c r="AA25" i="9"/>
  <c r="L25" i="9"/>
  <c r="I25" i="9"/>
  <c r="AB25" i="9"/>
  <c r="AC25" i="9"/>
  <c r="K25" i="9"/>
  <c r="AG25" i="9"/>
  <c r="U25" i="9"/>
  <c r="V25" i="9"/>
  <c r="S25" i="9"/>
  <c r="M25" i="9"/>
  <c r="Q25" i="9"/>
  <c r="E54" i="9"/>
  <c r="G54" i="9"/>
  <c r="I54" i="9"/>
  <c r="K54" i="9"/>
  <c r="M54" i="9"/>
  <c r="O54" i="9"/>
  <c r="Q54" i="9"/>
  <c r="S54" i="9"/>
  <c r="U54" i="9"/>
  <c r="W54" i="9"/>
  <c r="Y54" i="9"/>
  <c r="AA54" i="9"/>
  <c r="AC54" i="9"/>
  <c r="AE54" i="9"/>
  <c r="AG54" i="9"/>
  <c r="J54" i="9"/>
  <c r="N54" i="9"/>
  <c r="R54" i="9"/>
  <c r="V54" i="9"/>
  <c r="Z54" i="9"/>
  <c r="AD54" i="9"/>
  <c r="H54" i="9"/>
  <c r="P54" i="9"/>
  <c r="X54" i="9"/>
  <c r="AF54" i="9"/>
  <c r="AB54" i="9"/>
  <c r="T54" i="9"/>
  <c r="L54" i="9"/>
  <c r="P22" i="9"/>
  <c r="M22" i="9"/>
  <c r="L22" i="9"/>
  <c r="V22" i="9"/>
  <c r="AC22" i="9"/>
  <c r="R22" i="9"/>
  <c r="W22" i="9"/>
  <c r="AD22" i="9"/>
  <c r="S22" i="9"/>
  <c r="E22" i="9"/>
  <c r="AF22" i="9"/>
  <c r="Y22" i="9"/>
  <c r="I22" i="9"/>
  <c r="AE22" i="9"/>
  <c r="Z22" i="9"/>
  <c r="AB22" i="9"/>
  <c r="H22" i="9"/>
  <c r="AA22" i="9"/>
  <c r="K22" i="9"/>
  <c r="Q22" i="9"/>
  <c r="G22" i="9"/>
  <c r="U22" i="9"/>
  <c r="O22" i="9"/>
  <c r="AG22" i="9"/>
  <c r="J22" i="9"/>
  <c r="T22" i="9"/>
  <c r="X22" i="9"/>
  <c r="N22" i="9"/>
  <c r="AH39" i="9"/>
  <c r="I26" i="30"/>
  <c r="J11" i="17"/>
  <c r="G16" i="9"/>
  <c r="U16" i="9"/>
  <c r="X16" i="9"/>
  <c r="AF16" i="9"/>
  <c r="N16" i="9"/>
  <c r="R16" i="9"/>
  <c r="S16" i="9"/>
  <c r="I16" i="9"/>
  <c r="M16" i="9"/>
  <c r="W16" i="9"/>
  <c r="J16" i="9"/>
  <c r="P16" i="9"/>
  <c r="AD16" i="9"/>
  <c r="H16" i="9"/>
  <c r="E16" i="9"/>
  <c r="Y16" i="9"/>
  <c r="AB16" i="9"/>
  <c r="Z16" i="9"/>
  <c r="AE16" i="9"/>
  <c r="T16" i="9"/>
  <c r="V16" i="9"/>
  <c r="AG16" i="9"/>
  <c r="O16" i="9"/>
  <c r="K16" i="9"/>
  <c r="AA16" i="9"/>
  <c r="Q16" i="9"/>
  <c r="AC16" i="9"/>
  <c r="L16" i="9"/>
  <c r="R26" i="30"/>
  <c r="R10" i="30"/>
  <c r="S11" i="17"/>
  <c r="O53" i="9"/>
  <c r="U53" i="9"/>
  <c r="AF53" i="9"/>
  <c r="H53" i="9"/>
  <c r="R53" i="9"/>
  <c r="X53" i="9"/>
  <c r="K53" i="9"/>
  <c r="Q53" i="9"/>
  <c r="AA53" i="9"/>
  <c r="E53" i="9"/>
  <c r="N53" i="9"/>
  <c r="T53" i="9"/>
  <c r="AE53" i="9"/>
  <c r="I53" i="9"/>
  <c r="S53" i="9"/>
  <c r="L53" i="9"/>
  <c r="V53" i="9"/>
  <c r="AG53" i="9"/>
  <c r="G53" i="9"/>
  <c r="W53" i="9"/>
  <c r="AB53" i="9"/>
  <c r="M53" i="9"/>
  <c r="Y53" i="9"/>
  <c r="J53" i="9"/>
  <c r="Z53" i="9"/>
  <c r="AD53" i="9"/>
  <c r="P53" i="9"/>
  <c r="AC53" i="9"/>
  <c r="L36" i="30"/>
  <c r="L10" i="30"/>
  <c r="AH71" i="9"/>
  <c r="M60" i="9"/>
  <c r="AF60" i="9"/>
  <c r="R60" i="9"/>
  <c r="H60" i="9"/>
  <c r="K60" i="9"/>
  <c r="O60" i="9"/>
  <c r="S60" i="9"/>
  <c r="E60" i="9"/>
  <c r="P60" i="9"/>
  <c r="W60" i="9"/>
  <c r="Z60" i="9"/>
  <c r="AD60" i="9"/>
  <c r="AE60" i="9"/>
  <c r="J60" i="9"/>
  <c r="T60" i="9"/>
  <c r="AB60" i="9"/>
  <c r="N60" i="9"/>
  <c r="Y60" i="9"/>
  <c r="AG60" i="9"/>
  <c r="I60" i="9"/>
  <c r="V60" i="9"/>
  <c r="Q60" i="9"/>
  <c r="G60" i="9"/>
  <c r="AC60" i="9"/>
  <c r="X60" i="9"/>
  <c r="U60" i="9"/>
  <c r="L60" i="9"/>
  <c r="AA60" i="9"/>
  <c r="O15" i="30"/>
  <c r="O18" i="30"/>
  <c r="O35" i="30"/>
  <c r="I16" i="30"/>
  <c r="I14" i="30"/>
  <c r="AE64" i="9"/>
  <c r="Q64" i="9"/>
  <c r="T64" i="9"/>
  <c r="R64" i="9"/>
  <c r="N64" i="9"/>
  <c r="AA64" i="9"/>
  <c r="AC64" i="9"/>
  <c r="Z64" i="9"/>
  <c r="G64" i="9"/>
  <c r="AG64" i="9"/>
  <c r="M64" i="9"/>
  <c r="P64" i="9"/>
  <c r="S64" i="9"/>
  <c r="AD64" i="9"/>
  <c r="Y64" i="9"/>
  <c r="O64" i="9"/>
  <c r="H64" i="9"/>
  <c r="J64" i="9"/>
  <c r="W64" i="9"/>
  <c r="AB64" i="9"/>
  <c r="V64" i="9"/>
  <c r="X64" i="9"/>
  <c r="U64" i="9"/>
  <c r="L64" i="9"/>
  <c r="E64" i="9"/>
  <c r="I64" i="9"/>
  <c r="K64" i="9"/>
  <c r="AF64" i="9"/>
  <c r="R18" i="30"/>
  <c r="R20" i="30"/>
  <c r="Q65" i="9"/>
  <c r="AC65" i="9"/>
  <c r="S65" i="9"/>
  <c r="V65" i="9"/>
  <c r="N65" i="9"/>
  <c r="K65" i="9"/>
  <c r="M65" i="9"/>
  <c r="Z65" i="9"/>
  <c r="P65" i="9"/>
  <c r="AE65" i="9"/>
  <c r="R65" i="9"/>
  <c r="H65" i="9"/>
  <c r="U65" i="9"/>
  <c r="W65" i="9"/>
  <c r="AB65" i="9"/>
  <c r="I65" i="9"/>
  <c r="AD65" i="9"/>
  <c r="X65" i="9"/>
  <c r="AG65" i="9"/>
  <c r="G65" i="9"/>
  <c r="T65" i="9"/>
  <c r="J65" i="9"/>
  <c r="AA65" i="9"/>
  <c r="L65" i="9"/>
  <c r="Y65" i="9"/>
  <c r="E65" i="9"/>
  <c r="O65" i="9"/>
  <c r="AF65" i="9"/>
  <c r="L23" i="30"/>
  <c r="AH59" i="9"/>
  <c r="Q12" i="9"/>
  <c r="AC12" i="9"/>
  <c r="U12" i="9"/>
  <c r="AF12" i="9"/>
  <c r="S12" i="9"/>
  <c r="AG12" i="9"/>
  <c r="X12" i="9"/>
  <c r="L12" i="9"/>
  <c r="T12" i="9"/>
  <c r="M12" i="9"/>
  <c r="W12" i="9"/>
  <c r="K12" i="9"/>
  <c r="AB12" i="9"/>
  <c r="N12" i="9"/>
  <c r="Z12" i="9"/>
  <c r="O12" i="9"/>
  <c r="G12" i="9"/>
  <c r="P12" i="9"/>
  <c r="R12" i="9"/>
  <c r="H12" i="9"/>
  <c r="I12" i="9"/>
  <c r="V12" i="9"/>
  <c r="AA12" i="9"/>
  <c r="Y12" i="9"/>
  <c r="J12" i="9"/>
  <c r="E12" i="9"/>
  <c r="AD12" i="9"/>
  <c r="AE12" i="9"/>
  <c r="P10" i="17"/>
  <c r="O11" i="30"/>
  <c r="O13" i="30"/>
  <c r="W30" i="9"/>
  <c r="I30" i="9"/>
  <c r="X30" i="9"/>
  <c r="AA30" i="9"/>
  <c r="G30" i="9"/>
  <c r="Y30" i="9"/>
  <c r="R30" i="9"/>
  <c r="P30" i="9"/>
  <c r="J30" i="9"/>
  <c r="Q30" i="9"/>
  <c r="M30" i="9"/>
  <c r="K30" i="9"/>
  <c r="H30" i="9"/>
  <c r="AF30" i="9"/>
  <c r="AE30" i="9"/>
  <c r="AD30" i="9"/>
  <c r="N30" i="9"/>
  <c r="V30" i="9"/>
  <c r="AG30" i="9"/>
  <c r="E30" i="9"/>
  <c r="L30" i="9"/>
  <c r="T30" i="9"/>
  <c r="O30" i="9"/>
  <c r="AC30" i="9"/>
  <c r="U30" i="9"/>
  <c r="S30" i="9"/>
  <c r="Z30" i="9"/>
  <c r="AB30" i="9"/>
  <c r="AH43" i="9"/>
  <c r="AI43" i="9"/>
  <c r="I23" i="30"/>
  <c r="I22" i="30"/>
  <c r="I56" i="9"/>
  <c r="V56" i="9"/>
  <c r="AB56" i="9"/>
  <c r="H56" i="9"/>
  <c r="AF56" i="9"/>
  <c r="X56" i="9"/>
  <c r="AE56" i="9"/>
  <c r="K56" i="9"/>
  <c r="P56" i="9"/>
  <c r="J56" i="9"/>
  <c r="S56" i="9"/>
  <c r="AA56" i="9"/>
  <c r="AD56" i="9"/>
  <c r="T56" i="9"/>
  <c r="N56" i="9"/>
  <c r="Z56" i="9"/>
  <c r="W56" i="9"/>
  <c r="R56" i="9"/>
  <c r="E56" i="9"/>
  <c r="L56" i="9"/>
  <c r="Q56" i="9"/>
  <c r="O56" i="9"/>
  <c r="AG56" i="9"/>
  <c r="U56" i="9"/>
  <c r="AC56" i="9"/>
  <c r="M56" i="9"/>
  <c r="G56" i="9"/>
  <c r="Y56" i="9"/>
  <c r="AE24" i="9"/>
  <c r="R24" i="9"/>
  <c r="M24" i="9"/>
  <c r="N24" i="9"/>
  <c r="Z24" i="9"/>
  <c r="AC24" i="9"/>
  <c r="Q24" i="9"/>
  <c r="AA24" i="9"/>
  <c r="AB24" i="9"/>
  <c r="L24" i="9"/>
  <c r="I24" i="9"/>
  <c r="J24" i="9"/>
  <c r="U24" i="9"/>
  <c r="P24" i="9"/>
  <c r="K24" i="9"/>
  <c r="G24" i="9"/>
  <c r="V24" i="9"/>
  <c r="Y24" i="9"/>
  <c r="W24" i="9"/>
  <c r="H24" i="9"/>
  <c r="AD24" i="9"/>
  <c r="O24" i="9"/>
  <c r="AF24" i="9"/>
  <c r="T24" i="9"/>
  <c r="X24" i="9"/>
  <c r="E24" i="9"/>
  <c r="AG24" i="9"/>
  <c r="S24" i="9"/>
  <c r="R38" i="30"/>
  <c r="R7" i="30"/>
  <c r="R30" i="30"/>
  <c r="V45" i="9"/>
  <c r="AC45" i="9"/>
  <c r="O45" i="9"/>
  <c r="N45" i="9"/>
  <c r="R45" i="9"/>
  <c r="AA45" i="9"/>
  <c r="AF45" i="9"/>
  <c r="AE45" i="9"/>
  <c r="M45" i="9"/>
  <c r="T45" i="9"/>
  <c r="X45" i="9"/>
  <c r="AG45" i="9"/>
  <c r="K45" i="9"/>
  <c r="Y45" i="9"/>
  <c r="W45" i="9"/>
  <c r="H45" i="9"/>
  <c r="U45" i="9"/>
  <c r="J45" i="9"/>
  <c r="P45" i="9"/>
  <c r="I45" i="9"/>
  <c r="E45" i="9"/>
  <c r="G45" i="9"/>
  <c r="AD45" i="9"/>
  <c r="AB45" i="9"/>
  <c r="S45" i="9"/>
  <c r="Q45" i="9"/>
  <c r="Z45" i="9"/>
  <c r="L45" i="9"/>
  <c r="K13" i="9"/>
  <c r="AD13" i="9"/>
  <c r="J13" i="9"/>
  <c r="Z13" i="9"/>
  <c r="I13" i="9"/>
  <c r="Y13" i="9"/>
  <c r="R13" i="9"/>
  <c r="AE13" i="9"/>
  <c r="V13" i="9"/>
  <c r="AA13" i="9"/>
  <c r="T13" i="9"/>
  <c r="AB13" i="9"/>
  <c r="H13" i="9"/>
  <c r="L13" i="9"/>
  <c r="U13" i="9"/>
  <c r="P13" i="9"/>
  <c r="G13" i="9"/>
  <c r="S13" i="9"/>
  <c r="E13" i="9"/>
  <c r="AG13" i="9"/>
  <c r="O13" i="9"/>
  <c r="N13" i="9"/>
  <c r="M13" i="9"/>
  <c r="AF13" i="9"/>
  <c r="Q13" i="9"/>
  <c r="X13" i="9"/>
  <c r="AC13" i="9"/>
  <c r="W13" i="9"/>
  <c r="L38" i="30"/>
  <c r="L8" i="30"/>
  <c r="L9" i="30"/>
  <c r="AH51" i="9"/>
  <c r="L8" i="9"/>
  <c r="E8" i="9"/>
  <c r="O8" i="9"/>
  <c r="R8" i="9"/>
  <c r="Y8" i="9"/>
  <c r="AA8" i="9"/>
  <c r="U8" i="9"/>
  <c r="P8" i="9"/>
  <c r="AB8" i="9"/>
  <c r="S8" i="9"/>
  <c r="AE8" i="9"/>
  <c r="K8" i="9"/>
  <c r="I8" i="9"/>
  <c r="T8" i="9"/>
  <c r="AG8" i="9"/>
  <c r="Q8" i="9"/>
  <c r="AC8" i="9"/>
  <c r="J8" i="9"/>
  <c r="AD8" i="9"/>
  <c r="N8" i="9"/>
  <c r="G8" i="9"/>
  <c r="AF8" i="9"/>
  <c r="Z8" i="9"/>
  <c r="V8" i="9"/>
  <c r="W8" i="9"/>
  <c r="H8" i="9"/>
  <c r="X8" i="9"/>
  <c r="M8" i="9"/>
  <c r="O29" i="30"/>
  <c r="O27" i="30"/>
  <c r="G74" i="9"/>
  <c r="AF74" i="9"/>
  <c r="V74" i="9"/>
  <c r="E74" i="9"/>
  <c r="T74" i="9"/>
  <c r="J74" i="9"/>
  <c r="Y74" i="9"/>
  <c r="U74" i="9"/>
  <c r="S74" i="9"/>
  <c r="AD74" i="9"/>
  <c r="Q74" i="9"/>
  <c r="AG74" i="9"/>
  <c r="R74" i="9"/>
  <c r="AE74" i="9"/>
  <c r="N74" i="9"/>
  <c r="W74" i="9"/>
  <c r="X74" i="9"/>
  <c r="M74" i="9"/>
  <c r="I74" i="9"/>
  <c r="H74" i="9"/>
  <c r="AA74" i="9"/>
  <c r="L74" i="9"/>
  <c r="K74" i="9"/>
  <c r="AC74" i="9"/>
  <c r="P74" i="9"/>
  <c r="Z74" i="9"/>
  <c r="O74" i="9"/>
  <c r="AB74" i="9"/>
  <c r="Z42" i="9"/>
  <c r="J42" i="9"/>
  <c r="U42" i="9"/>
  <c r="G42" i="9"/>
  <c r="I42" i="9"/>
  <c r="AG42" i="9"/>
  <c r="S42" i="9"/>
  <c r="V42" i="9"/>
  <c r="Q42" i="9"/>
  <c r="M42" i="9"/>
  <c r="H42" i="9"/>
  <c r="AB42" i="9"/>
  <c r="AC42" i="9"/>
  <c r="X42" i="9"/>
  <c r="N42" i="9"/>
  <c r="L42" i="9"/>
  <c r="E42" i="9"/>
  <c r="Y42" i="9"/>
  <c r="AF42" i="9"/>
  <c r="W42" i="9"/>
  <c r="K42" i="9"/>
  <c r="R42" i="9"/>
  <c r="AA42" i="9"/>
  <c r="AE42" i="9"/>
  <c r="T42" i="9"/>
  <c r="O42" i="9"/>
  <c r="P42" i="9"/>
  <c r="AD42" i="9"/>
  <c r="I18" i="30"/>
  <c r="I35" i="30"/>
  <c r="G36" i="9"/>
  <c r="K36" i="9"/>
  <c r="O36" i="9"/>
  <c r="S36" i="9"/>
  <c r="W36" i="9"/>
  <c r="AA36" i="9"/>
  <c r="AE36" i="9"/>
  <c r="J36" i="9"/>
  <c r="N36" i="9"/>
  <c r="R36" i="9"/>
  <c r="V36" i="9"/>
  <c r="Z36" i="9"/>
  <c r="AD36" i="9"/>
  <c r="I36" i="9"/>
  <c r="Q36" i="9"/>
  <c r="Y36" i="9"/>
  <c r="AG36" i="9"/>
  <c r="L36" i="9"/>
  <c r="T36" i="9"/>
  <c r="AB36" i="9"/>
  <c r="AC36" i="9"/>
  <c r="X36" i="9"/>
  <c r="M36" i="9"/>
  <c r="H36" i="9"/>
  <c r="U36" i="9"/>
  <c r="AF36" i="9"/>
  <c r="E36" i="9"/>
  <c r="P36" i="9"/>
  <c r="AB41" i="9"/>
  <c r="R41" i="9"/>
  <c r="G41" i="9"/>
  <c r="N41" i="9"/>
  <c r="U41" i="9"/>
  <c r="Z41" i="9"/>
  <c r="T41" i="9"/>
  <c r="AC41" i="9"/>
  <c r="AG41" i="9"/>
  <c r="AD41" i="9"/>
  <c r="K41" i="9"/>
  <c r="H41" i="9"/>
  <c r="Q41" i="9"/>
  <c r="M41" i="9"/>
  <c r="L41" i="9"/>
  <c r="AA41" i="9"/>
  <c r="S41" i="9"/>
  <c r="O41" i="9"/>
  <c r="I41" i="9"/>
  <c r="J41" i="9"/>
  <c r="X41" i="9"/>
  <c r="W41" i="9"/>
  <c r="AE41" i="9"/>
  <c r="V41" i="9"/>
  <c r="Y41" i="9"/>
  <c r="AF41" i="9"/>
  <c r="P41" i="9"/>
  <c r="E41" i="9"/>
  <c r="I27" i="30"/>
  <c r="J7" i="17"/>
  <c r="AE48" i="9"/>
  <c r="W48" i="9"/>
  <c r="N48" i="9"/>
  <c r="AC48" i="9"/>
  <c r="R48" i="9"/>
  <c r="AG48" i="9"/>
  <c r="X48" i="9"/>
  <c r="Y48" i="9"/>
  <c r="P48" i="9"/>
  <c r="Q48" i="9"/>
  <c r="AD48" i="9"/>
  <c r="S48" i="9"/>
  <c r="H48" i="9"/>
  <c r="U48" i="9"/>
  <c r="J48" i="9"/>
  <c r="AA48" i="9"/>
  <c r="AB48" i="9"/>
  <c r="V48" i="9"/>
  <c r="Z48" i="9"/>
  <c r="G48" i="9"/>
  <c r="I48" i="9"/>
  <c r="E48" i="9"/>
  <c r="M48" i="9"/>
  <c r="K48" i="9"/>
  <c r="O48" i="9"/>
  <c r="AF48" i="9"/>
  <c r="T48" i="9"/>
  <c r="L48" i="9"/>
  <c r="R34" i="30"/>
  <c r="R24" i="30"/>
  <c r="U69" i="9"/>
  <c r="E69" i="9"/>
  <c r="T69" i="9"/>
  <c r="G69" i="9"/>
  <c r="S69" i="9"/>
  <c r="AE69" i="9"/>
  <c r="R69" i="9"/>
  <c r="Q69" i="9"/>
  <c r="AG69" i="9"/>
  <c r="P69" i="9"/>
  <c r="AF69" i="9"/>
  <c r="O69" i="9"/>
  <c r="AB69" i="9"/>
  <c r="AA69" i="9"/>
  <c r="AD69" i="9"/>
  <c r="AC69" i="9"/>
  <c r="X69" i="9"/>
  <c r="M69" i="9"/>
  <c r="Y69" i="9"/>
  <c r="H69" i="9"/>
  <c r="J69" i="9"/>
  <c r="V69" i="9"/>
  <c r="N69" i="9"/>
  <c r="Z69" i="9"/>
  <c r="I69" i="9"/>
  <c r="K69" i="9"/>
  <c r="L69" i="9"/>
  <c r="W69" i="9"/>
  <c r="Y37" i="9"/>
  <c r="AF37" i="9"/>
  <c r="T37" i="9"/>
  <c r="H37" i="9"/>
  <c r="AD37" i="9"/>
  <c r="Z37" i="9"/>
  <c r="R37" i="9"/>
  <c r="P37" i="9"/>
  <c r="O37" i="9"/>
  <c r="N37" i="9"/>
  <c r="AB37" i="9"/>
  <c r="S37" i="9"/>
  <c r="V37" i="9"/>
  <c r="J37" i="9"/>
  <c r="W37" i="9"/>
  <c r="AA37" i="9"/>
  <c r="M37" i="9"/>
  <c r="G37" i="9"/>
  <c r="E37" i="9"/>
  <c r="Q37" i="9"/>
  <c r="K37" i="9"/>
  <c r="L37" i="9"/>
  <c r="U37" i="9"/>
  <c r="I37" i="9"/>
  <c r="AG37" i="9"/>
  <c r="AC37" i="9"/>
  <c r="AE37" i="9"/>
  <c r="X37" i="9"/>
  <c r="L27" i="30"/>
  <c r="L12" i="30"/>
  <c r="L28" i="30"/>
  <c r="O7" i="30"/>
  <c r="O34" i="30"/>
  <c r="P8" i="17"/>
  <c r="X50" i="9"/>
  <c r="AC50" i="9"/>
  <c r="AF50" i="9"/>
  <c r="E50" i="9"/>
  <c r="AE50" i="9"/>
  <c r="I50" i="9"/>
  <c r="K50" i="9"/>
  <c r="O50" i="9"/>
  <c r="Y50" i="9"/>
  <c r="Q50" i="9"/>
  <c r="S50" i="9"/>
  <c r="T50" i="9"/>
  <c r="P50" i="9"/>
  <c r="N50" i="9"/>
  <c r="AD50" i="9"/>
  <c r="V50" i="9"/>
  <c r="W50" i="9"/>
  <c r="U50" i="9"/>
  <c r="M50" i="9"/>
  <c r="G50" i="9"/>
  <c r="AA50" i="9"/>
  <c r="AG50" i="9"/>
  <c r="H50" i="9"/>
  <c r="J50" i="9"/>
  <c r="Z50" i="9"/>
  <c r="R50" i="9"/>
  <c r="L50" i="9"/>
  <c r="AB50" i="9"/>
  <c r="O18" i="9"/>
  <c r="I18" i="9"/>
  <c r="S18" i="9"/>
  <c r="AG18" i="9"/>
  <c r="P18" i="9"/>
  <c r="AE18" i="9"/>
  <c r="Y18" i="9"/>
  <c r="X18" i="9"/>
  <c r="M18" i="9"/>
  <c r="N18" i="9"/>
  <c r="J18" i="9"/>
  <c r="L18" i="9"/>
  <c r="AB18" i="9"/>
  <c r="U18" i="9"/>
  <c r="Z18" i="9"/>
  <c r="AF18" i="9"/>
  <c r="R18" i="9"/>
  <c r="Q18" i="9"/>
  <c r="H18" i="9"/>
  <c r="E18" i="9"/>
  <c r="AC18" i="9"/>
  <c r="K18" i="9"/>
  <c r="T18" i="9"/>
  <c r="G18" i="9"/>
  <c r="AD18" i="9"/>
  <c r="W18" i="9"/>
  <c r="AA18" i="9"/>
  <c r="V18" i="9"/>
  <c r="AI27" i="9"/>
  <c r="J9" i="17"/>
  <c r="I8" i="30"/>
  <c r="I30" i="30"/>
  <c r="R13" i="30"/>
  <c r="S10" i="17"/>
  <c r="V33" i="9"/>
  <c r="K33" i="9"/>
  <c r="M33" i="9"/>
  <c r="G33" i="9"/>
  <c r="W33" i="9"/>
  <c r="I33" i="9"/>
  <c r="Y33" i="9"/>
  <c r="T33" i="9"/>
  <c r="J33" i="9"/>
  <c r="Z33" i="9"/>
  <c r="L33" i="9"/>
  <c r="E33" i="9"/>
  <c r="U33" i="9"/>
  <c r="H33" i="9"/>
  <c r="X33" i="9"/>
  <c r="AA33" i="9"/>
  <c r="N33" i="9"/>
  <c r="P33" i="9"/>
  <c r="S33" i="9"/>
  <c r="AE33" i="9"/>
  <c r="O33" i="9"/>
  <c r="AF33" i="9"/>
  <c r="AC33" i="9"/>
  <c r="R33" i="9"/>
  <c r="AG33" i="9"/>
  <c r="Q33" i="9"/>
  <c r="AB33" i="9"/>
  <c r="AD33" i="9"/>
  <c r="L25" i="30"/>
  <c r="L30" i="30"/>
  <c r="M13" i="17"/>
  <c r="P7" i="17"/>
  <c r="O12" i="30"/>
  <c r="O25" i="30"/>
  <c r="O14" i="9"/>
  <c r="E14" i="9"/>
  <c r="V14" i="9"/>
  <c r="I14" i="9"/>
  <c r="W14" i="9"/>
  <c r="N14" i="9"/>
  <c r="AA14" i="9"/>
  <c r="Z14" i="9"/>
  <c r="J14" i="9"/>
  <c r="K14" i="9"/>
  <c r="U14" i="9"/>
  <c r="S14" i="9"/>
  <c r="M14" i="9"/>
  <c r="L14" i="9"/>
  <c r="AD14" i="9"/>
  <c r="AC14" i="9"/>
  <c r="H14" i="9"/>
  <c r="T14" i="9"/>
  <c r="P14" i="9"/>
  <c r="R14" i="9"/>
  <c r="Q14" i="9"/>
  <c r="AB14" i="9"/>
  <c r="G14" i="9"/>
  <c r="X14" i="9"/>
  <c r="AG14" i="9"/>
  <c r="AE14" i="9"/>
  <c r="AF14" i="9"/>
  <c r="Y14" i="9"/>
  <c r="I10" i="30"/>
  <c r="I12" i="30"/>
  <c r="I28" i="30"/>
  <c r="R36" i="30"/>
  <c r="R9" i="30"/>
  <c r="L14" i="30"/>
  <c r="O24" i="30"/>
  <c r="O22" i="30"/>
  <c r="AF26" i="9"/>
  <c r="O26" i="9"/>
  <c r="AE26" i="9"/>
  <c r="Q26" i="9"/>
  <c r="S26" i="9"/>
  <c r="R26" i="9"/>
  <c r="E26" i="9"/>
  <c r="AG26" i="9"/>
  <c r="AB26" i="9"/>
  <c r="N26" i="9"/>
  <c r="AD26" i="9"/>
  <c r="M26" i="9"/>
  <c r="H26" i="9"/>
  <c r="X26" i="9"/>
  <c r="W26" i="9"/>
  <c r="AC26" i="9"/>
  <c r="Z26" i="9"/>
  <c r="L26" i="9"/>
  <c r="Y26" i="9"/>
  <c r="P26" i="9"/>
  <c r="G26" i="9"/>
  <c r="J26" i="9"/>
  <c r="I26" i="9"/>
  <c r="V26" i="9"/>
  <c r="U26" i="9"/>
  <c r="AA26" i="9"/>
  <c r="T26" i="9"/>
  <c r="K26" i="9"/>
  <c r="AI47" i="9"/>
  <c r="AI31" i="9"/>
  <c r="I20" i="30"/>
  <c r="I32" i="30"/>
  <c r="X20" i="9"/>
  <c r="AE20" i="9"/>
  <c r="J20" i="9"/>
  <c r="AD20" i="9"/>
  <c r="W20" i="9"/>
  <c r="I20" i="9"/>
  <c r="AA20" i="9"/>
  <c r="V20" i="9"/>
  <c r="T20" i="9"/>
  <c r="E20" i="9"/>
  <c r="AB20" i="9"/>
  <c r="O20" i="9"/>
  <c r="L20" i="9"/>
  <c r="Y20" i="9"/>
  <c r="AF20" i="9"/>
  <c r="H20" i="9"/>
  <c r="AC20" i="9"/>
  <c r="Q20" i="9"/>
  <c r="P20" i="9"/>
  <c r="M20" i="9"/>
  <c r="Z20" i="9"/>
  <c r="N20" i="9"/>
  <c r="R20" i="9"/>
  <c r="S20" i="9"/>
  <c r="U20" i="9"/>
  <c r="G20" i="9"/>
  <c r="K20" i="9"/>
  <c r="AG20" i="9"/>
  <c r="Q73" i="9"/>
  <c r="E73" i="9"/>
  <c r="T73" i="9"/>
  <c r="O73" i="9"/>
  <c r="AG73" i="9"/>
  <c r="R73" i="9"/>
  <c r="AF73" i="9"/>
  <c r="M73" i="9"/>
  <c r="AD73" i="9"/>
  <c r="P73" i="9"/>
  <c r="K73" i="9"/>
  <c r="AB73" i="9"/>
  <c r="V73" i="9"/>
  <c r="Z73" i="9"/>
  <c r="I73" i="9"/>
  <c r="L73" i="9"/>
  <c r="G73" i="9"/>
  <c r="AA73" i="9"/>
  <c r="U73" i="9"/>
  <c r="W73" i="9"/>
  <c r="J73" i="9"/>
  <c r="AE73" i="9"/>
  <c r="AC73" i="9"/>
  <c r="S73" i="9"/>
  <c r="H73" i="9"/>
  <c r="X73" i="9"/>
  <c r="N73" i="9"/>
  <c r="Y73" i="9"/>
  <c r="T9" i="9"/>
  <c r="P9" i="9"/>
  <c r="AD9" i="9"/>
  <c r="X9" i="9"/>
  <c r="V9" i="9"/>
  <c r="AF9" i="9"/>
  <c r="O9" i="9"/>
  <c r="AG9" i="9"/>
  <c r="K9" i="9"/>
  <c r="Z9" i="9"/>
  <c r="N9" i="9"/>
  <c r="S9" i="9"/>
  <c r="AC9" i="9"/>
  <c r="H9" i="9"/>
  <c r="E9" i="9"/>
  <c r="G9" i="9"/>
  <c r="J9" i="9"/>
  <c r="W9" i="9"/>
  <c r="R9" i="9"/>
  <c r="AB9" i="9"/>
  <c r="Y9" i="9"/>
  <c r="U9" i="9"/>
  <c r="AE9" i="9"/>
  <c r="AA9" i="9"/>
  <c r="M9" i="9"/>
  <c r="L9" i="9"/>
  <c r="Q9" i="9"/>
  <c r="I9" i="9"/>
  <c r="AI67" i="9"/>
  <c r="X70" i="9"/>
  <c r="AC70" i="9"/>
  <c r="AD70" i="9"/>
  <c r="AE70" i="9"/>
  <c r="W70" i="9"/>
  <c r="AF70" i="9"/>
  <c r="K70" i="9"/>
  <c r="E70" i="9"/>
  <c r="J70" i="9"/>
  <c r="T70" i="9"/>
  <c r="L70" i="9"/>
  <c r="S70" i="9"/>
  <c r="G70" i="9"/>
  <c r="I70" i="9"/>
  <c r="AA70" i="9"/>
  <c r="AG70" i="9"/>
  <c r="Z70" i="9"/>
  <c r="O70" i="9"/>
  <c r="R70" i="9"/>
  <c r="P70" i="9"/>
  <c r="H70" i="9"/>
  <c r="M70" i="9"/>
  <c r="V70" i="9"/>
  <c r="N70" i="9"/>
  <c r="AB70" i="9"/>
  <c r="Q70" i="9"/>
  <c r="U70" i="9"/>
  <c r="Y70" i="9"/>
  <c r="X38" i="9"/>
  <c r="AA38" i="9"/>
  <c r="M38" i="9"/>
  <c r="V38" i="9"/>
  <c r="S38" i="9"/>
  <c r="AB38" i="9"/>
  <c r="K38" i="9"/>
  <c r="W38" i="9"/>
  <c r="AF38" i="9"/>
  <c r="J38" i="9"/>
  <c r="AE38" i="9"/>
  <c r="U38" i="9"/>
  <c r="T38" i="9"/>
  <c r="Z38" i="9"/>
  <c r="I38" i="9"/>
  <c r="N38" i="9"/>
  <c r="G38" i="9"/>
  <c r="Y38" i="9"/>
  <c r="Q38" i="9"/>
  <c r="AC38" i="9"/>
  <c r="P38" i="9"/>
  <c r="E38" i="9"/>
  <c r="R38" i="9"/>
  <c r="O38" i="9"/>
  <c r="H38" i="9"/>
  <c r="AG38" i="9"/>
  <c r="AD38" i="9"/>
  <c r="L38" i="9"/>
  <c r="AH63" i="9"/>
  <c r="I11" i="30"/>
  <c r="I25" i="30"/>
  <c r="I7" i="30"/>
  <c r="U68" i="9"/>
  <c r="X68" i="9"/>
  <c r="K68" i="9"/>
  <c r="AB68" i="9"/>
  <c r="Z68" i="9"/>
  <c r="W68" i="9"/>
  <c r="Q68" i="9"/>
  <c r="E68" i="9"/>
  <c r="V68" i="9"/>
  <c r="Y68" i="9"/>
  <c r="S68" i="9"/>
  <c r="T68" i="9"/>
  <c r="J68" i="9"/>
  <c r="AG68" i="9"/>
  <c r="M68" i="9"/>
  <c r="AA68" i="9"/>
  <c r="O68" i="9"/>
  <c r="H68" i="9"/>
  <c r="AF68" i="9"/>
  <c r="I68" i="9"/>
  <c r="AC68" i="9"/>
  <c r="AE68" i="9"/>
  <c r="AD68" i="9"/>
  <c r="L68" i="9"/>
  <c r="G68" i="9"/>
  <c r="N68" i="9"/>
  <c r="R68" i="9"/>
  <c r="P68" i="9"/>
  <c r="S9" i="17"/>
  <c r="R39" i="30"/>
  <c r="L33" i="30"/>
  <c r="M10" i="17"/>
  <c r="L15" i="30"/>
  <c r="P9" i="17"/>
  <c r="O38" i="30"/>
  <c r="AI55" i="9"/>
  <c r="AH27" i="9"/>
  <c r="AI11" i="9"/>
  <c r="I29" i="30"/>
  <c r="I21" i="30"/>
  <c r="J12" i="17"/>
  <c r="Y44" i="9"/>
  <c r="X44" i="9"/>
  <c r="AF44" i="9"/>
  <c r="AE44" i="9"/>
  <c r="P44" i="9"/>
  <c r="AC44" i="9"/>
  <c r="L44" i="9"/>
  <c r="U44" i="9"/>
  <c r="AB44" i="9"/>
  <c r="AA44" i="9"/>
  <c r="S44" i="9"/>
  <c r="H44" i="9"/>
  <c r="W44" i="9"/>
  <c r="V44" i="9"/>
  <c r="E44" i="9"/>
  <c r="K44" i="9"/>
  <c r="R44" i="9"/>
  <c r="AG44" i="9"/>
  <c r="N44" i="9"/>
  <c r="J44" i="9"/>
  <c r="G44" i="9"/>
  <c r="Z44" i="9"/>
  <c r="O44" i="9"/>
  <c r="M44" i="9"/>
  <c r="I44" i="9"/>
  <c r="AD44" i="9"/>
  <c r="T44" i="9"/>
  <c r="Q44" i="9"/>
  <c r="R8" i="30"/>
  <c r="R28" i="30"/>
  <c r="R22" i="30"/>
  <c r="T49" i="9"/>
  <c r="S49" i="9"/>
  <c r="AB49" i="9"/>
  <c r="M49" i="9"/>
  <c r="G49" i="9"/>
  <c r="V49" i="9"/>
  <c r="Q49" i="9"/>
  <c r="AG49" i="9"/>
  <c r="AA49" i="9"/>
  <c r="E49" i="9"/>
  <c r="L49" i="9"/>
  <c r="I49" i="9"/>
  <c r="AE49" i="9"/>
  <c r="U49" i="9"/>
  <c r="W49" i="9"/>
  <c r="N49" i="9"/>
  <c r="X49" i="9"/>
  <c r="K49" i="9"/>
  <c r="AC49" i="9"/>
  <c r="Y49" i="9"/>
  <c r="AF49" i="9"/>
  <c r="O49" i="9"/>
  <c r="P49" i="9"/>
  <c r="H49" i="9"/>
  <c r="R49" i="9"/>
  <c r="J49" i="9"/>
  <c r="AD49" i="9"/>
  <c r="Z49" i="9"/>
  <c r="L16" i="30"/>
  <c r="L37" i="30"/>
  <c r="M9" i="17"/>
  <c r="AI59" i="9"/>
  <c r="O26" i="30"/>
  <c r="O30" i="30"/>
  <c r="J46" i="9"/>
  <c r="O46" i="9"/>
  <c r="I46" i="9"/>
  <c r="H46" i="9"/>
  <c r="Q46" i="9"/>
  <c r="R46" i="9"/>
  <c r="W46" i="9"/>
  <c r="L46" i="9"/>
  <c r="AG46" i="9"/>
  <c r="X46" i="9"/>
  <c r="Z46" i="9"/>
  <c r="AD46" i="9"/>
  <c r="M46" i="9"/>
  <c r="V46" i="9"/>
  <c r="K46" i="9"/>
  <c r="S46" i="9"/>
  <c r="AC46" i="9"/>
  <c r="AE46" i="9"/>
  <c r="AF46" i="9"/>
  <c r="E46" i="9"/>
  <c r="G46" i="9"/>
  <c r="AA46" i="9"/>
  <c r="T46" i="9"/>
  <c r="P46" i="9"/>
  <c r="N46" i="9"/>
  <c r="AB46" i="9"/>
  <c r="Y46" i="9"/>
  <c r="U46" i="9"/>
  <c r="AH19" i="9"/>
  <c r="AI19" i="9"/>
  <c r="I24" i="30"/>
  <c r="J10" i="17"/>
  <c r="I36" i="30"/>
  <c r="S13" i="17"/>
  <c r="S8" i="17"/>
  <c r="H61" i="9"/>
  <c r="U61" i="9"/>
  <c r="AF61" i="9"/>
  <c r="T61" i="9"/>
  <c r="N61" i="9"/>
  <c r="Y61" i="9"/>
  <c r="E61" i="9"/>
  <c r="R61" i="9"/>
  <c r="AC61" i="9"/>
  <c r="S61" i="9"/>
  <c r="AE61" i="9"/>
  <c r="G61" i="9"/>
  <c r="AG61" i="9"/>
  <c r="M61" i="9"/>
  <c r="AD61" i="9"/>
  <c r="K61" i="9"/>
  <c r="I61" i="9"/>
  <c r="Z61" i="9"/>
  <c r="V61" i="9"/>
  <c r="W61" i="9"/>
  <c r="O61" i="9"/>
  <c r="AB61" i="9"/>
  <c r="L61" i="9"/>
  <c r="X61" i="9"/>
  <c r="P61" i="9"/>
  <c r="Q61" i="9"/>
  <c r="AA61" i="9"/>
  <c r="J61" i="9"/>
  <c r="V29" i="9"/>
  <c r="I29" i="9"/>
  <c r="R29" i="9"/>
  <c r="O29" i="9"/>
  <c r="J29" i="9"/>
  <c r="AE29" i="9"/>
  <c r="T29" i="9"/>
  <c r="N29" i="9"/>
  <c r="U29" i="9"/>
  <c r="AG29" i="9"/>
  <c r="AC29" i="9"/>
  <c r="Q29" i="9"/>
  <c r="P29" i="9"/>
  <c r="W29" i="9"/>
  <c r="Y29" i="9"/>
  <c r="S29" i="9"/>
  <c r="X29" i="9"/>
  <c r="E29" i="9"/>
  <c r="Z29" i="9"/>
  <c r="AF29" i="9"/>
  <c r="AA29" i="9"/>
  <c r="M29" i="9"/>
  <c r="L29" i="9"/>
  <c r="AD29" i="9"/>
  <c r="H29" i="9"/>
  <c r="G29" i="9"/>
  <c r="K29" i="9"/>
  <c r="AB29" i="9"/>
  <c r="M8" i="17"/>
  <c r="L7" i="30"/>
  <c r="L31" i="30"/>
  <c r="P12" i="17"/>
  <c r="O17" i="30"/>
  <c r="O37" i="30"/>
  <c r="P58" i="9"/>
  <c r="AA58" i="9"/>
  <c r="N58" i="9"/>
  <c r="AD58" i="9"/>
  <c r="T58" i="9"/>
  <c r="AG58" i="9"/>
  <c r="R58" i="9"/>
  <c r="M58" i="9"/>
  <c r="X58" i="9"/>
  <c r="L58" i="9"/>
  <c r="AB58" i="9"/>
  <c r="O58" i="9"/>
  <c r="AE58" i="9"/>
  <c r="K58" i="9"/>
  <c r="V58" i="9"/>
  <c r="I58" i="9"/>
  <c r="J58" i="9"/>
  <c r="AC58" i="9"/>
  <c r="G58" i="9"/>
  <c r="Y58" i="9"/>
  <c r="Z58" i="9"/>
  <c r="S58" i="9"/>
  <c r="E58" i="9"/>
  <c r="W58" i="9"/>
  <c r="H58" i="9"/>
  <c r="U58" i="9"/>
  <c r="AF58" i="9"/>
  <c r="Q58" i="9"/>
  <c r="AH47" i="9"/>
  <c r="AH31" i="9"/>
  <c r="AI23" i="9"/>
  <c r="AH23" i="9"/>
  <c r="AI15" i="9"/>
  <c r="AH15" i="9"/>
  <c r="I9" i="30"/>
  <c r="J13" i="17"/>
  <c r="I34" i="30"/>
  <c r="V52" i="9"/>
  <c r="L52" i="9"/>
  <c r="U52" i="9"/>
  <c r="S52" i="9"/>
  <c r="M52" i="9"/>
  <c r="AE52" i="9"/>
  <c r="O52" i="9"/>
  <c r="AF52" i="9"/>
  <c r="R52" i="9"/>
  <c r="Q52" i="9"/>
  <c r="AG52" i="9"/>
  <c r="G52" i="9"/>
  <c r="AC52" i="9"/>
  <c r="P52" i="9"/>
  <c r="Y52" i="9"/>
  <c r="T52" i="9"/>
  <c r="W52" i="9"/>
  <c r="H52" i="9"/>
  <c r="AA52" i="9"/>
  <c r="I52" i="9"/>
  <c r="Z52" i="9"/>
  <c r="E52" i="9"/>
  <c r="AD52" i="9"/>
  <c r="AB52" i="9"/>
  <c r="K52" i="9"/>
  <c r="J52" i="9"/>
  <c r="N52" i="9"/>
  <c r="X52" i="9"/>
  <c r="S7" i="17"/>
  <c r="R57" i="9"/>
  <c r="X57" i="9"/>
  <c r="AD57" i="9"/>
  <c r="O57" i="9"/>
  <c r="M57" i="9"/>
  <c r="AF57" i="9"/>
  <c r="Q57" i="9"/>
  <c r="W57" i="9"/>
  <c r="V57" i="9"/>
  <c r="N57" i="9"/>
  <c r="AC57" i="9"/>
  <c r="I57" i="9"/>
  <c r="AB57" i="9"/>
  <c r="S57" i="9"/>
  <c r="E57" i="9"/>
  <c r="AG57" i="9"/>
  <c r="L57" i="9"/>
  <c r="U57" i="9"/>
  <c r="AA57" i="9"/>
  <c r="K57" i="9"/>
  <c r="J57" i="9"/>
  <c r="T57" i="9"/>
  <c r="P57" i="9"/>
  <c r="H57" i="9"/>
  <c r="G57" i="9"/>
  <c r="Y57" i="9"/>
  <c r="AE57" i="9"/>
  <c r="Z57" i="9"/>
  <c r="AH67" i="9"/>
  <c r="I13" i="30"/>
  <c r="I39" i="30"/>
  <c r="I19" i="30"/>
  <c r="G32" i="9"/>
  <c r="K32" i="9"/>
  <c r="O32" i="9"/>
  <c r="S32" i="9"/>
  <c r="W32" i="9"/>
  <c r="AA32" i="9"/>
  <c r="AE32" i="9"/>
  <c r="J32" i="9"/>
  <c r="N32" i="9"/>
  <c r="R32" i="9"/>
  <c r="V32" i="9"/>
  <c r="Z32" i="9"/>
  <c r="AD32" i="9"/>
  <c r="I32" i="9"/>
  <c r="Q32" i="9"/>
  <c r="Y32" i="9"/>
  <c r="AG32" i="9"/>
  <c r="L32" i="9"/>
  <c r="T32" i="9"/>
  <c r="AB32" i="9"/>
  <c r="E32" i="9"/>
  <c r="U32" i="9"/>
  <c r="H32" i="9"/>
  <c r="X32" i="9"/>
  <c r="M32" i="9"/>
  <c r="AF32" i="9"/>
  <c r="P32" i="9"/>
  <c r="AC32" i="9"/>
  <c r="R33" i="30"/>
  <c r="R23" i="30"/>
  <c r="S12" i="17"/>
  <c r="Y21" i="9"/>
  <c r="Z21" i="9"/>
  <c r="W21" i="9"/>
  <c r="Q21" i="9"/>
  <c r="AC21" i="9"/>
  <c r="H21" i="9"/>
  <c r="I21" i="9"/>
  <c r="J21" i="9"/>
  <c r="G21" i="9"/>
  <c r="AB21" i="9"/>
  <c r="X21" i="9"/>
  <c r="AE21" i="9"/>
  <c r="K21" i="9"/>
  <c r="E21" i="9"/>
  <c r="AG21" i="9"/>
  <c r="R21" i="9"/>
  <c r="O21" i="9"/>
  <c r="AF21" i="9"/>
  <c r="AA21" i="9"/>
  <c r="P21" i="9"/>
  <c r="U21" i="9"/>
  <c r="V21" i="9"/>
  <c r="T21" i="9"/>
  <c r="N21" i="9"/>
  <c r="L21" i="9"/>
  <c r="S21" i="9"/>
  <c r="M21" i="9"/>
  <c r="AD21" i="9"/>
  <c r="L17" i="30"/>
  <c r="L22" i="30"/>
  <c r="O10" i="30"/>
  <c r="O9" i="30"/>
  <c r="O31" i="30"/>
  <c r="V66" i="9"/>
  <c r="X66" i="9"/>
  <c r="G66" i="9"/>
  <c r="AE66" i="9"/>
  <c r="I66" i="9"/>
  <c r="K66" i="9"/>
  <c r="AB66" i="9"/>
  <c r="M66" i="9"/>
  <c r="O66" i="9"/>
  <c r="T66" i="9"/>
  <c r="P66" i="9"/>
  <c r="R66" i="9"/>
  <c r="AG66" i="9"/>
  <c r="Y66" i="9"/>
  <c r="AA66" i="9"/>
  <c r="H66" i="9"/>
  <c r="J66" i="9"/>
  <c r="AF66" i="9"/>
  <c r="AD66" i="9"/>
  <c r="S66" i="9"/>
  <c r="W66" i="9"/>
  <c r="L66" i="9"/>
  <c r="N66" i="9"/>
  <c r="AC66" i="9"/>
  <c r="Z66" i="9"/>
  <c r="Q66" i="9"/>
  <c r="E66" i="9"/>
  <c r="U66" i="9"/>
  <c r="E34" i="9"/>
  <c r="L34" i="9"/>
  <c r="O34" i="9"/>
  <c r="AE34" i="9"/>
  <c r="H34" i="9"/>
  <c r="AF34" i="9"/>
  <c r="V34" i="9"/>
  <c r="AD34" i="9"/>
  <c r="I34" i="9"/>
  <c r="Y34" i="9"/>
  <c r="AG34" i="9"/>
  <c r="P34" i="9"/>
  <c r="K34" i="9"/>
  <c r="AA34" i="9"/>
  <c r="J34" i="9"/>
  <c r="Z34" i="9"/>
  <c r="U34" i="9"/>
  <c r="T34" i="9"/>
  <c r="G34" i="9"/>
  <c r="X34" i="9"/>
  <c r="S34" i="9"/>
  <c r="Q34" i="9"/>
  <c r="AB34" i="9"/>
  <c r="R34" i="9"/>
  <c r="W34" i="9"/>
  <c r="M34" i="9"/>
  <c r="N34" i="9"/>
  <c r="AC34" i="9"/>
  <c r="AH55" i="9"/>
  <c r="AH11" i="9"/>
  <c r="I31" i="30"/>
  <c r="I15" i="30"/>
  <c r="U28" i="9"/>
  <c r="O28" i="9"/>
  <c r="AE28" i="9"/>
  <c r="P28" i="9"/>
  <c r="R28" i="9"/>
  <c r="Q28" i="9"/>
  <c r="Y28" i="9"/>
  <c r="M28" i="9"/>
  <c r="G28" i="9"/>
  <c r="J28" i="9"/>
  <c r="X28" i="9"/>
  <c r="AG28" i="9"/>
  <c r="AD28" i="9"/>
  <c r="AA28" i="9"/>
  <c r="Z28" i="9"/>
  <c r="AB28" i="9"/>
  <c r="E28" i="9"/>
  <c r="AF28" i="9"/>
  <c r="AC28" i="9"/>
  <c r="H28" i="9"/>
  <c r="V28" i="9"/>
  <c r="L28" i="9"/>
  <c r="K28" i="9"/>
  <c r="T28" i="9"/>
  <c r="S28" i="9"/>
  <c r="W28" i="9"/>
  <c r="N28" i="9"/>
  <c r="I28" i="9"/>
  <c r="R16" i="30"/>
  <c r="R12" i="30"/>
  <c r="R21" i="30"/>
  <c r="J17" i="9"/>
  <c r="Z17" i="9"/>
  <c r="M17" i="9"/>
  <c r="AD17" i="9"/>
  <c r="I17" i="9"/>
  <c r="Y17" i="9"/>
  <c r="N17" i="9"/>
  <c r="AC17" i="9"/>
  <c r="G17" i="9"/>
  <c r="W17" i="9"/>
  <c r="H17" i="9"/>
  <c r="X17" i="9"/>
  <c r="T17" i="9"/>
  <c r="K17" i="9"/>
  <c r="AA17" i="9"/>
  <c r="L17" i="9"/>
  <c r="AF17" i="9"/>
  <c r="O17" i="9"/>
  <c r="P17" i="9"/>
  <c r="AE17" i="9"/>
  <c r="S17" i="9"/>
  <c r="AB17" i="9"/>
  <c r="V17" i="9"/>
  <c r="AG17" i="9"/>
  <c r="Q17" i="9"/>
  <c r="E17" i="9"/>
  <c r="R17" i="9"/>
  <c r="U17" i="9"/>
  <c r="L18" i="30"/>
  <c r="M7" i="17"/>
  <c r="M14" i="17" s="1"/>
  <c r="O32" i="30"/>
  <c r="O36" i="30"/>
  <c r="O62" i="9"/>
  <c r="AF62" i="9"/>
  <c r="AG62" i="9"/>
  <c r="Y62" i="9"/>
  <c r="T62" i="9"/>
  <c r="AE62" i="9"/>
  <c r="R62" i="9"/>
  <c r="Z62" i="9"/>
  <c r="X62" i="9"/>
  <c r="AB62" i="9"/>
  <c r="V62" i="9"/>
  <c r="Q62" i="9"/>
  <c r="L62" i="9"/>
  <c r="J62" i="9"/>
  <c r="U62" i="9"/>
  <c r="AC62" i="9"/>
  <c r="G62" i="9"/>
  <c r="AD62" i="9"/>
  <c r="N62" i="9"/>
  <c r="E62" i="9"/>
  <c r="I62" i="9"/>
  <c r="K62" i="9"/>
  <c r="P62" i="9"/>
  <c r="H62" i="9"/>
  <c r="M62" i="9"/>
  <c r="W62" i="9"/>
  <c r="AA62" i="9"/>
  <c r="S62" i="9"/>
  <c r="AI75" i="9"/>
  <c r="AH75" i="9"/>
  <c r="AI35" i="9"/>
  <c r="AH35" i="9"/>
  <c r="I17" i="30"/>
  <c r="J8" i="17"/>
  <c r="I38" i="30"/>
  <c r="I40" i="9"/>
  <c r="J40" i="9"/>
  <c r="Y40" i="9"/>
  <c r="AF40" i="9"/>
  <c r="AC40" i="9"/>
  <c r="M40" i="9"/>
  <c r="N40" i="9"/>
  <c r="AE40" i="9"/>
  <c r="AD40" i="9"/>
  <c r="O40" i="9"/>
  <c r="R40" i="9"/>
  <c r="U40" i="9"/>
  <c r="T40" i="9"/>
  <c r="V40" i="9"/>
  <c r="H40" i="9"/>
  <c r="AG40" i="9"/>
  <c r="S40" i="9"/>
  <c r="G40" i="9"/>
  <c r="E40" i="9"/>
  <c r="W40" i="9"/>
  <c r="X40" i="9"/>
  <c r="K40" i="9"/>
  <c r="AA40" i="9"/>
  <c r="Q40" i="9"/>
  <c r="AB40" i="9"/>
  <c r="L40" i="9"/>
  <c r="P40" i="9"/>
  <c r="Z40" i="9"/>
  <c r="R11" i="30"/>
  <c r="R19" i="30"/>
  <c r="R32" i="30"/>
  <c r="L35" i="30"/>
  <c r="L20" i="30"/>
  <c r="L39" i="30"/>
  <c r="P11" i="17"/>
  <c r="O20" i="30"/>
  <c r="O16" i="30"/>
  <c r="U10" i="9"/>
  <c r="L10" i="9"/>
  <c r="W10" i="9"/>
  <c r="M10" i="9"/>
  <c r="AC10" i="9"/>
  <c r="Z10" i="9"/>
  <c r="N10" i="9"/>
  <c r="I10" i="9"/>
  <c r="Q10" i="9"/>
  <c r="G10" i="9"/>
  <c r="AD10" i="9"/>
  <c r="Y10" i="9"/>
  <c r="S10" i="9"/>
  <c r="AA10" i="9"/>
  <c r="O10" i="9"/>
  <c r="T10" i="9"/>
  <c r="AF10" i="9"/>
  <c r="P10" i="9"/>
  <c r="K10" i="9"/>
  <c r="AE10" i="9"/>
  <c r="J10" i="9"/>
  <c r="E10" i="9"/>
  <c r="H10" i="9"/>
  <c r="AG10" i="9"/>
  <c r="AB10" i="9"/>
  <c r="R10" i="9"/>
  <c r="X10" i="9"/>
  <c r="V10" i="9"/>
  <c r="AH10" i="9" l="1"/>
  <c r="M90" i="1"/>
  <c r="AI28" i="9"/>
  <c r="F63" i="9"/>
  <c r="S19" i="30"/>
  <c r="AB7" i="9"/>
  <c r="AB76" i="9" s="1"/>
  <c r="M7" i="9"/>
  <c r="M76" i="9" s="1"/>
  <c r="S27" i="30"/>
  <c r="D87" i="1"/>
  <c r="AI51" i="9"/>
  <c r="AH61" i="9"/>
  <c r="AI49" i="9"/>
  <c r="AH68" i="9"/>
  <c r="AH9" i="9"/>
  <c r="AH20" i="9"/>
  <c r="E7" i="9"/>
  <c r="S8" i="30"/>
  <c r="S13" i="30"/>
  <c r="H7" i="9"/>
  <c r="H76" i="9" s="1"/>
  <c r="F27" i="9"/>
  <c r="AH69" i="9"/>
  <c r="AD7" i="9"/>
  <c r="AD76" i="9" s="1"/>
  <c r="S34" i="30"/>
  <c r="AI74" i="9"/>
  <c r="AH13" i="9"/>
  <c r="M91" i="1"/>
  <c r="AI65" i="9"/>
  <c r="AI71" i="9"/>
  <c r="AI16" i="9"/>
  <c r="AI25" i="9"/>
  <c r="AI72" i="9"/>
  <c r="F51" i="9"/>
  <c r="AH34" i="9"/>
  <c r="AH21" i="9"/>
  <c r="AH57" i="9"/>
  <c r="S14" i="30"/>
  <c r="L7" i="9"/>
  <c r="L76" i="9" s="1"/>
  <c r="S31" i="30"/>
  <c r="O7" i="9"/>
  <c r="O76" i="9" s="1"/>
  <c r="S39" i="30"/>
  <c r="F15" i="9"/>
  <c r="AI44" i="9"/>
  <c r="F11" i="9"/>
  <c r="I40" i="30"/>
  <c r="AI70" i="9"/>
  <c r="AH70" i="9"/>
  <c r="Q7" i="9"/>
  <c r="Q76" i="9" s="1"/>
  <c r="S29" i="30"/>
  <c r="F23" i="9"/>
  <c r="AH41" i="9"/>
  <c r="AI41" i="9"/>
  <c r="AH36" i="9"/>
  <c r="G7" i="9"/>
  <c r="G76" i="9" s="1"/>
  <c r="S9" i="30"/>
  <c r="AH7" i="9"/>
  <c r="S30" i="30"/>
  <c r="S23" i="30"/>
  <c r="P7" i="9"/>
  <c r="P76" i="9" s="1"/>
  <c r="F47" i="9"/>
  <c r="AH24" i="9"/>
  <c r="AH64" i="9"/>
  <c r="AI60" i="9"/>
  <c r="AH22" i="9"/>
  <c r="AH54" i="9"/>
  <c r="S22" i="30"/>
  <c r="S7" i="9"/>
  <c r="S76" i="9" s="1"/>
  <c r="Z7" i="9"/>
  <c r="Z76" i="9" s="1"/>
  <c r="S21" i="30"/>
  <c r="AF7" i="9"/>
  <c r="AF76" i="9" s="1"/>
  <c r="S36" i="30"/>
  <c r="AI10" i="9"/>
  <c r="F75" i="9"/>
  <c r="AI17" i="9"/>
  <c r="AI57" i="9"/>
  <c r="S14" i="17"/>
  <c r="S15" i="30"/>
  <c r="X7" i="9"/>
  <c r="X76" i="9" s="1"/>
  <c r="S20" i="30"/>
  <c r="AH44" i="9"/>
  <c r="F55" i="9"/>
  <c r="AI63" i="9"/>
  <c r="AI38" i="9"/>
  <c r="AH73" i="9"/>
  <c r="S32" i="30"/>
  <c r="K7" i="9"/>
  <c r="K76" i="9" s="1"/>
  <c r="R7" i="9"/>
  <c r="R76" i="9" s="1"/>
  <c r="S18" i="30"/>
  <c r="AC7" i="9"/>
  <c r="AC76" i="9" s="1"/>
  <c r="S38" i="30"/>
  <c r="AH26" i="9"/>
  <c r="F19" i="9"/>
  <c r="P14" i="17"/>
  <c r="AI33" i="9"/>
  <c r="AH18" i="9"/>
  <c r="AH50" i="9"/>
  <c r="O40" i="30"/>
  <c r="AI37" i="9"/>
  <c r="AH48" i="9"/>
  <c r="J14" i="17"/>
  <c r="N7" i="9"/>
  <c r="N76" i="9" s="1"/>
  <c r="S17" i="30"/>
  <c r="T7" i="9"/>
  <c r="T76" i="9" s="1"/>
  <c r="S24" i="30"/>
  <c r="F31" i="9"/>
  <c r="AI42" i="9"/>
  <c r="AH42" i="9"/>
  <c r="AH74" i="9"/>
  <c r="AH45" i="9"/>
  <c r="R40" i="30"/>
  <c r="AH56" i="9"/>
  <c r="AH30" i="9"/>
  <c r="AH12" i="9"/>
  <c r="AH65" i="9"/>
  <c r="AI53" i="9"/>
  <c r="AH25" i="9"/>
  <c r="Y7" i="9"/>
  <c r="Y76" i="9" s="1"/>
  <c r="S33" i="30"/>
  <c r="AI40" i="9"/>
  <c r="AH40" i="9"/>
  <c r="F35" i="9"/>
  <c r="F43" i="9"/>
  <c r="AH62" i="9"/>
  <c r="AH17" i="9"/>
  <c r="AH28" i="9"/>
  <c r="AI34" i="9"/>
  <c r="AH66" i="9"/>
  <c r="AI21" i="9"/>
  <c r="AH32" i="9"/>
  <c r="AI52" i="9"/>
  <c r="AH52" i="9"/>
  <c r="S26" i="30"/>
  <c r="V7" i="9"/>
  <c r="V76" i="9" s="1"/>
  <c r="AE7" i="9"/>
  <c r="AE76" i="9" s="1"/>
  <c r="S35" i="30"/>
  <c r="AI58" i="9"/>
  <c r="AH58" i="9"/>
  <c r="L40" i="30"/>
  <c r="AH29" i="9"/>
  <c r="AI29" i="9"/>
  <c r="AH46" i="9"/>
  <c r="F59" i="9"/>
  <c r="AH49" i="9"/>
  <c r="AI68" i="9"/>
  <c r="AI39" i="9"/>
  <c r="AH38" i="9"/>
  <c r="S16" i="30"/>
  <c r="AA7" i="9"/>
  <c r="AA76" i="9" s="1"/>
  <c r="S37" i="30"/>
  <c r="AG7" i="9"/>
  <c r="AG76" i="9" s="1"/>
  <c r="AI14" i="9"/>
  <c r="AH33" i="9"/>
  <c r="AI50" i="9"/>
  <c r="AH37" i="9"/>
  <c r="AI69" i="9"/>
  <c r="AI48" i="9"/>
  <c r="F39" i="9"/>
  <c r="F67" i="9"/>
  <c r="S7" i="30"/>
  <c r="W7" i="9"/>
  <c r="W76" i="9" s="1"/>
  <c r="S28" i="30"/>
  <c r="U7" i="9"/>
  <c r="U76" i="9" s="1"/>
  <c r="S25" i="30"/>
  <c r="AH8" i="9"/>
  <c r="AI45" i="9"/>
  <c r="AI56" i="9"/>
  <c r="AI12" i="9"/>
  <c r="AH60" i="9"/>
  <c r="F71" i="9"/>
  <c r="AH53" i="9"/>
  <c r="AH16" i="9"/>
  <c r="AI54" i="9"/>
  <c r="S12" i="30"/>
  <c r="I7" i="9"/>
  <c r="I76" i="9" s="1"/>
  <c r="J7" i="9"/>
  <c r="J76" i="9" s="1"/>
  <c r="S11" i="30"/>
  <c r="S10" i="30"/>
  <c r="AI7" i="9"/>
  <c r="F7" i="9"/>
  <c r="S40" i="30" l="1"/>
  <c r="F13" i="30"/>
  <c r="F30" i="9"/>
  <c r="F25" i="30"/>
  <c r="F39" i="30"/>
  <c r="T35" i="30"/>
  <c r="O65" i="71"/>
  <c r="O41" i="71"/>
  <c r="F25" i="9"/>
  <c r="F18" i="30"/>
  <c r="AI20" i="9"/>
  <c r="AJ11" i="9"/>
  <c r="AK11" i="9"/>
  <c r="F15" i="30"/>
  <c r="F40" i="9"/>
  <c r="T27" i="30"/>
  <c r="T29" i="30"/>
  <c r="F12" i="30"/>
  <c r="F60" i="9"/>
  <c r="AI30" i="9"/>
  <c r="F23" i="30"/>
  <c r="F52" i="9"/>
  <c r="F28" i="9"/>
  <c r="F10" i="9"/>
  <c r="T13" i="30"/>
  <c r="T16" i="30"/>
  <c r="T19" i="30"/>
  <c r="T24" i="30"/>
  <c r="T31" i="30"/>
  <c r="T26" i="30"/>
  <c r="O47" i="71"/>
  <c r="F54" i="9"/>
  <c r="F16" i="9"/>
  <c r="AJ67" i="9"/>
  <c r="AK67" i="9"/>
  <c r="F8" i="30"/>
  <c r="F9" i="9"/>
  <c r="AJ59" i="9"/>
  <c r="AK59" i="9"/>
  <c r="F57" i="9"/>
  <c r="F21" i="9"/>
  <c r="AJ43" i="9"/>
  <c r="AK43" i="9"/>
  <c r="T25" i="30"/>
  <c r="F56" i="9"/>
  <c r="F28" i="30"/>
  <c r="F41" i="9"/>
  <c r="AI18" i="9"/>
  <c r="AJ19" i="9"/>
  <c r="AK19" i="9"/>
  <c r="F61" i="9"/>
  <c r="F31" i="30"/>
  <c r="S90" i="1"/>
  <c r="S91" i="1" s="1"/>
  <c r="T32" i="30"/>
  <c r="AH72" i="9"/>
  <c r="F22" i="9"/>
  <c r="AK23" i="9"/>
  <c r="AJ23" i="9"/>
  <c r="F44" i="9"/>
  <c r="AK15" i="9"/>
  <c r="AJ15" i="9"/>
  <c r="F32" i="9"/>
  <c r="F66" i="9"/>
  <c r="F17" i="9"/>
  <c r="T23" i="30"/>
  <c r="T10" i="30"/>
  <c r="T34" i="30"/>
  <c r="O70" i="71"/>
  <c r="O23" i="71"/>
  <c r="F36" i="30"/>
  <c r="F24" i="9"/>
  <c r="F8" i="9"/>
  <c r="F30" i="30"/>
  <c r="AK27" i="9"/>
  <c r="AJ27" i="9"/>
  <c r="F26" i="9"/>
  <c r="AJ7" i="9"/>
  <c r="AK7" i="9"/>
  <c r="E76" i="9"/>
  <c r="E87" i="1"/>
  <c r="AJ63" i="9"/>
  <c r="AK63" i="9"/>
  <c r="O42" i="71"/>
  <c r="T11" i="30"/>
  <c r="AJ71" i="9"/>
  <c r="AK71" i="9"/>
  <c r="F24" i="30"/>
  <c r="F36" i="9"/>
  <c r="AJ39" i="9"/>
  <c r="AK39" i="9"/>
  <c r="F19" i="30"/>
  <c r="T14" i="30"/>
  <c r="F7" i="30"/>
  <c r="F22" i="30"/>
  <c r="AI24" i="9"/>
  <c r="F45" i="9"/>
  <c r="F74" i="9"/>
  <c r="AK31" i="9"/>
  <c r="AJ31" i="9"/>
  <c r="J90" i="1"/>
  <c r="J91" i="1" s="1"/>
  <c r="F37" i="9"/>
  <c r="P90" i="1"/>
  <c r="P91" i="1" s="1"/>
  <c r="F14" i="30"/>
  <c r="F62" i="9"/>
  <c r="T15" i="30"/>
  <c r="F33" i="30"/>
  <c r="F13" i="9"/>
  <c r="F14" i="9"/>
  <c r="F20" i="9"/>
  <c r="F68" i="9"/>
  <c r="AJ51" i="9"/>
  <c r="AK51" i="9"/>
  <c r="T38" i="30"/>
  <c r="T22" i="30"/>
  <c r="F10" i="30"/>
  <c r="AI64" i="9"/>
  <c r="F42" i="9"/>
  <c r="F9" i="30"/>
  <c r="AI36" i="9"/>
  <c r="F33" i="9"/>
  <c r="F37" i="30"/>
  <c r="F70" i="9"/>
  <c r="F49" i="9"/>
  <c r="AI61" i="9"/>
  <c r="F58" i="9"/>
  <c r="F26" i="30"/>
  <c r="F34" i="9"/>
  <c r="T17" i="30"/>
  <c r="T18" i="30"/>
  <c r="T37" i="30"/>
  <c r="T39" i="30"/>
  <c r="T36" i="30"/>
  <c r="T21" i="30"/>
  <c r="F12" i="9"/>
  <c r="F17" i="30"/>
  <c r="F18" i="9"/>
  <c r="AI26" i="9"/>
  <c r="AI46" i="9"/>
  <c r="F27" i="30"/>
  <c r="AJ35" i="9"/>
  <c r="AK35" i="9"/>
  <c r="T12" i="30"/>
  <c r="T9" i="30"/>
  <c r="F21" i="30"/>
  <c r="AI22" i="9"/>
  <c r="F53" i="9"/>
  <c r="F69" i="9"/>
  <c r="AH14" i="9"/>
  <c r="AH76" i="9" s="1"/>
  <c r="F29" i="30"/>
  <c r="F38" i="9"/>
  <c r="AK55" i="9"/>
  <c r="AJ55" i="9"/>
  <c r="F29" i="9"/>
  <c r="AI66" i="9"/>
  <c r="AK75" i="9"/>
  <c r="AJ75" i="9"/>
  <c r="T28" i="30"/>
  <c r="T8" i="30"/>
  <c r="T33" i="30"/>
  <c r="F72" i="9"/>
  <c r="F64" i="9"/>
  <c r="AI13" i="9"/>
  <c r="AJ47" i="9"/>
  <c r="AK47" i="9"/>
  <c r="F34" i="30"/>
  <c r="F50" i="9"/>
  <c r="F38" i="30"/>
  <c r="F32" i="30"/>
  <c r="F73" i="9"/>
  <c r="AI9" i="9"/>
  <c r="F20" i="30"/>
  <c r="AI32" i="9"/>
  <c r="AI62" i="9"/>
  <c r="F11" i="30"/>
  <c r="F65" i="9"/>
  <c r="AI8" i="9"/>
  <c r="F48" i="9"/>
  <c r="F16" i="30"/>
  <c r="AI73" i="9"/>
  <c r="F46" i="9"/>
  <c r="F35" i="30"/>
  <c r="T20" i="30"/>
  <c r="O66" i="71"/>
  <c r="T30" i="30"/>
  <c r="AI76" i="9" l="1"/>
  <c r="F76" i="9"/>
  <c r="AK46" i="9"/>
  <c r="AJ46" i="9"/>
  <c r="AJ65" i="9"/>
  <c r="AK65" i="9"/>
  <c r="AJ50" i="9"/>
  <c r="AK50" i="9"/>
  <c r="AJ72" i="9"/>
  <c r="AK72" i="9"/>
  <c r="AJ34" i="9"/>
  <c r="AK34" i="9"/>
  <c r="AK58" i="9"/>
  <c r="AJ58" i="9"/>
  <c r="AL51" i="9"/>
  <c r="AS51" i="9"/>
  <c r="AX51" i="9" s="1"/>
  <c r="AL7" i="9"/>
  <c r="AS7" i="9"/>
  <c r="AJ41" i="9"/>
  <c r="AK41" i="9"/>
  <c r="AK21" i="9"/>
  <c r="AJ21" i="9"/>
  <c r="AL59" i="9"/>
  <c r="AS59" i="9"/>
  <c r="AX59" i="9" s="1"/>
  <c r="O72" i="71"/>
  <c r="AJ10" i="9"/>
  <c r="AK10" i="9"/>
  <c r="AJ40" i="9"/>
  <c r="AK40" i="9"/>
  <c r="D88" i="1"/>
  <c r="H42" i="10"/>
  <c r="AS42" i="11"/>
  <c r="AL47" i="9"/>
  <c r="AS47" i="9"/>
  <c r="AX47" i="9" s="1"/>
  <c r="AL55" i="9"/>
  <c r="AS55" i="9"/>
  <c r="AX55" i="9" s="1"/>
  <c r="AK69" i="9"/>
  <c r="AJ69" i="9"/>
  <c r="AJ53" i="9"/>
  <c r="AK53" i="9"/>
  <c r="O38" i="71"/>
  <c r="O45" i="71"/>
  <c r="O39" i="71"/>
  <c r="O9" i="71"/>
  <c r="O69" i="71"/>
  <c r="O17" i="71"/>
  <c r="AK70" i="9"/>
  <c r="AJ70" i="9"/>
  <c r="AJ33" i="9"/>
  <c r="AK33" i="9"/>
  <c r="AK14" i="9"/>
  <c r="AJ14" i="9"/>
  <c r="AJ45" i="9"/>
  <c r="AK45" i="9"/>
  <c r="AL39" i="9"/>
  <c r="AS39" i="9"/>
  <c r="AX39" i="9" s="1"/>
  <c r="O32" i="71"/>
  <c r="O71" i="71"/>
  <c r="O19" i="71"/>
  <c r="O57" i="71"/>
  <c r="O73" i="71"/>
  <c r="AL27" i="9"/>
  <c r="AS27" i="9"/>
  <c r="AX27" i="9" s="1"/>
  <c r="AJ8" i="9"/>
  <c r="AK8" i="9"/>
  <c r="AK17" i="9"/>
  <c r="AJ17" i="9"/>
  <c r="AK32" i="9"/>
  <c r="AJ32" i="9"/>
  <c r="AJ44" i="9"/>
  <c r="AK44" i="9"/>
  <c r="AL19" i="9"/>
  <c r="AS19" i="9"/>
  <c r="AX19" i="9" s="1"/>
  <c r="AK56" i="9"/>
  <c r="AJ56" i="9"/>
  <c r="AK16" i="9"/>
  <c r="AJ16" i="9"/>
  <c r="O31" i="71"/>
  <c r="O28" i="71"/>
  <c r="AK52" i="9"/>
  <c r="AJ52" i="9"/>
  <c r="AJ60" i="9"/>
  <c r="AK60" i="9"/>
  <c r="O15" i="71"/>
  <c r="O50" i="71"/>
  <c r="O30" i="71"/>
  <c r="O62" i="71"/>
  <c r="O35" i="71"/>
  <c r="O10" i="71"/>
  <c r="O36" i="71"/>
  <c r="O54" i="71"/>
  <c r="O59" i="71"/>
  <c r="O27" i="71"/>
  <c r="O67" i="71"/>
  <c r="O29" i="71"/>
  <c r="O55" i="71"/>
  <c r="O16" i="71"/>
  <c r="O26" i="71"/>
  <c r="O48" i="71"/>
  <c r="AK48" i="9"/>
  <c r="AJ48" i="9"/>
  <c r="AK73" i="9"/>
  <c r="AJ73" i="9"/>
  <c r="AL75" i="9"/>
  <c r="AS75" i="9"/>
  <c r="AX75" i="9" s="1"/>
  <c r="AK29" i="9"/>
  <c r="AJ29" i="9"/>
  <c r="AL35" i="9"/>
  <c r="AS35" i="9"/>
  <c r="AX35" i="9" s="1"/>
  <c r="AJ18" i="9"/>
  <c r="AK18" i="9"/>
  <c r="AK12" i="9"/>
  <c r="AJ12" i="9"/>
  <c r="AJ42" i="9"/>
  <c r="AK42" i="9"/>
  <c r="AK68" i="9"/>
  <c r="AJ68" i="9"/>
  <c r="AK37" i="9"/>
  <c r="AJ37" i="9"/>
  <c r="AL31" i="9"/>
  <c r="AS31" i="9"/>
  <c r="AX31" i="9" s="1"/>
  <c r="AK22" i="9"/>
  <c r="AJ22" i="9"/>
  <c r="AJ61" i="9"/>
  <c r="AK61" i="9"/>
  <c r="AL43" i="9"/>
  <c r="AS43" i="9"/>
  <c r="AX43" i="9" s="1"/>
  <c r="AL67" i="9"/>
  <c r="AS67" i="9"/>
  <c r="AX67" i="9" s="1"/>
  <c r="O20" i="71"/>
  <c r="AK28" i="9"/>
  <c r="AJ28" i="9"/>
  <c r="AK30" i="9"/>
  <c r="AJ30" i="9"/>
  <c r="AK64" i="9"/>
  <c r="AJ64" i="9"/>
  <c r="AJ38" i="9"/>
  <c r="AK38" i="9"/>
  <c r="O61" i="71"/>
  <c r="O51" i="71"/>
  <c r="O33" i="71"/>
  <c r="O40" i="71"/>
  <c r="O21" i="71"/>
  <c r="O60" i="71"/>
  <c r="AK49" i="9"/>
  <c r="AJ49" i="9"/>
  <c r="AK20" i="9"/>
  <c r="AJ20" i="9"/>
  <c r="AJ13" i="9"/>
  <c r="AK13" i="9"/>
  <c r="AJ62" i="9"/>
  <c r="AK62" i="9"/>
  <c r="AJ74" i="9"/>
  <c r="AK74" i="9"/>
  <c r="F40" i="30"/>
  <c r="AJ36" i="9"/>
  <c r="AK36" i="9"/>
  <c r="AL71" i="9"/>
  <c r="AS71" i="9"/>
  <c r="AX71" i="9" s="1"/>
  <c r="O46" i="71"/>
  <c r="O24" i="71"/>
  <c r="O56" i="71"/>
  <c r="O18" i="71"/>
  <c r="AL63" i="9"/>
  <c r="AS63" i="9"/>
  <c r="AX63" i="9" s="1"/>
  <c r="AJ26" i="9"/>
  <c r="AK26" i="9"/>
  <c r="AK24" i="9"/>
  <c r="AJ24" i="9"/>
  <c r="AJ66" i="9"/>
  <c r="AK66" i="9"/>
  <c r="AL15" i="9"/>
  <c r="AS15" i="9"/>
  <c r="AX15" i="9" s="1"/>
  <c r="AL23" i="9"/>
  <c r="AS23" i="9"/>
  <c r="AX23" i="9" s="1"/>
  <c r="AK57" i="9"/>
  <c r="AJ57" i="9"/>
  <c r="AJ9" i="9"/>
  <c r="AK9" i="9"/>
  <c r="AJ54" i="9"/>
  <c r="AK54" i="9"/>
  <c r="O63" i="71"/>
  <c r="O49" i="71"/>
  <c r="O7" i="71"/>
  <c r="AL11" i="9"/>
  <c r="AS11" i="9"/>
  <c r="AX11" i="9" s="1"/>
  <c r="AJ25" i="9"/>
  <c r="AK25" i="9"/>
  <c r="O58" i="71"/>
  <c r="O11" i="71"/>
  <c r="O74" i="71"/>
  <c r="O64" i="71"/>
  <c r="O25" i="71"/>
  <c r="O37" i="71"/>
  <c r="O68" i="71"/>
  <c r="O13" i="71"/>
  <c r="O53" i="71"/>
  <c r="O12" i="71"/>
  <c r="O52" i="71"/>
  <c r="O44" i="71"/>
  <c r="O43" i="71"/>
  <c r="O34" i="71"/>
  <c r="AJ76" i="9" l="1"/>
  <c r="AC42" i="10"/>
  <c r="BN42" i="11"/>
  <c r="BT24" i="11"/>
  <c r="AI24" i="10"/>
  <c r="AL36" i="9"/>
  <c r="AS36" i="9"/>
  <c r="AX36" i="9" s="1"/>
  <c r="AL49" i="9"/>
  <c r="AS49" i="9"/>
  <c r="AX49" i="9" s="1"/>
  <c r="AF67" i="10"/>
  <c r="BQ67" i="11"/>
  <c r="AK66" i="10"/>
  <c r="BV66" i="11"/>
  <c r="AL28" i="9"/>
  <c r="AS28" i="9"/>
  <c r="AX28" i="9" s="1"/>
  <c r="BE43" i="9"/>
  <c r="AZ43" i="9"/>
  <c r="AE71" i="10"/>
  <c r="BP71" i="11"/>
  <c r="L43" i="10"/>
  <c r="AW43" i="11"/>
  <c r="F67" i="10"/>
  <c r="AQ67" i="11"/>
  <c r="BM67" i="11"/>
  <c r="AB67" i="10"/>
  <c r="AY67" i="11"/>
  <c r="N67" i="10"/>
  <c r="W66" i="10"/>
  <c r="BH66" i="11"/>
  <c r="AY66" i="11"/>
  <c r="N66" i="10"/>
  <c r="AL52" i="9"/>
  <c r="AS52" i="9"/>
  <c r="AX52" i="9" s="1"/>
  <c r="BB48" i="11"/>
  <c r="Q48" i="10"/>
  <c r="AK24" i="10"/>
  <c r="BV24" i="11"/>
  <c r="U24" i="10"/>
  <c r="BF24" i="11"/>
  <c r="AC43" i="10"/>
  <c r="BN43" i="11"/>
  <c r="AD67" i="10"/>
  <c r="BO67" i="11"/>
  <c r="BK67" i="11"/>
  <c r="Z67" i="10"/>
  <c r="AE66" i="10"/>
  <c r="BP66" i="11"/>
  <c r="AH66" i="10"/>
  <c r="BS66" i="11"/>
  <c r="BQ42" i="11"/>
  <c r="AF42" i="10"/>
  <c r="O42" i="10"/>
  <c r="AZ42" i="11"/>
  <c r="AL40" i="9"/>
  <c r="AS40" i="9"/>
  <c r="AX40" i="9" s="1"/>
  <c r="AL10" i="9"/>
  <c r="AS10" i="9"/>
  <c r="AX10" i="9" s="1"/>
  <c r="BH48" i="11"/>
  <c r="W48" i="10"/>
  <c r="K48" i="10"/>
  <c r="AV48" i="11"/>
  <c r="H71" i="10"/>
  <c r="AS71" i="11"/>
  <c r="AF71" i="10"/>
  <c r="BQ71" i="11"/>
  <c r="M24" i="10"/>
  <c r="AX24" i="11"/>
  <c r="AY24" i="11"/>
  <c r="N24" i="10"/>
  <c r="P24" i="10"/>
  <c r="BA24" i="11"/>
  <c r="I43" i="10"/>
  <c r="AT43" i="11"/>
  <c r="Y43" i="10"/>
  <c r="BJ43" i="11"/>
  <c r="AL34" i="9"/>
  <c r="AS34" i="9"/>
  <c r="AX34" i="9" s="1"/>
  <c r="AL46" i="9"/>
  <c r="AS46" i="9"/>
  <c r="AX46" i="9" s="1"/>
  <c r="AC67" i="10"/>
  <c r="BN67" i="11"/>
  <c r="Q67" i="10"/>
  <c r="BB67" i="11"/>
  <c r="BE66" i="11"/>
  <c r="T66" i="10"/>
  <c r="AL54" i="9"/>
  <c r="AS54" i="9"/>
  <c r="AX54" i="9" s="1"/>
  <c r="P14" i="71"/>
  <c r="BK71" i="11"/>
  <c r="Z71" i="10"/>
  <c r="AL24" i="10"/>
  <c r="BW24" i="11"/>
  <c r="AL64" i="9"/>
  <c r="AS64" i="9"/>
  <c r="AX64" i="9" s="1"/>
  <c r="X67" i="10"/>
  <c r="BI67" i="11"/>
  <c r="I42" i="10"/>
  <c r="AT42" i="11"/>
  <c r="AK42" i="10"/>
  <c r="BV42" i="11"/>
  <c r="AA48" i="10"/>
  <c r="BL48" i="11"/>
  <c r="AG71" i="10"/>
  <c r="BR71" i="11"/>
  <c r="AF24" i="10"/>
  <c r="BQ24" i="11"/>
  <c r="AL73" i="9"/>
  <c r="AS73" i="9"/>
  <c r="AX73" i="9" s="1"/>
  <c r="O6" i="71"/>
  <c r="AH42" i="10"/>
  <c r="BS42" i="11"/>
  <c r="BH42" i="11"/>
  <c r="W42" i="10"/>
  <c r="R48" i="10"/>
  <c r="BC48" i="11"/>
  <c r="AL17" i="9"/>
  <c r="AS17" i="9"/>
  <c r="AX17" i="9" s="1"/>
  <c r="T71" i="10"/>
  <c r="BE71" i="11"/>
  <c r="AU71" i="11"/>
  <c r="J71" i="10"/>
  <c r="P26" i="71"/>
  <c r="BP43" i="11"/>
  <c r="AE43" i="10"/>
  <c r="AL70" i="9"/>
  <c r="AS70" i="9"/>
  <c r="AX70" i="9" s="1"/>
  <c r="AL69" i="9"/>
  <c r="AS69" i="9"/>
  <c r="AX69" i="9" s="1"/>
  <c r="AZ47" i="9"/>
  <c r="BE47" i="9"/>
  <c r="AL25" i="9"/>
  <c r="AS25" i="9"/>
  <c r="AX25" i="9" s="1"/>
  <c r="P10" i="71"/>
  <c r="AL57" i="9"/>
  <c r="AS57" i="9"/>
  <c r="AX57" i="9" s="1"/>
  <c r="P22" i="71"/>
  <c r="AL66" i="9"/>
  <c r="AS66" i="9"/>
  <c r="AX66" i="9" s="1"/>
  <c r="AL24" i="9"/>
  <c r="AS24" i="9"/>
  <c r="AX24" i="9" s="1"/>
  <c r="AZ71" i="9"/>
  <c r="BE71" i="9"/>
  <c r="AL38" i="9"/>
  <c r="AS38" i="9"/>
  <c r="AX38" i="9" s="1"/>
  <c r="AZ67" i="9"/>
  <c r="BE67" i="9"/>
  <c r="P42" i="71"/>
  <c r="AS29" i="9"/>
  <c r="AX29" i="9" s="1"/>
  <c r="AL29" i="9"/>
  <c r="AL60" i="9"/>
  <c r="AS60" i="9"/>
  <c r="AX60" i="9" s="1"/>
  <c r="AL56" i="9"/>
  <c r="AS56" i="9"/>
  <c r="AX56" i="9" s="1"/>
  <c r="AL8" i="9"/>
  <c r="AS8" i="9"/>
  <c r="AX8" i="9" s="1"/>
  <c r="AZ39" i="9"/>
  <c r="BE39" i="9"/>
  <c r="AL45" i="9"/>
  <c r="AS45" i="9"/>
  <c r="AX45" i="9" s="1"/>
  <c r="AL14" i="9"/>
  <c r="AS14" i="9"/>
  <c r="AX14" i="9" s="1"/>
  <c r="AL33" i="9"/>
  <c r="AS33" i="9"/>
  <c r="AX33" i="9" s="1"/>
  <c r="AL53" i="9"/>
  <c r="AS53" i="9"/>
  <c r="AX53" i="9" s="1"/>
  <c r="AZ55" i="9"/>
  <c r="BE55" i="9"/>
  <c r="P46" i="71"/>
  <c r="E88" i="1"/>
  <c r="AL41" i="9"/>
  <c r="AS41" i="9"/>
  <c r="AX41" i="9" s="1"/>
  <c r="AK76" i="9"/>
  <c r="AL72" i="9"/>
  <c r="AS72" i="9"/>
  <c r="AX72" i="9" s="1"/>
  <c r="AL65" i="9"/>
  <c r="AS65" i="9"/>
  <c r="AX65" i="9" s="1"/>
  <c r="AZ71" i="11"/>
  <c r="O71" i="10"/>
  <c r="BE63" i="9"/>
  <c r="AZ63" i="9"/>
  <c r="BK43" i="11"/>
  <c r="Z43" i="10"/>
  <c r="AK48" i="10"/>
  <c r="BV48" i="11"/>
  <c r="BE31" i="9"/>
  <c r="AZ31" i="9"/>
  <c r="P62" i="71"/>
  <c r="T7" i="30"/>
  <c r="T40" i="30" s="1"/>
  <c r="P30" i="71"/>
  <c r="AS42" i="9"/>
  <c r="AX42" i="9" s="1"/>
  <c r="AL42" i="9"/>
  <c r="AL12" i="9"/>
  <c r="AS12" i="9"/>
  <c r="AX12" i="9" s="1"/>
  <c r="BE35" i="9"/>
  <c r="AZ35" i="9"/>
  <c r="AZ75" i="9"/>
  <c r="BE75" i="9"/>
  <c r="AL48" i="9"/>
  <c r="AS48" i="9"/>
  <c r="AX48" i="9" s="1"/>
  <c r="O8" i="71"/>
  <c r="BW66" i="11"/>
  <c r="AL66" i="10"/>
  <c r="AL16" i="9"/>
  <c r="AS16" i="9"/>
  <c r="AX16" i="9" s="1"/>
  <c r="AZ19" i="9"/>
  <c r="BE19" i="9"/>
  <c r="AL32" i="9"/>
  <c r="AS32" i="9"/>
  <c r="AX32" i="9" s="1"/>
  <c r="P38" i="71"/>
  <c r="P54" i="71"/>
  <c r="AZ59" i="9"/>
  <c r="BE59" i="9"/>
  <c r="AL21" i="9"/>
  <c r="AS21" i="9"/>
  <c r="AX21" i="9" s="1"/>
  <c r="P6" i="71"/>
  <c r="BE51" i="9"/>
  <c r="AZ51" i="9"/>
  <c r="BF66" i="11"/>
  <c r="U66" i="10"/>
  <c r="BG42" i="11"/>
  <c r="V42" i="10"/>
  <c r="BG48" i="11"/>
  <c r="V48" i="10"/>
  <c r="AD48" i="10"/>
  <c r="BO48" i="11"/>
  <c r="U43" i="10"/>
  <c r="BF43" i="11"/>
  <c r="AL62" i="9"/>
  <c r="AS62" i="9"/>
  <c r="AX62" i="9" s="1"/>
  <c r="AL13" i="9"/>
  <c r="AS13" i="9"/>
  <c r="AX13" i="9" s="1"/>
  <c r="L66" i="10"/>
  <c r="AW66" i="11"/>
  <c r="AL61" i="9"/>
  <c r="AS61" i="9"/>
  <c r="AX61" i="9" s="1"/>
  <c r="Y24" i="10"/>
  <c r="BJ24" i="11"/>
  <c r="BT43" i="11"/>
  <c r="AI43" i="10"/>
  <c r="AL37" i="9"/>
  <c r="AS37" i="9"/>
  <c r="AX37" i="9" s="1"/>
  <c r="AL9" i="9"/>
  <c r="AS9" i="9"/>
  <c r="AX9" i="9" s="1"/>
  <c r="AZ15" i="9"/>
  <c r="BE15" i="9"/>
  <c r="AL26" i="9"/>
  <c r="AS26" i="9"/>
  <c r="AX26" i="9" s="1"/>
  <c r="AL74" i="9"/>
  <c r="AS74" i="9"/>
  <c r="AX74" i="9" s="1"/>
  <c r="AH11" i="10"/>
  <c r="BS11" i="11"/>
  <c r="AZ11" i="9"/>
  <c r="BE11" i="9"/>
  <c r="AZ23" i="9"/>
  <c r="BE23" i="9"/>
  <c r="P70" i="71"/>
  <c r="AL20" i="9"/>
  <c r="AS20" i="9"/>
  <c r="AX20" i="9" s="1"/>
  <c r="AL30" i="9"/>
  <c r="AS30" i="9"/>
  <c r="AX30" i="9" s="1"/>
  <c r="P66" i="71"/>
  <c r="AL22" i="9"/>
  <c r="AS22" i="9"/>
  <c r="AX22" i="9" s="1"/>
  <c r="AL68" i="9"/>
  <c r="AS68" i="9"/>
  <c r="AX68" i="9" s="1"/>
  <c r="AL18" i="9"/>
  <c r="AS18" i="9"/>
  <c r="AX18" i="9" s="1"/>
  <c r="P34" i="71"/>
  <c r="P74" i="71"/>
  <c r="P18" i="71"/>
  <c r="AS44" i="9"/>
  <c r="AX44" i="9" s="1"/>
  <c r="AL44" i="9"/>
  <c r="BE27" i="9"/>
  <c r="AZ27" i="9"/>
  <c r="P58" i="71"/>
  <c r="AX7" i="9"/>
  <c r="P50" i="71"/>
  <c r="AL58" i="9"/>
  <c r="AS58" i="9"/>
  <c r="AX58" i="9" s="1"/>
  <c r="AL50" i="9"/>
  <c r="AS50" i="9"/>
  <c r="AX50" i="9" s="1"/>
  <c r="BW73" i="11" l="1"/>
  <c r="AL73" i="10"/>
  <c r="BQ73" i="11"/>
  <c r="AF73" i="10"/>
  <c r="U28" i="30"/>
  <c r="BQ39" i="11"/>
  <c r="AF39" i="10"/>
  <c r="U46" i="10"/>
  <c r="BF46" i="11"/>
  <c r="BN10" i="11"/>
  <c r="AC10" i="10"/>
  <c r="AI10" i="10"/>
  <c r="BT10" i="11"/>
  <c r="AT72" i="11"/>
  <c r="I72" i="10"/>
  <c r="C27" i="10"/>
  <c r="AC29" i="10"/>
  <c r="BN29" i="11"/>
  <c r="AD51" i="10"/>
  <c r="BO51" i="11"/>
  <c r="J51" i="10"/>
  <c r="AU51" i="11"/>
  <c r="BH31" i="11"/>
  <c r="W31" i="10"/>
  <c r="AZ36" i="11"/>
  <c r="O36" i="10"/>
  <c r="X30" i="10"/>
  <c r="BI30" i="11"/>
  <c r="M56" i="10"/>
  <c r="AX56" i="11"/>
  <c r="L56" i="10"/>
  <c r="AW56" i="11"/>
  <c r="V49" i="10"/>
  <c r="BG49" i="11"/>
  <c r="J21" i="10"/>
  <c r="AU21" i="11"/>
  <c r="AX48" i="11"/>
  <c r="M48" i="10"/>
  <c r="U30" i="30"/>
  <c r="BK62" i="11"/>
  <c r="Z62" i="10"/>
  <c r="Z52" i="10"/>
  <c r="BK52" i="11"/>
  <c r="BV41" i="11"/>
  <c r="AK41" i="10"/>
  <c r="AY61" i="11"/>
  <c r="N61" i="10"/>
  <c r="S61" i="10"/>
  <c r="BD61" i="11"/>
  <c r="BU19" i="11"/>
  <c r="AJ19" i="10"/>
  <c r="AV50" i="11"/>
  <c r="K50" i="10"/>
  <c r="C11" i="10"/>
  <c r="K12" i="10"/>
  <c r="AV12" i="11"/>
  <c r="X65" i="10"/>
  <c r="BI65" i="11"/>
  <c r="P65" i="10"/>
  <c r="BA65" i="11"/>
  <c r="F26" i="10"/>
  <c r="AQ26" i="11"/>
  <c r="L69" i="10"/>
  <c r="AW69" i="11"/>
  <c r="Y53" i="10"/>
  <c r="BJ53" i="11"/>
  <c r="BN53" i="11"/>
  <c r="AC53" i="10"/>
  <c r="AX44" i="11"/>
  <c r="M44" i="10"/>
  <c r="AF35" i="10"/>
  <c r="BQ35" i="11"/>
  <c r="F47" i="10"/>
  <c r="AQ47" i="11"/>
  <c r="J24" i="10"/>
  <c r="AU24" i="11"/>
  <c r="BT8" i="11"/>
  <c r="AI8" i="10"/>
  <c r="AC12" i="10"/>
  <c r="BN12" i="11"/>
  <c r="P36" i="71"/>
  <c r="AY52" i="11"/>
  <c r="N52" i="10"/>
  <c r="K61" i="10"/>
  <c r="AV61" i="11"/>
  <c r="AS19" i="11"/>
  <c r="H19" i="10"/>
  <c r="BM64" i="11"/>
  <c r="AB64" i="10"/>
  <c r="BB38" i="11"/>
  <c r="Q38" i="10"/>
  <c r="BE21" i="9"/>
  <c r="AZ21" i="9"/>
  <c r="BH73" i="11"/>
  <c r="W73" i="10"/>
  <c r="AY73" i="11"/>
  <c r="N73" i="10"/>
  <c r="AX40" i="11"/>
  <c r="M40" i="10"/>
  <c r="AW10" i="11"/>
  <c r="L10" i="10"/>
  <c r="BT70" i="11"/>
  <c r="AI70" i="10"/>
  <c r="Q18" i="10"/>
  <c r="BB18" i="11"/>
  <c r="L18" i="10"/>
  <c r="AW18" i="11"/>
  <c r="V33" i="10"/>
  <c r="BG33" i="11"/>
  <c r="AS72" i="11"/>
  <c r="H72" i="10"/>
  <c r="BH74" i="11"/>
  <c r="W74" i="10"/>
  <c r="BG71" i="11"/>
  <c r="V71" i="10"/>
  <c r="BF32" i="11"/>
  <c r="U32" i="10"/>
  <c r="BR29" i="11"/>
  <c r="AG29" i="10"/>
  <c r="Z16" i="10"/>
  <c r="BK16" i="11"/>
  <c r="AI16" i="10"/>
  <c r="BT16" i="11"/>
  <c r="AK51" i="10"/>
  <c r="BV51" i="11"/>
  <c r="AH31" i="10"/>
  <c r="BS31" i="11"/>
  <c r="Z36" i="10"/>
  <c r="BK36" i="11"/>
  <c r="BM11" i="11"/>
  <c r="AB11" i="10"/>
  <c r="AU37" i="11"/>
  <c r="J37" i="10"/>
  <c r="H55" i="10"/>
  <c r="AS55" i="11"/>
  <c r="BQ60" i="11"/>
  <c r="AF60" i="10"/>
  <c r="AZ68" i="11"/>
  <c r="O68" i="10"/>
  <c r="BQ30" i="11"/>
  <c r="AF30" i="10"/>
  <c r="AF43" i="10"/>
  <c r="BQ43" i="11"/>
  <c r="L67" i="10"/>
  <c r="AW67" i="11"/>
  <c r="K47" i="10"/>
  <c r="AV47" i="11"/>
  <c r="BK25" i="11"/>
  <c r="Z25" i="10"/>
  <c r="BE19" i="11"/>
  <c r="T19" i="10"/>
  <c r="AB24" i="10"/>
  <c r="BM24" i="11"/>
  <c r="AV8" i="11"/>
  <c r="K8" i="10"/>
  <c r="Y59" i="10"/>
  <c r="BJ59" i="11"/>
  <c r="BC75" i="11"/>
  <c r="R75" i="10"/>
  <c r="BF26" i="11"/>
  <c r="U26" i="10"/>
  <c r="AJ69" i="10"/>
  <c r="BU69" i="11"/>
  <c r="BP45" i="11"/>
  <c r="AE45" i="10"/>
  <c r="R21" i="10"/>
  <c r="BC21" i="11"/>
  <c r="BA21" i="11"/>
  <c r="P21" i="10"/>
  <c r="AD41" i="10"/>
  <c r="BO41" i="11"/>
  <c r="L65" i="10"/>
  <c r="AW65" i="11"/>
  <c r="AI38" i="10"/>
  <c r="BT38" i="11"/>
  <c r="AW54" i="11"/>
  <c r="L54" i="10"/>
  <c r="BR67" i="11"/>
  <c r="AG67" i="10"/>
  <c r="P64" i="71"/>
  <c r="AA67" i="10"/>
  <c r="BL67" i="11"/>
  <c r="J39" i="10"/>
  <c r="AU39" i="11"/>
  <c r="AD46" i="10"/>
  <c r="BO46" i="11"/>
  <c r="J10" i="10"/>
  <c r="AU10" i="11"/>
  <c r="M70" i="10"/>
  <c r="AX70" i="11"/>
  <c r="AJ18" i="10"/>
  <c r="BU18" i="11"/>
  <c r="BM18" i="11"/>
  <c r="AB18" i="10"/>
  <c r="BF72" i="11"/>
  <c r="U72" i="10"/>
  <c r="BM20" i="11"/>
  <c r="AB20" i="10"/>
  <c r="AG43" i="10"/>
  <c r="BR43" i="11"/>
  <c r="U71" i="10"/>
  <c r="BF71" i="11"/>
  <c r="H29" i="10"/>
  <c r="AS29" i="11"/>
  <c r="BH29" i="11"/>
  <c r="W29" i="10"/>
  <c r="BK48" i="11"/>
  <c r="Z48" i="10"/>
  <c r="AJ16" i="10"/>
  <c r="BU16" i="11"/>
  <c r="AV51" i="11"/>
  <c r="K51" i="10"/>
  <c r="N31" i="10"/>
  <c r="AY31" i="11"/>
  <c r="BB63" i="11"/>
  <c r="Q63" i="10"/>
  <c r="BJ36" i="11"/>
  <c r="Y36" i="10"/>
  <c r="AF11" i="10"/>
  <c r="BQ11" i="11"/>
  <c r="BD37" i="11"/>
  <c r="S37" i="10"/>
  <c r="AK55" i="10"/>
  <c r="BV55" i="11"/>
  <c r="I60" i="10"/>
  <c r="AT60" i="11"/>
  <c r="X68" i="10"/>
  <c r="BI68" i="11"/>
  <c r="AW68" i="11"/>
  <c r="L68" i="10"/>
  <c r="BD56" i="11"/>
  <c r="S56" i="10"/>
  <c r="AY27" i="11"/>
  <c r="N27" i="10"/>
  <c r="BT27" i="11"/>
  <c r="AI27" i="10"/>
  <c r="BU34" i="11"/>
  <c r="AJ34" i="10"/>
  <c r="AE22" i="10"/>
  <c r="BP22" i="11"/>
  <c r="AA61" i="10"/>
  <c r="BL61" i="11"/>
  <c r="BV57" i="11"/>
  <c r="AK57" i="10"/>
  <c r="BU59" i="11"/>
  <c r="AJ59" i="10"/>
  <c r="BC12" i="11"/>
  <c r="R12" i="10"/>
  <c r="BW65" i="11"/>
  <c r="AL65" i="10"/>
  <c r="V65" i="10"/>
  <c r="BG65" i="11"/>
  <c r="AE38" i="10"/>
  <c r="BP38" i="11"/>
  <c r="AS69" i="11"/>
  <c r="H69" i="10"/>
  <c r="S69" i="10"/>
  <c r="BD69" i="11"/>
  <c r="BK14" i="11"/>
  <c r="Z14" i="10"/>
  <c r="BT54" i="11"/>
  <c r="AI54" i="10"/>
  <c r="AD54" i="10"/>
  <c r="BO54" i="11"/>
  <c r="L13" i="10"/>
  <c r="AW13" i="11"/>
  <c r="M13" i="10"/>
  <c r="AX13" i="11"/>
  <c r="L53" i="10"/>
  <c r="AW53" i="11"/>
  <c r="BS53" i="11"/>
  <c r="AH53" i="10"/>
  <c r="I53" i="10"/>
  <c r="AT53" i="11"/>
  <c r="Q45" i="10"/>
  <c r="BB45" i="11"/>
  <c r="BV45" i="11"/>
  <c r="AK45" i="10"/>
  <c r="AZ45" i="11"/>
  <c r="O45" i="10"/>
  <c r="AH44" i="10"/>
  <c r="BS44" i="11"/>
  <c r="BE44" i="11"/>
  <c r="T44" i="10"/>
  <c r="AE35" i="10"/>
  <c r="BP35" i="11"/>
  <c r="AI35" i="10"/>
  <c r="BT35" i="11"/>
  <c r="BA47" i="9"/>
  <c r="BG39" i="11"/>
  <c r="V39" i="10"/>
  <c r="BI46" i="11"/>
  <c r="X46" i="10"/>
  <c r="AI40" i="10"/>
  <c r="BT40" i="11"/>
  <c r="AL10" i="10"/>
  <c r="BW10" i="11"/>
  <c r="BR70" i="11"/>
  <c r="AG70" i="10"/>
  <c r="AX18" i="11"/>
  <c r="M18" i="10"/>
  <c r="BJ33" i="11"/>
  <c r="Y33" i="10"/>
  <c r="AH72" i="10"/>
  <c r="BS72" i="11"/>
  <c r="AT20" i="11"/>
  <c r="I20" i="10"/>
  <c r="AW58" i="11"/>
  <c r="L58" i="10"/>
  <c r="K74" i="10"/>
  <c r="AV74" i="11"/>
  <c r="AB32" i="10"/>
  <c r="BM32" i="11"/>
  <c r="Y29" i="10"/>
  <c r="BJ29" i="11"/>
  <c r="BF16" i="11"/>
  <c r="U16" i="10"/>
  <c r="AA51" i="10"/>
  <c r="BL51" i="11"/>
  <c r="AF31" i="10"/>
  <c r="BQ31" i="11"/>
  <c r="BH63" i="11"/>
  <c r="W63" i="10"/>
  <c r="AA36" i="10"/>
  <c r="BL36" i="11"/>
  <c r="AQ36" i="11"/>
  <c r="F36" i="10"/>
  <c r="AQ11" i="11"/>
  <c r="F11" i="10"/>
  <c r="BQ37" i="11"/>
  <c r="AF37" i="10"/>
  <c r="AY55" i="11"/>
  <c r="N55" i="10"/>
  <c r="AH60" i="10"/>
  <c r="BS60" i="11"/>
  <c r="N28" i="10"/>
  <c r="AY28" i="11"/>
  <c r="AG68" i="10"/>
  <c r="BR68" i="11"/>
  <c r="AB30" i="10"/>
  <c r="BM30" i="11"/>
  <c r="AV56" i="11"/>
  <c r="K56" i="10"/>
  <c r="T17" i="10"/>
  <c r="BE17" i="11"/>
  <c r="F17" i="10"/>
  <c r="AQ17" i="11"/>
  <c r="AF27" i="10"/>
  <c r="BQ27" i="11"/>
  <c r="S49" i="10"/>
  <c r="BD49" i="11"/>
  <c r="BE62" i="11"/>
  <c r="T62" i="10"/>
  <c r="BE34" i="11"/>
  <c r="T34" i="10"/>
  <c r="BU22" i="11"/>
  <c r="AJ22" i="10"/>
  <c r="BI47" i="11"/>
  <c r="X47" i="10"/>
  <c r="BE64" i="11"/>
  <c r="T64" i="10"/>
  <c r="AK8" i="10"/>
  <c r="BV8" i="11"/>
  <c r="AS59" i="11"/>
  <c r="H59" i="10"/>
  <c r="BK75" i="11"/>
  <c r="Z75" i="10"/>
  <c r="L26" i="10"/>
  <c r="AW26" i="11"/>
  <c r="V69" i="10"/>
  <c r="BG69" i="11"/>
  <c r="BR54" i="11"/>
  <c r="AG54" i="10"/>
  <c r="AG53" i="10"/>
  <c r="BR53" i="11"/>
  <c r="AC44" i="10"/>
  <c r="BN44" i="11"/>
  <c r="P33" i="71"/>
  <c r="AX73" i="11"/>
  <c r="M73" i="10"/>
  <c r="P73" i="10"/>
  <c r="BA73" i="11"/>
  <c r="AV39" i="11"/>
  <c r="K39" i="10"/>
  <c r="AA46" i="10"/>
  <c r="BL46" i="11"/>
  <c r="P10" i="10"/>
  <c r="BA10" i="11"/>
  <c r="BL70" i="11"/>
  <c r="AA70" i="10"/>
  <c r="BP18" i="11"/>
  <c r="AE18" i="10"/>
  <c r="AC33" i="10"/>
  <c r="BN33" i="11"/>
  <c r="AW72" i="11"/>
  <c r="L72" i="10"/>
  <c r="BQ20" i="11"/>
  <c r="AF20" i="10"/>
  <c r="T58" i="10"/>
  <c r="BE58" i="11"/>
  <c r="BN74" i="11"/>
  <c r="AC74" i="10"/>
  <c r="K32" i="10"/>
  <c r="AV32" i="11"/>
  <c r="Z29" i="10"/>
  <c r="BK29" i="11"/>
  <c r="BR16" i="11"/>
  <c r="AG16" i="10"/>
  <c r="S51" i="10"/>
  <c r="BD51" i="11"/>
  <c r="AI31" i="10"/>
  <c r="BT31" i="11"/>
  <c r="S63" i="10"/>
  <c r="BD63" i="11"/>
  <c r="BR36" i="11"/>
  <c r="AG36" i="10"/>
  <c r="T11" i="10"/>
  <c r="BE11" i="11"/>
  <c r="BB37" i="11"/>
  <c r="Q37" i="10"/>
  <c r="J55" i="10"/>
  <c r="AU55" i="11"/>
  <c r="V60" i="10"/>
  <c r="BG60" i="11"/>
  <c r="AG28" i="10"/>
  <c r="BR28" i="11"/>
  <c r="V68" i="10"/>
  <c r="BG68" i="11"/>
  <c r="BV30" i="11"/>
  <c r="AK30" i="10"/>
  <c r="AL56" i="10"/>
  <c r="BW56" i="11"/>
  <c r="L17" i="10"/>
  <c r="AW17" i="11"/>
  <c r="T27" i="10"/>
  <c r="BE27" i="11"/>
  <c r="Y49" i="10"/>
  <c r="BJ49" i="11"/>
  <c r="T21" i="10"/>
  <c r="BE21" i="11"/>
  <c r="P27" i="71"/>
  <c r="U38" i="30"/>
  <c r="U39" i="30"/>
  <c r="AC62" i="10"/>
  <c r="BN62" i="11"/>
  <c r="BV34" i="11"/>
  <c r="AK34" i="10"/>
  <c r="M22" i="10"/>
  <c r="AX22" i="11"/>
  <c r="BE36" i="9"/>
  <c r="AZ36" i="9"/>
  <c r="BR57" i="11"/>
  <c r="AG57" i="10"/>
  <c r="BB50" i="11"/>
  <c r="Q50" i="10"/>
  <c r="BA59" i="11"/>
  <c r="P59" i="10"/>
  <c r="AS75" i="11"/>
  <c r="H75" i="10"/>
  <c r="BI26" i="11"/>
  <c r="X26" i="10"/>
  <c r="BH69" i="11"/>
  <c r="W69" i="10"/>
  <c r="BN54" i="11"/>
  <c r="AC54" i="10"/>
  <c r="F53" i="10"/>
  <c r="AQ53" i="11"/>
  <c r="AL44" i="10"/>
  <c r="BW44" i="11"/>
  <c r="BE7" i="9"/>
  <c r="AX76" i="9"/>
  <c r="AZ7" i="9"/>
  <c r="AV42" i="11"/>
  <c r="K42" i="10"/>
  <c r="BE18" i="11"/>
  <c r="T18" i="10"/>
  <c r="S18" i="10"/>
  <c r="BD18" i="11"/>
  <c r="AK33" i="10"/>
  <c r="BV33" i="11"/>
  <c r="BD20" i="11"/>
  <c r="S20" i="10"/>
  <c r="BQ58" i="11"/>
  <c r="AF58" i="10"/>
  <c r="BS74" i="11"/>
  <c r="AH74" i="10"/>
  <c r="H32" i="10"/>
  <c r="AS32" i="11"/>
  <c r="O66" i="10"/>
  <c r="AZ66" i="11"/>
  <c r="S55" i="10"/>
  <c r="BD55" i="11"/>
  <c r="BN60" i="11"/>
  <c r="AC60" i="10"/>
  <c r="AL27" i="10"/>
  <c r="BW27" i="11"/>
  <c r="AV49" i="11"/>
  <c r="K49" i="10"/>
  <c r="AZ18" i="9"/>
  <c r="BE18" i="9"/>
  <c r="AY71" i="11"/>
  <c r="N71" i="10"/>
  <c r="P21" i="71"/>
  <c r="BR52" i="11"/>
  <c r="AG52" i="10"/>
  <c r="AG34" i="10"/>
  <c r="BR34" i="11"/>
  <c r="AX61" i="11"/>
  <c r="M61" i="10"/>
  <c r="AC47" i="10"/>
  <c r="BN47" i="11"/>
  <c r="W47" i="10"/>
  <c r="BH47" i="11"/>
  <c r="P47" i="10"/>
  <c r="BA47" i="11"/>
  <c r="T25" i="10"/>
  <c r="BE25" i="11"/>
  <c r="AF8" i="10"/>
  <c r="BQ8" i="11"/>
  <c r="BU8" i="11"/>
  <c r="AJ8" i="10"/>
  <c r="AV75" i="11"/>
  <c r="K75" i="10"/>
  <c r="K69" i="10"/>
  <c r="AV69" i="11"/>
  <c r="BE14" i="11"/>
  <c r="T14" i="10"/>
  <c r="F13" i="10"/>
  <c r="AQ13" i="11"/>
  <c r="AI41" i="10"/>
  <c r="BT41" i="11"/>
  <c r="BO19" i="11"/>
  <c r="AD19" i="10"/>
  <c r="C15" i="10"/>
  <c r="AE50" i="10"/>
  <c r="BP50" i="11"/>
  <c r="BA26" i="11"/>
  <c r="P26" i="10"/>
  <c r="BQ14" i="11"/>
  <c r="AF14" i="10"/>
  <c r="BM47" i="11"/>
  <c r="AB47" i="10"/>
  <c r="W35" i="10"/>
  <c r="BH35" i="11"/>
  <c r="C51" i="10"/>
  <c r="AS43" i="11"/>
  <c r="H43" i="10"/>
  <c r="AC24" i="10"/>
  <c r="BN24" i="11"/>
  <c r="I66" i="10"/>
  <c r="AT66" i="11"/>
  <c r="AU46" i="11"/>
  <c r="J46" i="10"/>
  <c r="BM70" i="11"/>
  <c r="AB70" i="10"/>
  <c r="BN72" i="11"/>
  <c r="AC72" i="10"/>
  <c r="BE43" i="11"/>
  <c r="T43" i="10"/>
  <c r="F66" i="10"/>
  <c r="AQ66" i="11"/>
  <c r="AX28" i="11"/>
  <c r="M28" i="10"/>
  <c r="AF56" i="10"/>
  <c r="BQ56" i="11"/>
  <c r="AJ17" i="10"/>
  <c r="BU17" i="11"/>
  <c r="AH27" i="10"/>
  <c r="BS27" i="11"/>
  <c r="AB49" i="10"/>
  <c r="BM49" i="11"/>
  <c r="BC71" i="11"/>
  <c r="R71" i="10"/>
  <c r="AT21" i="11"/>
  <c r="I21" i="10"/>
  <c r="BQ66" i="11"/>
  <c r="AF66" i="10"/>
  <c r="BP34" i="11"/>
  <c r="AE34" i="10"/>
  <c r="BT22" i="11"/>
  <c r="AI22" i="10"/>
  <c r="BQ57" i="11"/>
  <c r="AF57" i="10"/>
  <c r="BF64" i="11"/>
  <c r="U64" i="10"/>
  <c r="BN50" i="11"/>
  <c r="AC50" i="10"/>
  <c r="AB54" i="10"/>
  <c r="BM54" i="11"/>
  <c r="AK53" i="10"/>
  <c r="BV53" i="11"/>
  <c r="BV62" i="11"/>
  <c r="AK62" i="10"/>
  <c r="BT52" i="11"/>
  <c r="AI52" i="10"/>
  <c r="AF61" i="10"/>
  <c r="BQ61" i="11"/>
  <c r="BU57" i="11"/>
  <c r="AJ57" i="10"/>
  <c r="BG50" i="11"/>
  <c r="V50" i="10"/>
  <c r="N14" i="10"/>
  <c r="AY14" i="11"/>
  <c r="AS24" i="11"/>
  <c r="H24" i="10"/>
  <c r="AZ41" i="9"/>
  <c r="BE41" i="9"/>
  <c r="Z73" i="10"/>
  <c r="BK73" i="11"/>
  <c r="BE53" i="9"/>
  <c r="AZ53" i="9"/>
  <c r="AE46" i="10"/>
  <c r="BP46" i="11"/>
  <c r="K40" i="10"/>
  <c r="AV40" i="11"/>
  <c r="BK33" i="11"/>
  <c r="Z33" i="10"/>
  <c r="P55" i="71"/>
  <c r="AC32" i="10"/>
  <c r="BN32" i="11"/>
  <c r="AF32" i="10"/>
  <c r="BQ32" i="11"/>
  <c r="M66" i="10"/>
  <c r="AX66" i="11"/>
  <c r="S11" i="10"/>
  <c r="BD11" i="11"/>
  <c r="BS28" i="11"/>
  <c r="AH28" i="10"/>
  <c r="BB49" i="11"/>
  <c r="Q49" i="10"/>
  <c r="Q24" i="10"/>
  <c r="BB24" i="11"/>
  <c r="AE42" i="10"/>
  <c r="BP42" i="11"/>
  <c r="BE38" i="9"/>
  <c r="AZ38" i="9"/>
  <c r="H34" i="10"/>
  <c r="AS34" i="11"/>
  <c r="K22" i="10"/>
  <c r="AV22" i="11"/>
  <c r="BF61" i="11"/>
  <c r="U61" i="10"/>
  <c r="AX25" i="11"/>
  <c r="M25" i="10"/>
  <c r="AV19" i="11"/>
  <c r="K19" i="10"/>
  <c r="BE66" i="9"/>
  <c r="AZ66" i="9"/>
  <c r="BN64" i="11"/>
  <c r="AC64" i="10"/>
  <c r="BK50" i="11"/>
  <c r="Z50" i="10"/>
  <c r="BC8" i="11"/>
  <c r="R8" i="10"/>
  <c r="AH48" i="10"/>
  <c r="BS48" i="11"/>
  <c r="BK59" i="11"/>
  <c r="Z59" i="10"/>
  <c r="BS75" i="11"/>
  <c r="AH75" i="10"/>
  <c r="F54" i="10"/>
  <c r="AQ54" i="11"/>
  <c r="AF7" i="29"/>
  <c r="P57" i="71"/>
  <c r="BH43" i="11"/>
  <c r="W43" i="10"/>
  <c r="AH24" i="10"/>
  <c r="BS24" i="11"/>
  <c r="BI71" i="11"/>
  <c r="X71" i="10"/>
  <c r="BT66" i="11"/>
  <c r="AI66" i="10"/>
  <c r="Q43" i="10"/>
  <c r="BB43" i="11"/>
  <c r="BW71" i="11"/>
  <c r="AL71" i="10"/>
  <c r="AQ32" i="11"/>
  <c r="F32" i="10"/>
  <c r="J29" i="10"/>
  <c r="AU29" i="11"/>
  <c r="BF29" i="11"/>
  <c r="U29" i="10"/>
  <c r="BI48" i="11"/>
  <c r="X48" i="10"/>
  <c r="BD42" i="11"/>
  <c r="S42" i="10"/>
  <c r="AJ66" i="10"/>
  <c r="BU66" i="11"/>
  <c r="BD16" i="11"/>
  <c r="S16" i="10"/>
  <c r="I16" i="10"/>
  <c r="AT16" i="11"/>
  <c r="BJ51" i="11"/>
  <c r="Y51" i="10"/>
  <c r="BB51" i="11"/>
  <c r="Q51" i="10"/>
  <c r="BW31" i="11"/>
  <c r="AL31" i="10"/>
  <c r="BP31" i="11"/>
  <c r="AE31" i="10"/>
  <c r="AE63" i="10"/>
  <c r="BP63" i="11"/>
  <c r="Z63" i="10"/>
  <c r="BK63" i="11"/>
  <c r="BG36" i="11"/>
  <c r="V36" i="10"/>
  <c r="K36" i="10"/>
  <c r="AV36" i="11"/>
  <c r="AV11" i="11"/>
  <c r="K11" i="10"/>
  <c r="AI11" i="10"/>
  <c r="BT11" i="11"/>
  <c r="AS37" i="11"/>
  <c r="H37" i="10"/>
  <c r="AQ37" i="11"/>
  <c r="F37" i="10"/>
  <c r="BC37" i="11"/>
  <c r="R37" i="10"/>
  <c r="AI55" i="10"/>
  <c r="BT55" i="11"/>
  <c r="BN55" i="11"/>
  <c r="AC55" i="10"/>
  <c r="M60" i="10"/>
  <c r="AX60" i="11"/>
  <c r="BU60" i="11"/>
  <c r="AJ60" i="10"/>
  <c r="AI28" i="10"/>
  <c r="BT28" i="11"/>
  <c r="BB28" i="11"/>
  <c r="Q28" i="10"/>
  <c r="P68" i="10"/>
  <c r="BA68" i="11"/>
  <c r="AK68" i="10"/>
  <c r="BV68" i="11"/>
  <c r="AH30" i="10"/>
  <c r="BS30" i="11"/>
  <c r="AC30" i="10"/>
  <c r="BN30" i="11"/>
  <c r="AG56" i="10"/>
  <c r="BR56" i="11"/>
  <c r="BA17" i="11"/>
  <c r="P17" i="10"/>
  <c r="BN17" i="11"/>
  <c r="AC17" i="10"/>
  <c r="BG27" i="11"/>
  <c r="V27" i="10"/>
  <c r="L27" i="10"/>
  <c r="AW27" i="11"/>
  <c r="BP49" i="11"/>
  <c r="AE49" i="10"/>
  <c r="BR49" i="11"/>
  <c r="AG49" i="10"/>
  <c r="U10" i="30"/>
  <c r="U37" i="30"/>
  <c r="U29" i="30"/>
  <c r="P17" i="71"/>
  <c r="AZ68" i="9"/>
  <c r="BE68" i="9"/>
  <c r="AD43" i="10"/>
  <c r="BO43" i="11"/>
  <c r="S71" i="10"/>
  <c r="BD71" i="11"/>
  <c r="BA48" i="11"/>
  <c r="P48" i="10"/>
  <c r="AU42" i="11"/>
  <c r="J42" i="10"/>
  <c r="BO66" i="11"/>
  <c r="AD66" i="10"/>
  <c r="J67" i="10"/>
  <c r="AU67" i="11"/>
  <c r="AE62" i="10"/>
  <c r="BP62" i="11"/>
  <c r="U62" i="10"/>
  <c r="BF62" i="11"/>
  <c r="BA52" i="11"/>
  <c r="P52" i="10"/>
  <c r="BB52" i="11"/>
  <c r="Q52" i="10"/>
  <c r="L52" i="10"/>
  <c r="AW52" i="11"/>
  <c r="BQ34" i="11"/>
  <c r="AF34" i="10"/>
  <c r="AU34" i="11"/>
  <c r="J34" i="10"/>
  <c r="L41" i="10"/>
  <c r="AW41" i="11"/>
  <c r="BP41" i="11"/>
  <c r="AE41" i="10"/>
  <c r="BV22" i="11"/>
  <c r="AK22" i="10"/>
  <c r="S22" i="10"/>
  <c r="BD22" i="11"/>
  <c r="BV61" i="11"/>
  <c r="AK61" i="10"/>
  <c r="BR61" i="11"/>
  <c r="AG61" i="10"/>
  <c r="P19" i="71"/>
  <c r="T47" i="10"/>
  <c r="BE47" i="11"/>
  <c r="BC47" i="11"/>
  <c r="R47" i="10"/>
  <c r="Q25" i="10"/>
  <c r="BB25" i="11"/>
  <c r="V57" i="10"/>
  <c r="BG57" i="11"/>
  <c r="Z57" i="10"/>
  <c r="BK57" i="11"/>
  <c r="BH19" i="11"/>
  <c r="W19" i="10"/>
  <c r="AT19" i="11"/>
  <c r="I19" i="10"/>
  <c r="AA24" i="10"/>
  <c r="BL24" i="11"/>
  <c r="BV71" i="11"/>
  <c r="AK71" i="10"/>
  <c r="BA23" i="9"/>
  <c r="BJ64" i="11"/>
  <c r="Y64" i="10"/>
  <c r="BG64" i="11"/>
  <c r="V64" i="10"/>
  <c r="M50" i="10"/>
  <c r="AX50" i="11"/>
  <c r="I50" i="10"/>
  <c r="AT50" i="11"/>
  <c r="T8" i="10"/>
  <c r="BE8" i="11"/>
  <c r="AX8" i="11"/>
  <c r="M8" i="10"/>
  <c r="AZ48" i="11"/>
  <c r="O48" i="10"/>
  <c r="BA11" i="9"/>
  <c r="BC66" i="11"/>
  <c r="R66" i="10"/>
  <c r="AC59" i="10"/>
  <c r="BN59" i="11"/>
  <c r="AZ59" i="11"/>
  <c r="O59" i="10"/>
  <c r="X12" i="10"/>
  <c r="BI12" i="11"/>
  <c r="BT12" i="11"/>
  <c r="AI12" i="10"/>
  <c r="I75" i="10"/>
  <c r="AT75" i="11"/>
  <c r="BE75" i="11"/>
  <c r="T75" i="10"/>
  <c r="BR75" i="11"/>
  <c r="AG75" i="10"/>
  <c r="BS65" i="11"/>
  <c r="AH65" i="10"/>
  <c r="AQ65" i="11"/>
  <c r="F65" i="10"/>
  <c r="BC26" i="11"/>
  <c r="R26" i="10"/>
  <c r="Z26" i="10"/>
  <c r="BK26" i="11"/>
  <c r="BW38" i="11"/>
  <c r="AL38" i="10"/>
  <c r="AA69" i="10"/>
  <c r="BL69" i="11"/>
  <c r="T69" i="10"/>
  <c r="BE69" i="11"/>
  <c r="AY69" i="11"/>
  <c r="N69" i="10"/>
  <c r="BD14" i="11"/>
  <c r="S14" i="10"/>
  <c r="R14" i="10"/>
  <c r="BC14" i="11"/>
  <c r="AX54" i="11"/>
  <c r="M54" i="10"/>
  <c r="BP13" i="11"/>
  <c r="AE13" i="10"/>
  <c r="BI13" i="11"/>
  <c r="X13" i="10"/>
  <c r="BM53" i="11"/>
  <c r="AB53" i="10"/>
  <c r="BI53" i="11"/>
  <c r="X53" i="10"/>
  <c r="BS45" i="11"/>
  <c r="AH45" i="10"/>
  <c r="BM45" i="11"/>
  <c r="AB45" i="10"/>
  <c r="AU44" i="11"/>
  <c r="J44" i="10"/>
  <c r="Z44" i="10"/>
  <c r="BK44" i="11"/>
  <c r="AH35" i="10"/>
  <c r="BS35" i="11"/>
  <c r="BG35" i="11"/>
  <c r="V35" i="10"/>
  <c r="BT62" i="11"/>
  <c r="AI62" i="10"/>
  <c r="X52" i="10"/>
  <c r="BI52" i="11"/>
  <c r="F41" i="10"/>
  <c r="AQ41" i="11"/>
  <c r="BW41" i="11"/>
  <c r="AL41" i="10"/>
  <c r="O22" i="10"/>
  <c r="AZ22" i="11"/>
  <c r="BE61" i="11"/>
  <c r="T61" i="10"/>
  <c r="AZ74" i="9"/>
  <c r="BE74" i="9"/>
  <c r="BF47" i="11"/>
  <c r="U47" i="10"/>
  <c r="Y25" i="10"/>
  <c r="BJ25" i="11"/>
  <c r="V19" i="10"/>
  <c r="BG19" i="11"/>
  <c r="BE26" i="9"/>
  <c r="AZ26" i="9"/>
  <c r="AB71" i="10"/>
  <c r="BM71" i="11"/>
  <c r="BA15" i="9"/>
  <c r="BI64" i="11"/>
  <c r="X64" i="10"/>
  <c r="AW64" i="11"/>
  <c r="L64" i="10"/>
  <c r="AQ50" i="11"/>
  <c r="F50" i="10"/>
  <c r="AB42" i="10"/>
  <c r="BM42" i="11"/>
  <c r="S59" i="10"/>
  <c r="BD59" i="11"/>
  <c r="BU12" i="11"/>
  <c r="AJ12" i="10"/>
  <c r="BL75" i="11"/>
  <c r="AA75" i="10"/>
  <c r="AA65" i="10"/>
  <c r="BL65" i="11"/>
  <c r="BM26" i="11"/>
  <c r="AB26" i="10"/>
  <c r="BD38" i="11"/>
  <c r="S38" i="10"/>
  <c r="AL69" i="10"/>
  <c r="BW69" i="11"/>
  <c r="AI14" i="10"/>
  <c r="BT14" i="11"/>
  <c r="BC54" i="11"/>
  <c r="R54" i="10"/>
  <c r="AG13" i="10"/>
  <c r="BR13" i="11"/>
  <c r="AX45" i="11"/>
  <c r="M45" i="10"/>
  <c r="BO44" i="11"/>
  <c r="AD44" i="10"/>
  <c r="AV35" i="11"/>
  <c r="K35" i="10"/>
  <c r="AF12" i="29"/>
  <c r="AF11" i="29"/>
  <c r="AF14" i="29"/>
  <c r="AF13" i="29"/>
  <c r="AF8" i="29"/>
  <c r="AF15" i="29"/>
  <c r="AW62" i="11"/>
  <c r="L62" i="10"/>
  <c r="BJ34" i="11"/>
  <c r="Y34" i="10"/>
  <c r="H61" i="10"/>
  <c r="AS61" i="11"/>
  <c r="AZ62" i="9"/>
  <c r="BE62" i="9"/>
  <c r="BF25" i="11"/>
  <c r="U25" i="10"/>
  <c r="BL57" i="11"/>
  <c r="AA57" i="10"/>
  <c r="BQ50" i="11"/>
  <c r="AF50" i="10"/>
  <c r="AZ8" i="11"/>
  <c r="O8" i="10"/>
  <c r="AA12" i="10"/>
  <c r="BL12" i="11"/>
  <c r="AE65" i="10"/>
  <c r="BP65" i="11"/>
  <c r="BA38" i="11"/>
  <c r="P38" i="10"/>
  <c r="Z69" i="10"/>
  <c r="BK69" i="11"/>
  <c r="BF54" i="11"/>
  <c r="U54" i="10"/>
  <c r="BP53" i="11"/>
  <c r="AE53" i="10"/>
  <c r="AW44" i="11"/>
  <c r="L44" i="10"/>
  <c r="BV35" i="11"/>
  <c r="AK35" i="10"/>
  <c r="BK24" i="11"/>
  <c r="Z24" i="10"/>
  <c r="P20" i="71"/>
  <c r="BA59" i="9"/>
  <c r="K66" i="10"/>
  <c r="AV66" i="11"/>
  <c r="V46" i="10"/>
  <c r="BG46" i="11"/>
  <c r="BA40" i="11"/>
  <c r="P40" i="10"/>
  <c r="H40" i="10"/>
  <c r="AS40" i="11"/>
  <c r="AV10" i="11"/>
  <c r="K10" i="10"/>
  <c r="R10" i="10"/>
  <c r="BC10" i="11"/>
  <c r="F70" i="10"/>
  <c r="AQ70" i="11"/>
  <c r="BB70" i="11"/>
  <c r="Q70" i="10"/>
  <c r="AE24" i="10"/>
  <c r="BP24" i="11"/>
  <c r="C19" i="10"/>
  <c r="P15" i="71"/>
  <c r="BK42" i="11"/>
  <c r="Z42" i="10"/>
  <c r="AZ48" i="9"/>
  <c r="BE48" i="9"/>
  <c r="C75" i="10"/>
  <c r="C35" i="10"/>
  <c r="P41" i="71"/>
  <c r="AQ24" i="11"/>
  <c r="F24" i="10"/>
  <c r="U36" i="30"/>
  <c r="AH43" i="10"/>
  <c r="BS43" i="11"/>
  <c r="C31" i="10"/>
  <c r="C63" i="10"/>
  <c r="U18" i="30"/>
  <c r="BS67" i="11"/>
  <c r="AH67" i="10"/>
  <c r="AZ72" i="9"/>
  <c r="BE72" i="9"/>
  <c r="P40" i="71"/>
  <c r="L73" i="10"/>
  <c r="AW73" i="11"/>
  <c r="I73" i="10"/>
  <c r="AT73" i="11"/>
  <c r="AU48" i="11"/>
  <c r="J48" i="10"/>
  <c r="BD66" i="11"/>
  <c r="S66" i="10"/>
  <c r="U25" i="30"/>
  <c r="U24" i="30"/>
  <c r="AE67" i="10"/>
  <c r="BP67" i="11"/>
  <c r="C55" i="10"/>
  <c r="BL39" i="11"/>
  <c r="AA39" i="10"/>
  <c r="BT39" i="11"/>
  <c r="AI39" i="10"/>
  <c r="L46" i="10"/>
  <c r="AW46" i="11"/>
  <c r="BM46" i="11"/>
  <c r="AB46" i="10"/>
  <c r="BO40" i="11"/>
  <c r="AD40" i="10"/>
  <c r="AH40" i="10"/>
  <c r="BS40" i="11"/>
  <c r="X10" i="10"/>
  <c r="BI10" i="11"/>
  <c r="AY10" i="11"/>
  <c r="N10" i="10"/>
  <c r="O70" i="10"/>
  <c r="AZ70" i="11"/>
  <c r="AT70" i="11"/>
  <c r="I70" i="10"/>
  <c r="P18" i="10"/>
  <c r="BA18" i="11"/>
  <c r="AF18" i="10"/>
  <c r="BQ18" i="11"/>
  <c r="BE14" i="9"/>
  <c r="AZ14" i="9"/>
  <c r="BA39" i="9"/>
  <c r="AU33" i="11"/>
  <c r="J33" i="10"/>
  <c r="T33" i="10"/>
  <c r="BE33" i="11"/>
  <c r="AJ72" i="10"/>
  <c r="BU72" i="11"/>
  <c r="P72" i="10"/>
  <c r="BA72" i="11"/>
  <c r="AH20" i="10"/>
  <c r="BS20" i="11"/>
  <c r="BH20" i="11"/>
  <c r="W20" i="10"/>
  <c r="N58" i="10"/>
  <c r="AY58" i="11"/>
  <c r="BD58" i="11"/>
  <c r="S58" i="10"/>
  <c r="BJ58" i="11"/>
  <c r="Y58" i="10"/>
  <c r="BJ74" i="11"/>
  <c r="Y74" i="10"/>
  <c r="BT74" i="11"/>
  <c r="AI74" i="10"/>
  <c r="K43" i="10"/>
  <c r="AV43" i="11"/>
  <c r="BD24" i="11"/>
  <c r="S24" i="10"/>
  <c r="BO32" i="11"/>
  <c r="AD32" i="10"/>
  <c r="Y32" i="10"/>
  <c r="BJ32" i="11"/>
  <c r="O29" i="10"/>
  <c r="AZ29" i="11"/>
  <c r="T29" i="10"/>
  <c r="BE29" i="11"/>
  <c r="BE60" i="9"/>
  <c r="AZ60" i="9"/>
  <c r="BW42" i="11"/>
  <c r="AL42" i="10"/>
  <c r="BB16" i="11"/>
  <c r="Q16" i="10"/>
  <c r="V16" i="10"/>
  <c r="BG16" i="11"/>
  <c r="AT51" i="11"/>
  <c r="I51" i="10"/>
  <c r="BS51" i="11"/>
  <c r="AH51" i="10"/>
  <c r="BM31" i="11"/>
  <c r="AB31" i="10"/>
  <c r="BU31" i="11"/>
  <c r="AJ31" i="10"/>
  <c r="AZ63" i="11"/>
  <c r="O63" i="10"/>
  <c r="BA63" i="11"/>
  <c r="P63" i="10"/>
  <c r="AT36" i="11"/>
  <c r="I36" i="10"/>
  <c r="BN36" i="11"/>
  <c r="AC36" i="10"/>
  <c r="AU11" i="11"/>
  <c r="J11" i="10"/>
  <c r="BB11" i="11"/>
  <c r="Q11" i="10"/>
  <c r="AD37" i="10"/>
  <c r="BO37" i="11"/>
  <c r="AB37" i="10"/>
  <c r="BM37" i="11"/>
  <c r="BB55" i="11"/>
  <c r="Q55" i="10"/>
  <c r="R60" i="10"/>
  <c r="BC60" i="11"/>
  <c r="H60" i="10"/>
  <c r="AS60" i="11"/>
  <c r="AS28" i="11"/>
  <c r="H28" i="10"/>
  <c r="AA28" i="10"/>
  <c r="BL28" i="11"/>
  <c r="BQ68" i="11"/>
  <c r="AF68" i="10"/>
  <c r="H68" i="10"/>
  <c r="AS68" i="11"/>
  <c r="F30" i="10"/>
  <c r="AQ30" i="11"/>
  <c r="Z30" i="10"/>
  <c r="BK30" i="11"/>
  <c r="AT56" i="11"/>
  <c r="I56" i="10"/>
  <c r="AK56" i="10"/>
  <c r="BV56" i="11"/>
  <c r="BH56" i="11"/>
  <c r="W56" i="10"/>
  <c r="BL17" i="11"/>
  <c r="AA17" i="10"/>
  <c r="BW17" i="11"/>
  <c r="AL17" i="10"/>
  <c r="BD27" i="11"/>
  <c r="S27" i="10"/>
  <c r="AX27" i="11"/>
  <c r="M27" i="10"/>
  <c r="O49" i="10"/>
  <c r="AZ49" i="11"/>
  <c r="AW49" i="11"/>
  <c r="L49" i="10"/>
  <c r="U12" i="30"/>
  <c r="U27" i="30"/>
  <c r="U21" i="30"/>
  <c r="BE29" i="9"/>
  <c r="AZ29" i="9"/>
  <c r="V43" i="10"/>
  <c r="BG43" i="11"/>
  <c r="BU71" i="11"/>
  <c r="AJ71" i="10"/>
  <c r="C67" i="10"/>
  <c r="AS21" i="11"/>
  <c r="H21" i="10"/>
  <c r="AW21" i="11"/>
  <c r="L21" i="10"/>
  <c r="BM66" i="11"/>
  <c r="AB66" i="10"/>
  <c r="AX67" i="11"/>
  <c r="M67" i="10"/>
  <c r="BU62" i="11"/>
  <c r="AJ62" i="10"/>
  <c r="Q62" i="10"/>
  <c r="BB62" i="11"/>
  <c r="BD52" i="11"/>
  <c r="S52" i="10"/>
  <c r="BE52" i="11"/>
  <c r="T52" i="10"/>
  <c r="AQ34" i="11"/>
  <c r="F34" i="10"/>
  <c r="BK34" i="11"/>
  <c r="Z34" i="10"/>
  <c r="AU41" i="11"/>
  <c r="J41" i="10"/>
  <c r="V41" i="10"/>
  <c r="BG41" i="11"/>
  <c r="U22" i="10"/>
  <c r="BF22" i="11"/>
  <c r="BH22" i="11"/>
  <c r="W22" i="10"/>
  <c r="BA71" i="9"/>
  <c r="AU47" i="11"/>
  <c r="J47" i="10"/>
  <c r="AT47" i="11"/>
  <c r="I47" i="10"/>
  <c r="AD25" i="10"/>
  <c r="BO25" i="11"/>
  <c r="R25" i="10"/>
  <c r="BC25" i="11"/>
  <c r="P57" i="10"/>
  <c r="BA57" i="11"/>
  <c r="K57" i="10"/>
  <c r="AV57" i="11"/>
  <c r="BN19" i="11"/>
  <c r="AC19" i="10"/>
  <c r="S19" i="10"/>
  <c r="BD19" i="11"/>
  <c r="AZ24" i="9"/>
  <c r="BE24" i="9"/>
  <c r="BC24" i="11"/>
  <c r="R24" i="10"/>
  <c r="AA64" i="10"/>
  <c r="BL64" i="11"/>
  <c r="BO64" i="11"/>
  <c r="AD64" i="10"/>
  <c r="AA50" i="10"/>
  <c r="AZ50" i="11"/>
  <c r="O50" i="10"/>
  <c r="Q8" i="10"/>
  <c r="AE8" i="10"/>
  <c r="BP8" i="11"/>
  <c r="L42" i="10"/>
  <c r="AW42" i="11"/>
  <c r="N59" i="10"/>
  <c r="AY59" i="11"/>
  <c r="AE59" i="10"/>
  <c r="BP59" i="11"/>
  <c r="Q12" i="10"/>
  <c r="BB12" i="11"/>
  <c r="S12" i="10"/>
  <c r="BD12" i="11"/>
  <c r="S75" i="10"/>
  <c r="AE75" i="10"/>
  <c r="BP75" i="11"/>
  <c r="BF65" i="11"/>
  <c r="U65" i="10"/>
  <c r="AD65" i="10"/>
  <c r="BO65" i="11"/>
  <c r="BB26" i="11"/>
  <c r="Q26" i="10"/>
  <c r="J26" i="10"/>
  <c r="AU26" i="11"/>
  <c r="BS26" i="11"/>
  <c r="AH26" i="10"/>
  <c r="V38" i="10"/>
  <c r="BG38" i="11"/>
  <c r="Y38" i="10"/>
  <c r="U69" i="10"/>
  <c r="BF69" i="11"/>
  <c r="BB69" i="11"/>
  <c r="Q69" i="10"/>
  <c r="BU14" i="11"/>
  <c r="AJ14" i="10"/>
  <c r="BV14" i="11"/>
  <c r="AK14" i="10"/>
  <c r="J54" i="10"/>
  <c r="AU54" i="11"/>
  <c r="AJ54" i="10"/>
  <c r="AY13" i="11"/>
  <c r="N13" i="10"/>
  <c r="BW13" i="11"/>
  <c r="AL13" i="10"/>
  <c r="AF53" i="10"/>
  <c r="BQ53" i="11"/>
  <c r="AU53" i="11"/>
  <c r="J53" i="10"/>
  <c r="U45" i="10"/>
  <c r="BH45" i="11"/>
  <c r="W45" i="10"/>
  <c r="BA44" i="11"/>
  <c r="P44" i="10"/>
  <c r="I44" i="10"/>
  <c r="L35" i="10"/>
  <c r="P35" i="10"/>
  <c r="BA35" i="11"/>
  <c r="BE69" i="9"/>
  <c r="AZ69" i="9"/>
  <c r="S39" i="10"/>
  <c r="BD39" i="11"/>
  <c r="BC46" i="11"/>
  <c r="R46" i="10"/>
  <c r="BH40" i="11"/>
  <c r="W40" i="10"/>
  <c r="O10" i="10"/>
  <c r="AZ10" i="11"/>
  <c r="J70" i="10"/>
  <c r="AU70" i="11"/>
  <c r="F18" i="10"/>
  <c r="BE70" i="9"/>
  <c r="AZ70" i="9"/>
  <c r="W33" i="10"/>
  <c r="AU72" i="11"/>
  <c r="J72" i="10"/>
  <c r="BT20" i="11"/>
  <c r="AI20" i="10"/>
  <c r="AH58" i="10"/>
  <c r="BS58" i="11"/>
  <c r="M74" i="10"/>
  <c r="AX74" i="11"/>
  <c r="BA32" i="11"/>
  <c r="P32" i="10"/>
  <c r="AG32" i="10"/>
  <c r="BR32" i="11"/>
  <c r="V29" i="10"/>
  <c r="BG29" i="11"/>
  <c r="AU16" i="11"/>
  <c r="J16" i="10"/>
  <c r="V51" i="10"/>
  <c r="BG51" i="11"/>
  <c r="AC51" i="10"/>
  <c r="BN51" i="11"/>
  <c r="AG31" i="10"/>
  <c r="BR31" i="11"/>
  <c r="BI63" i="11"/>
  <c r="X63" i="10"/>
  <c r="BC36" i="11"/>
  <c r="R36" i="10"/>
  <c r="L11" i="10"/>
  <c r="AW11" i="11"/>
  <c r="V37" i="10"/>
  <c r="BG37" i="11"/>
  <c r="BR55" i="11"/>
  <c r="AG55" i="10"/>
  <c r="AA60" i="10"/>
  <c r="BL60" i="11"/>
  <c r="Z28" i="10"/>
  <c r="BK28" i="11"/>
  <c r="BD68" i="11"/>
  <c r="S68" i="10"/>
  <c r="L30" i="10"/>
  <c r="AW30" i="11"/>
  <c r="AS56" i="11"/>
  <c r="H56" i="10"/>
  <c r="BR17" i="11"/>
  <c r="AG17" i="10"/>
  <c r="BC27" i="11"/>
  <c r="R27" i="10"/>
  <c r="Z49" i="10"/>
  <c r="BK49" i="11"/>
  <c r="BE73" i="9"/>
  <c r="AZ73" i="9"/>
  <c r="BE64" i="9"/>
  <c r="AZ64" i="9"/>
  <c r="U52" i="10"/>
  <c r="BF52" i="11"/>
  <c r="BI22" i="11"/>
  <c r="X22" i="10"/>
  <c r="S47" i="10"/>
  <c r="BD47" i="11"/>
  <c r="BM57" i="11"/>
  <c r="AB57" i="10"/>
  <c r="P53" i="71"/>
  <c r="AG50" i="10"/>
  <c r="BR50" i="11"/>
  <c r="BR59" i="11"/>
  <c r="AG59" i="10"/>
  <c r="AJ75" i="10"/>
  <c r="BU75" i="11"/>
  <c r="BE26" i="11"/>
  <c r="T26" i="10"/>
  <c r="AB69" i="10"/>
  <c r="BM69" i="11"/>
  <c r="AS54" i="11"/>
  <c r="H54" i="10"/>
  <c r="BT53" i="11"/>
  <c r="AI53" i="10"/>
  <c r="AI44" i="10"/>
  <c r="BT44" i="11"/>
  <c r="P45" i="71"/>
  <c r="BE40" i="9"/>
  <c r="AZ40" i="9"/>
  <c r="BE52" i="9"/>
  <c r="AZ52" i="9"/>
  <c r="BA43" i="9"/>
  <c r="BI34" i="11"/>
  <c r="X34" i="10"/>
  <c r="AA22" i="10"/>
  <c r="BL22" i="11"/>
  <c r="AZ49" i="9"/>
  <c r="BE49" i="9"/>
  <c r="P35" i="71"/>
  <c r="Z19" i="10"/>
  <c r="BK19" i="11"/>
  <c r="AS50" i="11"/>
  <c r="H50" i="10"/>
  <c r="BO59" i="11"/>
  <c r="AD59" i="10"/>
  <c r="BI75" i="11"/>
  <c r="X75" i="10"/>
  <c r="AG26" i="10"/>
  <c r="BR26" i="11"/>
  <c r="AI69" i="10"/>
  <c r="BT69" i="11"/>
  <c r="I54" i="10"/>
  <c r="AT54" i="11"/>
  <c r="AA53" i="10"/>
  <c r="BL53" i="11"/>
  <c r="AG44" i="10"/>
  <c r="BR44" i="11"/>
  <c r="AG48" i="10"/>
  <c r="BR48" i="11"/>
  <c r="BG67" i="11"/>
  <c r="V67" i="10"/>
  <c r="AL39" i="10"/>
  <c r="BW39" i="11"/>
  <c r="P46" i="10"/>
  <c r="BA46" i="11"/>
  <c r="BP72" i="11"/>
  <c r="AE72" i="10"/>
  <c r="AE20" i="10"/>
  <c r="BP20" i="11"/>
  <c r="AZ44" i="9"/>
  <c r="BE44" i="9"/>
  <c r="AZ16" i="11"/>
  <c r="O16" i="10"/>
  <c r="AH16" i="10"/>
  <c r="BS16" i="11"/>
  <c r="AK63" i="10"/>
  <c r="BV63" i="11"/>
  <c r="BV36" i="11"/>
  <c r="AK36" i="10"/>
  <c r="X37" i="10"/>
  <c r="BI37" i="11"/>
  <c r="BJ55" i="11"/>
  <c r="Y55" i="10"/>
  <c r="AQ60" i="11"/>
  <c r="F60" i="10"/>
  <c r="L28" i="10"/>
  <c r="AW28" i="11"/>
  <c r="AK28" i="10"/>
  <c r="BV28" i="11"/>
  <c r="AX68" i="11"/>
  <c r="M68" i="10"/>
  <c r="BS68" i="11"/>
  <c r="AH68" i="10"/>
  <c r="P30" i="10"/>
  <c r="BA30" i="11"/>
  <c r="V17" i="10"/>
  <c r="BG17" i="11"/>
  <c r="AB17" i="10"/>
  <c r="BM17" i="11"/>
  <c r="Q27" i="10"/>
  <c r="BB27" i="11"/>
  <c r="BJ42" i="11"/>
  <c r="Y42" i="10"/>
  <c r="P29" i="71"/>
  <c r="N62" i="10"/>
  <c r="AY62" i="11"/>
  <c r="V34" i="10"/>
  <c r="BG34" i="11"/>
  <c r="BD41" i="11"/>
  <c r="S41" i="10"/>
  <c r="J22" i="10"/>
  <c r="AU22" i="11"/>
  <c r="P43" i="10"/>
  <c r="BA43" i="11"/>
  <c r="BV38" i="11"/>
  <c r="AK38" i="10"/>
  <c r="F14" i="10"/>
  <c r="AQ14" i="11"/>
  <c r="BK54" i="11"/>
  <c r="Z54" i="10"/>
  <c r="U53" i="10"/>
  <c r="BF53" i="11"/>
  <c r="BG45" i="11"/>
  <c r="V45" i="10"/>
  <c r="AS45" i="11"/>
  <c r="H45" i="10"/>
  <c r="BJ44" i="11"/>
  <c r="Y44" i="10"/>
  <c r="U7" i="30"/>
  <c r="W34" i="10"/>
  <c r="BH34" i="11"/>
  <c r="Z22" i="10"/>
  <c r="BK22" i="11"/>
  <c r="J61" i="10"/>
  <c r="AU61" i="11"/>
  <c r="O57" i="10"/>
  <c r="AZ57" i="11"/>
  <c r="P8" i="71"/>
  <c r="AA59" i="10"/>
  <c r="BL59" i="11"/>
  <c r="AK65" i="10"/>
  <c r="BV65" i="11"/>
  <c r="AV38" i="11"/>
  <c r="K38" i="10"/>
  <c r="AH69" i="10"/>
  <c r="BS69" i="11"/>
  <c r="AU13" i="11"/>
  <c r="J13" i="10"/>
  <c r="BW53" i="11"/>
  <c r="AL53" i="10"/>
  <c r="BG44" i="11"/>
  <c r="V44" i="10"/>
  <c r="BW35" i="11"/>
  <c r="AL35" i="10"/>
  <c r="N41" i="10"/>
  <c r="AY41" i="11"/>
  <c r="BP25" i="11"/>
  <c r="AE25" i="10"/>
  <c r="BO12" i="11"/>
  <c r="AD12" i="10"/>
  <c r="BU65" i="11"/>
  <c r="AJ65" i="10"/>
  <c r="BW14" i="11"/>
  <c r="AL14" i="10"/>
  <c r="BK45" i="11"/>
  <c r="Z45" i="10"/>
  <c r="BA67" i="11"/>
  <c r="P67" i="10"/>
  <c r="AC39" i="10"/>
  <c r="BN39" i="11"/>
  <c r="X40" i="10"/>
  <c r="BI40" i="11"/>
  <c r="M10" i="10"/>
  <c r="AX10" i="11"/>
  <c r="BM10" i="11"/>
  <c r="AB10" i="10"/>
  <c r="AI33" i="10"/>
  <c r="BT33" i="11"/>
  <c r="U74" i="10"/>
  <c r="BF74" i="11"/>
  <c r="P31" i="71"/>
  <c r="BP32" i="11"/>
  <c r="AE32" i="10"/>
  <c r="BA29" i="11"/>
  <c r="P29" i="10"/>
  <c r="AS51" i="11"/>
  <c r="H51" i="10"/>
  <c r="L63" i="10"/>
  <c r="AW63" i="11"/>
  <c r="BS37" i="11"/>
  <c r="AH37" i="10"/>
  <c r="J60" i="10"/>
  <c r="AU60" i="11"/>
  <c r="AT68" i="11"/>
  <c r="I68" i="10"/>
  <c r="AE30" i="10"/>
  <c r="BP30" i="11"/>
  <c r="BS17" i="11"/>
  <c r="AH17" i="10"/>
  <c r="P49" i="10"/>
  <c r="BA49" i="11"/>
  <c r="BD67" i="11"/>
  <c r="S67" i="10"/>
  <c r="BA35" i="9"/>
  <c r="R41" i="10"/>
  <c r="BC41" i="11"/>
  <c r="P61" i="10"/>
  <c r="BA61" i="11"/>
  <c r="AH12" i="10"/>
  <c r="BS12" i="11"/>
  <c r="AQ38" i="11"/>
  <c r="F38" i="10"/>
  <c r="AD35" i="10"/>
  <c r="BO35" i="11"/>
  <c r="BH53" i="11"/>
  <c r="W53" i="10"/>
  <c r="BO73" i="11"/>
  <c r="AD73" i="10"/>
  <c r="AS39" i="11"/>
  <c r="H39" i="10"/>
  <c r="BV10" i="11"/>
  <c r="AK10" i="10"/>
  <c r="BE45" i="9"/>
  <c r="AZ45" i="9"/>
  <c r="I33" i="10"/>
  <c r="AT33" i="11"/>
  <c r="BO72" i="11"/>
  <c r="AD72" i="10"/>
  <c r="AA20" i="10"/>
  <c r="BL20" i="11"/>
  <c r="AQ16" i="11"/>
  <c r="F16" i="10"/>
  <c r="L51" i="10"/>
  <c r="AW51" i="11"/>
  <c r="J31" i="10"/>
  <c r="AU31" i="11"/>
  <c r="AU63" i="11"/>
  <c r="J63" i="10"/>
  <c r="W36" i="10"/>
  <c r="BH36" i="11"/>
  <c r="BA37" i="11"/>
  <c r="P37" i="10"/>
  <c r="BP60" i="11"/>
  <c r="AE60" i="10"/>
  <c r="AC56" i="10"/>
  <c r="BN56" i="11"/>
  <c r="P28" i="71"/>
  <c r="BU52" i="11"/>
  <c r="AJ52" i="10"/>
  <c r="X41" i="10"/>
  <c r="BI41" i="11"/>
  <c r="BL25" i="11"/>
  <c r="AA25" i="10"/>
  <c r="AI19" i="10"/>
  <c r="BT19" i="11"/>
  <c r="L24" i="10"/>
  <c r="AW24" i="11"/>
  <c r="BA64" i="11"/>
  <c r="P64" i="10"/>
  <c r="N50" i="10"/>
  <c r="AY50" i="11"/>
  <c r="AU8" i="11"/>
  <c r="J8" i="10"/>
  <c r="BJ26" i="11"/>
  <c r="Y26" i="10"/>
  <c r="U13" i="30"/>
  <c r="U16" i="30"/>
  <c r="U35" i="30"/>
  <c r="P49" i="71"/>
  <c r="Q66" i="10"/>
  <c r="BB66" i="11"/>
  <c r="U26" i="30"/>
  <c r="U31" i="30"/>
  <c r="AL74" i="10"/>
  <c r="BW74" i="11"/>
  <c r="BC43" i="11"/>
  <c r="R43" i="10"/>
  <c r="BU24" i="11"/>
  <c r="AJ24" i="10"/>
  <c r="N48" i="10"/>
  <c r="AY48" i="11"/>
  <c r="U14" i="30"/>
  <c r="W67" i="10"/>
  <c r="BH67" i="11"/>
  <c r="P67" i="71"/>
  <c r="X24" i="10"/>
  <c r="BI24" i="11"/>
  <c r="AZ22" i="9"/>
  <c r="BE22" i="9"/>
  <c r="Z66" i="10"/>
  <c r="BK66" i="11"/>
  <c r="U33" i="30"/>
  <c r="R67" i="10"/>
  <c r="BC67" i="11"/>
  <c r="AD24" i="10"/>
  <c r="BO24" i="11"/>
  <c r="AW71" i="11"/>
  <c r="L71" i="10"/>
  <c r="I48" i="10"/>
  <c r="AT48" i="11"/>
  <c r="BB42" i="11"/>
  <c r="Q42" i="10"/>
  <c r="U22" i="30"/>
  <c r="AC71" i="10"/>
  <c r="BN71" i="11"/>
  <c r="BE9" i="9"/>
  <c r="AZ9" i="9"/>
  <c r="AU66" i="11"/>
  <c r="J66" i="10"/>
  <c r="P60" i="71"/>
  <c r="AZ13" i="9"/>
  <c r="BE13" i="9"/>
  <c r="P61" i="71"/>
  <c r="AH71" i="10"/>
  <c r="BS71" i="11"/>
  <c r="AE48" i="10"/>
  <c r="BP48" i="11"/>
  <c r="BL42" i="11"/>
  <c r="AA42" i="10"/>
  <c r="T67" i="10"/>
  <c r="BE67" i="11"/>
  <c r="AL46" i="10"/>
  <c r="BW46" i="11"/>
  <c r="O24" i="10"/>
  <c r="AZ24" i="11"/>
  <c r="BE32" i="9"/>
  <c r="AZ32" i="9"/>
  <c r="AI42" i="10"/>
  <c r="BT42" i="11"/>
  <c r="BA75" i="9"/>
  <c r="BE12" i="9"/>
  <c r="AZ12" i="9"/>
  <c r="AZ42" i="9"/>
  <c r="BE42" i="9"/>
  <c r="AT24" i="11"/>
  <c r="I24" i="10"/>
  <c r="AJ48" i="10"/>
  <c r="BU48" i="11"/>
  <c r="AJ42" i="10"/>
  <c r="BU42" i="11"/>
  <c r="BF67" i="11"/>
  <c r="U67" i="10"/>
  <c r="BE42" i="11"/>
  <c r="T42" i="10"/>
  <c r="AZ65" i="9"/>
  <c r="BE65" i="9"/>
  <c r="P71" i="71"/>
  <c r="AL76" i="9"/>
  <c r="K71" i="10"/>
  <c r="AV71" i="11"/>
  <c r="AF48" i="10"/>
  <c r="BQ48" i="11"/>
  <c r="AG42" i="10"/>
  <c r="BR42" i="11"/>
  <c r="K67" i="10"/>
  <c r="AV67" i="11"/>
  <c r="BA55" i="9"/>
  <c r="P52" i="71"/>
  <c r="BE33" i="9"/>
  <c r="AZ33" i="9"/>
  <c r="P44" i="71"/>
  <c r="BE8" i="9"/>
  <c r="AZ8" i="9"/>
  <c r="BG24" i="11"/>
  <c r="V24" i="10"/>
  <c r="P59" i="71"/>
  <c r="AX42" i="11"/>
  <c r="M42" i="10"/>
  <c r="U11" i="30"/>
  <c r="BW67" i="11"/>
  <c r="AL67" i="10"/>
  <c r="AK43" i="10"/>
  <c r="BV43" i="11"/>
  <c r="P71" i="10"/>
  <c r="BA71" i="11"/>
  <c r="BA67" i="9"/>
  <c r="AB48" i="10"/>
  <c r="BM48" i="11"/>
  <c r="BN66" i="11"/>
  <c r="AC66" i="10"/>
  <c r="U17" i="30"/>
  <c r="P37" i="71"/>
  <c r="P23" i="71"/>
  <c r="BT71" i="11"/>
  <c r="AI71" i="10"/>
  <c r="P65" i="71"/>
  <c r="BE57" i="9"/>
  <c r="AZ57" i="9"/>
  <c r="AZ25" i="9"/>
  <c r="BE25" i="9"/>
  <c r="AQ42" i="11"/>
  <c r="F42" i="10"/>
  <c r="C47" i="10"/>
  <c r="P68" i="71"/>
  <c r="P69" i="71"/>
  <c r="AZ17" i="9"/>
  <c r="BE17" i="9"/>
  <c r="P72" i="71"/>
  <c r="BE34" i="9"/>
  <c r="AZ34" i="9"/>
  <c r="BE10" i="9"/>
  <c r="AZ10" i="9"/>
  <c r="P39" i="71"/>
  <c r="P51" i="71"/>
  <c r="C43" i="10"/>
  <c r="AZ50" i="9"/>
  <c r="BE50" i="9"/>
  <c r="AA43" i="10"/>
  <c r="BL43" i="11"/>
  <c r="M71" i="10"/>
  <c r="AX71" i="11"/>
  <c r="J40" i="10"/>
  <c r="AU40" i="11"/>
  <c r="BU40" i="11"/>
  <c r="AJ40" i="10"/>
  <c r="S70" i="10"/>
  <c r="BD70" i="11"/>
  <c r="X70" i="10"/>
  <c r="BI70" i="11"/>
  <c r="BA58" i="11"/>
  <c r="P58" i="10"/>
  <c r="AY74" i="11"/>
  <c r="N74" i="10"/>
  <c r="AA71" i="10"/>
  <c r="BL71" i="11"/>
  <c r="AW32" i="11"/>
  <c r="L32" i="10"/>
  <c r="BF31" i="11"/>
  <c r="U31" i="10"/>
  <c r="T63" i="10"/>
  <c r="BE63" i="11"/>
  <c r="Y11" i="10"/>
  <c r="BJ11" i="11"/>
  <c r="BO11" i="11"/>
  <c r="AD11" i="10"/>
  <c r="Y37" i="10"/>
  <c r="BJ37" i="11"/>
  <c r="BG55" i="11"/>
  <c r="V55" i="10"/>
  <c r="J43" i="10"/>
  <c r="AU43" i="11"/>
  <c r="AQ22" i="11"/>
  <c r="F22" i="10"/>
  <c r="AW57" i="11"/>
  <c r="L57" i="10"/>
  <c r="AW19" i="11"/>
  <c r="L19" i="10"/>
  <c r="BW64" i="11"/>
  <c r="AL64" i="10"/>
  <c r="AG66" i="10"/>
  <c r="BR66" i="11"/>
  <c r="BW59" i="11"/>
  <c r="AL59" i="10"/>
  <c r="BR12" i="11"/>
  <c r="AG12" i="10"/>
  <c r="BN75" i="11"/>
  <c r="AC75" i="10"/>
  <c r="AX65" i="11"/>
  <c r="M65" i="10"/>
  <c r="BL38" i="11"/>
  <c r="AA38" i="10"/>
  <c r="BH14" i="11"/>
  <c r="W14" i="10"/>
  <c r="AH13" i="10"/>
  <c r="BS13" i="11"/>
  <c r="BC35" i="11"/>
  <c r="R35" i="10"/>
  <c r="AF62" i="10"/>
  <c r="BQ62" i="11"/>
  <c r="AB22" i="10"/>
  <c r="BM22" i="11"/>
  <c r="BB64" i="11"/>
  <c r="Q64" i="10"/>
  <c r="W75" i="10"/>
  <c r="BH75" i="11"/>
  <c r="AK54" i="10"/>
  <c r="BV54" i="11"/>
  <c r="N45" i="10"/>
  <c r="AY45" i="11"/>
  <c r="AZ61" i="9"/>
  <c r="BE61" i="9"/>
  <c r="P12" i="71"/>
  <c r="U50" i="10"/>
  <c r="BF50" i="11"/>
  <c r="BO8" i="11"/>
  <c r="AD8" i="10"/>
  <c r="AF54" i="10"/>
  <c r="BQ54" i="11"/>
  <c r="AT46" i="11"/>
  <c r="I46" i="10"/>
  <c r="AX20" i="11"/>
  <c r="M20" i="10"/>
  <c r="BU20" i="11"/>
  <c r="AJ20" i="10"/>
  <c r="BG74" i="11"/>
  <c r="V74" i="10"/>
  <c r="BE16" i="9"/>
  <c r="AZ16" i="9"/>
  <c r="AW48" i="11"/>
  <c r="L48" i="10"/>
  <c r="AS36" i="11"/>
  <c r="H36" i="10"/>
  <c r="AK11" i="10"/>
  <c r="BV11" i="11"/>
  <c r="BW55" i="11"/>
  <c r="AL55" i="10"/>
  <c r="AC28" i="10"/>
  <c r="BN28" i="11"/>
  <c r="V56" i="10"/>
  <c r="BG56" i="11"/>
  <c r="J27" i="10"/>
  <c r="AU27" i="11"/>
  <c r="P11" i="71"/>
  <c r="BN21" i="11"/>
  <c r="AC21" i="10"/>
  <c r="BD62" i="11"/>
  <c r="S62" i="10"/>
  <c r="H52" i="10"/>
  <c r="AS52" i="11"/>
  <c r="AL43" i="10"/>
  <c r="BW43" i="11"/>
  <c r="AC48" i="10"/>
  <c r="BN48" i="11"/>
  <c r="AS65" i="11"/>
  <c r="H65" i="10"/>
  <c r="BM14" i="11"/>
  <c r="AB14" i="10"/>
  <c r="AF13" i="10"/>
  <c r="BQ13" i="11"/>
  <c r="BI44" i="11"/>
  <c r="X44" i="10"/>
  <c r="AY47" i="11"/>
  <c r="N47" i="10"/>
  <c r="S8" i="10"/>
  <c r="BD8" i="11"/>
  <c r="BM12" i="11"/>
  <c r="AB12" i="10"/>
  <c r="S35" i="10"/>
  <c r="BD35" i="11"/>
  <c r="BI66" i="11"/>
  <c r="X66" i="10"/>
  <c r="AJ70" i="10"/>
  <c r="BU70" i="11"/>
  <c r="AG58" i="10"/>
  <c r="BR58" i="11"/>
  <c r="R58" i="10"/>
  <c r="BC58" i="11"/>
  <c r="L74" i="10"/>
  <c r="AW74" i="11"/>
  <c r="AU74" i="11"/>
  <c r="J74" i="10"/>
  <c r="BO55" i="11"/>
  <c r="AD55" i="10"/>
  <c r="BQ28" i="11"/>
  <c r="AF28" i="10"/>
  <c r="AX30" i="11"/>
  <c r="M30" i="10"/>
  <c r="AY30" i="11"/>
  <c r="N30" i="10"/>
  <c r="AK17" i="10"/>
  <c r="BV17" i="11"/>
  <c r="BF17" i="11"/>
  <c r="U17" i="10"/>
  <c r="AX49" i="11"/>
  <c r="M49" i="10"/>
  <c r="BP21" i="11"/>
  <c r="AE21" i="10"/>
  <c r="AV62" i="11"/>
  <c r="K62" i="10"/>
  <c r="Y62" i="10"/>
  <c r="BJ62" i="11"/>
  <c r="AF52" i="10"/>
  <c r="BQ52" i="11"/>
  <c r="BF41" i="11"/>
  <c r="U41" i="10"/>
  <c r="C71" i="10"/>
  <c r="N25" i="10"/>
  <c r="AY25" i="11"/>
  <c r="J57" i="10"/>
  <c r="AU57" i="11"/>
  <c r="BI43" i="11"/>
  <c r="X43" i="10"/>
  <c r="P56" i="71"/>
  <c r="P24" i="71"/>
  <c r="BG12" i="11"/>
  <c r="V12" i="10"/>
  <c r="BT75" i="11"/>
  <c r="AI75" i="10"/>
  <c r="N26" i="10"/>
  <c r="AY26" i="11"/>
  <c r="X38" i="10"/>
  <c r="BI38" i="11"/>
  <c r="O67" i="10"/>
  <c r="AZ67" i="11"/>
  <c r="AZ58" i="9"/>
  <c r="BE58" i="9"/>
  <c r="AS76" i="9"/>
  <c r="AQ48" i="11"/>
  <c r="F48" i="10"/>
  <c r="BI42" i="11"/>
  <c r="X42" i="10"/>
  <c r="I67" i="10"/>
  <c r="AT67" i="11"/>
  <c r="BA27" i="9"/>
  <c r="T24" i="10"/>
  <c r="BE24" i="11"/>
  <c r="P43" i="71"/>
  <c r="U8" i="30"/>
  <c r="U34" i="30"/>
  <c r="U19" i="30"/>
  <c r="Y67" i="10"/>
  <c r="BJ67" i="11"/>
  <c r="AZ43" i="11"/>
  <c r="O43" i="10"/>
  <c r="BR24" i="11"/>
  <c r="AG24" i="10"/>
  <c r="BE48" i="11"/>
  <c r="T48" i="10"/>
  <c r="P42" i="10"/>
  <c r="BA42" i="11"/>
  <c r="BE30" i="9"/>
  <c r="AZ30" i="9"/>
  <c r="BE20" i="9"/>
  <c r="AZ20" i="9"/>
  <c r="F43" i="10"/>
  <c r="AQ43" i="11"/>
  <c r="C23" i="10"/>
  <c r="AD42" i="10"/>
  <c r="BO42" i="11"/>
  <c r="P73" i="71"/>
  <c r="P25" i="71"/>
  <c r="P66" i="10"/>
  <c r="BA66" i="11"/>
  <c r="AZ37" i="9"/>
  <c r="BE37" i="9"/>
  <c r="AS67" i="11"/>
  <c r="H67" i="10"/>
  <c r="BA51" i="9"/>
  <c r="AY43" i="11"/>
  <c r="N43" i="10"/>
  <c r="AQ71" i="11"/>
  <c r="F71" i="10"/>
  <c r="C59" i="10"/>
  <c r="BD48" i="11"/>
  <c r="S48" i="10"/>
  <c r="N42" i="10"/>
  <c r="AY42" i="11"/>
  <c r="BU67" i="11"/>
  <c r="AJ67" i="10"/>
  <c r="BM43" i="11"/>
  <c r="AB43" i="10"/>
  <c r="BH71" i="11"/>
  <c r="W71" i="10"/>
  <c r="BA19" i="9"/>
  <c r="AS48" i="11"/>
  <c r="H48" i="10"/>
  <c r="Y66" i="10"/>
  <c r="BJ66" i="11"/>
  <c r="AI67" i="10"/>
  <c r="BT67" i="11"/>
  <c r="P47" i="71"/>
  <c r="M43" i="10"/>
  <c r="AX43" i="11"/>
  <c r="BB71" i="11"/>
  <c r="Q71" i="10"/>
  <c r="BW48" i="11"/>
  <c r="AL48" i="10"/>
  <c r="BG66" i="11"/>
  <c r="V66" i="10"/>
  <c r="U23" i="30"/>
  <c r="U9" i="30"/>
  <c r="BF48" i="11"/>
  <c r="U48" i="10"/>
  <c r="BA31" i="9"/>
  <c r="BA63" i="9"/>
  <c r="U15" i="30"/>
  <c r="U20" i="30"/>
  <c r="BU43" i="11"/>
  <c r="AJ43" i="10"/>
  <c r="K24" i="10"/>
  <c r="AV24" i="11"/>
  <c r="Y71" i="10"/>
  <c r="BJ71" i="11"/>
  <c r="BC42" i="11"/>
  <c r="R42" i="10"/>
  <c r="P32" i="71"/>
  <c r="P13" i="71"/>
  <c r="C39" i="10"/>
  <c r="P7" i="71"/>
  <c r="AD71" i="10"/>
  <c r="BO71" i="11"/>
  <c r="AZ56" i="9"/>
  <c r="BE56" i="9"/>
  <c r="AI48" i="10"/>
  <c r="BT48" i="11"/>
  <c r="U32" i="30"/>
  <c r="AK67" i="10"/>
  <c r="BV67" i="11"/>
  <c r="BH24" i="11"/>
  <c r="W24" i="10"/>
  <c r="U42" i="10"/>
  <c r="BF42" i="11"/>
  <c r="AS66" i="11"/>
  <c r="H66" i="10"/>
  <c r="S43" i="10"/>
  <c r="BD43" i="11"/>
  <c r="AT71" i="11"/>
  <c r="I71" i="10"/>
  <c r="BJ48" i="11"/>
  <c r="Y48" i="10"/>
  <c r="BL66" i="11"/>
  <c r="AA66" i="10"/>
  <c r="P16" i="71"/>
  <c r="P63" i="71"/>
  <c r="AZ54" i="9"/>
  <c r="BE54" i="9"/>
  <c r="BE46" i="9"/>
  <c r="AZ46" i="9"/>
  <c r="P9" i="71"/>
  <c r="BE28" i="9"/>
  <c r="AZ28" i="9"/>
  <c r="P48" i="71"/>
  <c r="BH33" i="11" l="1"/>
  <c r="AQ18" i="11"/>
  <c r="BL50" i="11"/>
  <c r="AT44" i="11"/>
  <c r="BJ38" i="11"/>
  <c r="BB8" i="11"/>
  <c r="BU54" i="11"/>
  <c r="BD75" i="11"/>
  <c r="AW35" i="11"/>
  <c r="BF45" i="11"/>
  <c r="AT13" i="11"/>
  <c r="I13" i="10"/>
  <c r="AW12" i="11"/>
  <c r="L12" i="10"/>
  <c r="AZ52" i="11"/>
  <c r="O52" i="10"/>
  <c r="V38" i="30"/>
  <c r="C28" i="10"/>
  <c r="U27" i="10"/>
  <c r="BF27" i="11"/>
  <c r="BJ68" i="11"/>
  <c r="Y68" i="10"/>
  <c r="BV37" i="11"/>
  <c r="AK37" i="10"/>
  <c r="K31" i="10"/>
  <c r="AV31" i="11"/>
  <c r="W66" i="11"/>
  <c r="BK58" i="11"/>
  <c r="Z58" i="10"/>
  <c r="S10" i="10"/>
  <c r="BD10" i="11"/>
  <c r="AG73" i="10"/>
  <c r="BR73" i="11"/>
  <c r="BA46" i="9"/>
  <c r="AW45" i="11"/>
  <c r="L45" i="10"/>
  <c r="BJ65" i="11"/>
  <c r="Y65" i="10"/>
  <c r="C54" i="10"/>
  <c r="AW61" i="11"/>
  <c r="L61" i="10"/>
  <c r="O56" i="10"/>
  <c r="AZ56" i="11"/>
  <c r="P60" i="10"/>
  <c r="BA60" i="11"/>
  <c r="U11" i="10"/>
  <c r="BF11" i="11"/>
  <c r="J32" i="10"/>
  <c r="AU32" i="11"/>
  <c r="I74" i="10"/>
  <c r="AT74" i="11"/>
  <c r="AY33" i="11"/>
  <c r="N33" i="10"/>
  <c r="AS46" i="11"/>
  <c r="H46" i="10"/>
  <c r="AT35" i="11"/>
  <c r="I35" i="10"/>
  <c r="BT13" i="11"/>
  <c r="AI13" i="10"/>
  <c r="AE54" i="10"/>
  <c r="BP54" i="11"/>
  <c r="S26" i="10"/>
  <c r="BD26" i="11"/>
  <c r="BM65" i="11"/>
  <c r="AB65" i="10"/>
  <c r="BH12" i="11"/>
  <c r="W12" i="10"/>
  <c r="X8" i="10"/>
  <c r="BI8" i="11"/>
  <c r="M57" i="10"/>
  <c r="AX57" i="11"/>
  <c r="BU47" i="11"/>
  <c r="AJ47" i="10"/>
  <c r="BE22" i="11"/>
  <c r="T22" i="10"/>
  <c r="AX41" i="11"/>
  <c r="M41" i="10"/>
  <c r="AH52" i="10"/>
  <c r="BS52" i="11"/>
  <c r="P62" i="10"/>
  <c r="BA62" i="11"/>
  <c r="BV21" i="11"/>
  <c r="AK21" i="10"/>
  <c r="BW49" i="11"/>
  <c r="AL49" i="10"/>
  <c r="BB17" i="11"/>
  <c r="Q17" i="10"/>
  <c r="Y30" i="10"/>
  <c r="BJ30" i="11"/>
  <c r="BG28" i="11"/>
  <c r="V28" i="10"/>
  <c r="BA55" i="11"/>
  <c r="P55" i="10"/>
  <c r="AC11" i="10"/>
  <c r="BN11" i="11"/>
  <c r="BA36" i="11"/>
  <c r="P36" i="10"/>
  <c r="BN31" i="11"/>
  <c r="AC31" i="10"/>
  <c r="P16" i="10"/>
  <c r="BA16" i="11"/>
  <c r="AA29" i="10"/>
  <c r="BL29" i="11"/>
  <c r="C56" i="10"/>
  <c r="BL58" i="11"/>
  <c r="AA58" i="10"/>
  <c r="BR72" i="11"/>
  <c r="AG72" i="10"/>
  <c r="L70" i="10"/>
  <c r="AW70" i="11"/>
  <c r="BS46" i="11"/>
  <c r="AH46" i="10"/>
  <c r="BN45" i="11"/>
  <c r="AC45" i="10"/>
  <c r="AZ69" i="11"/>
  <c r="O69" i="10"/>
  <c r="BS59" i="11"/>
  <c r="AH59" i="10"/>
  <c r="BC50" i="11"/>
  <c r="R50" i="10"/>
  <c r="W57" i="10"/>
  <c r="BH57" i="11"/>
  <c r="I22" i="10"/>
  <c r="AT22" i="11"/>
  <c r="Y21" i="10"/>
  <c r="BJ21" i="11"/>
  <c r="C31" i="11"/>
  <c r="AQ35" i="11"/>
  <c r="F35" i="10"/>
  <c r="BN13" i="11"/>
  <c r="AC13" i="10"/>
  <c r="BP69" i="11"/>
  <c r="AE69" i="10"/>
  <c r="BM75" i="11"/>
  <c r="AB75" i="10"/>
  <c r="P25" i="10"/>
  <c r="BA25" i="11"/>
  <c r="BE41" i="11"/>
  <c r="T41" i="10"/>
  <c r="BG62" i="11"/>
  <c r="V62" i="10"/>
  <c r="X21" i="10"/>
  <c r="BI21" i="11"/>
  <c r="AW9" i="11"/>
  <c r="L9" i="10"/>
  <c r="BH9" i="11"/>
  <c r="W9" i="10"/>
  <c r="R49" i="10"/>
  <c r="BC49" i="11"/>
  <c r="AT17" i="11"/>
  <c r="I17" i="10"/>
  <c r="AD30" i="10"/>
  <c r="BO30" i="11"/>
  <c r="K37" i="10"/>
  <c r="AV37" i="11"/>
  <c r="AB36" i="10"/>
  <c r="BM36" i="11"/>
  <c r="AD31" i="10"/>
  <c r="BO31" i="11"/>
  <c r="L29" i="10"/>
  <c r="AW29" i="11"/>
  <c r="BE74" i="11"/>
  <c r="T74" i="10"/>
  <c r="AS20" i="11"/>
  <c r="H20" i="10"/>
  <c r="AJ33" i="10"/>
  <c r="BU33" i="11"/>
  <c r="AD18" i="10"/>
  <c r="BO18" i="11"/>
  <c r="BF10" i="11"/>
  <c r="U10" i="10"/>
  <c r="BJ46" i="11"/>
  <c r="Y46" i="10"/>
  <c r="AJ73" i="10"/>
  <c r="BU73" i="11"/>
  <c r="C51" i="11"/>
  <c r="BU45" i="11"/>
  <c r="AJ45" i="10"/>
  <c r="BJ14" i="11"/>
  <c r="Y14" i="10"/>
  <c r="AW50" i="11"/>
  <c r="L50" i="10"/>
  <c r="M47" i="10"/>
  <c r="AX47" i="11"/>
  <c r="C37" i="10"/>
  <c r="BH44" i="11"/>
  <c r="W44" i="10"/>
  <c r="R13" i="10"/>
  <c r="BC13" i="11"/>
  <c r="I69" i="10"/>
  <c r="AT69" i="11"/>
  <c r="AD75" i="10"/>
  <c r="BO75" i="11"/>
  <c r="K64" i="10"/>
  <c r="AV64" i="11"/>
  <c r="AS57" i="11"/>
  <c r="H57" i="10"/>
  <c r="R22" i="10"/>
  <c r="BC22" i="11"/>
  <c r="BR35" i="11"/>
  <c r="AG35" i="10"/>
  <c r="AQ44" i="11"/>
  <c r="F44" i="10"/>
  <c r="BT45" i="11"/>
  <c r="AI45" i="10"/>
  <c r="K13" i="10"/>
  <c r="AV13" i="11"/>
  <c r="BO14" i="11"/>
  <c r="AD14" i="10"/>
  <c r="L38" i="10"/>
  <c r="AW38" i="11"/>
  <c r="BN65" i="11"/>
  <c r="AC65" i="10"/>
  <c r="AF12" i="10"/>
  <c r="BQ12" i="11"/>
  <c r="AD50" i="10"/>
  <c r="BO50" i="11"/>
  <c r="AE57" i="10"/>
  <c r="BP57" i="11"/>
  <c r="H47" i="10"/>
  <c r="AS47" i="11"/>
  <c r="AW22" i="11"/>
  <c r="L22" i="10"/>
  <c r="R52" i="10"/>
  <c r="BC52" i="11"/>
  <c r="V30" i="30"/>
  <c r="C30" i="10"/>
  <c r="BL21" i="11"/>
  <c r="AA21" i="10"/>
  <c r="K27" i="10"/>
  <c r="AV27" i="11"/>
  <c r="AQ56" i="11"/>
  <c r="F56" i="10"/>
  <c r="U30" i="10"/>
  <c r="BF30" i="11"/>
  <c r="AV68" i="11"/>
  <c r="K68" i="10"/>
  <c r="BB60" i="11"/>
  <c r="Q60" i="10"/>
  <c r="BS36" i="11"/>
  <c r="AH36" i="10"/>
  <c r="BL31" i="11"/>
  <c r="AA31" i="10"/>
  <c r="AF16" i="10"/>
  <c r="BQ16" i="11"/>
  <c r="I29" i="10"/>
  <c r="AT29" i="11"/>
  <c r="BV74" i="11"/>
  <c r="AK74" i="10"/>
  <c r="BG58" i="11"/>
  <c r="V58" i="10"/>
  <c r="BK72" i="11"/>
  <c r="Z72" i="10"/>
  <c r="BC33" i="11"/>
  <c r="R33" i="10"/>
  <c r="R70" i="10"/>
  <c r="BC70" i="11"/>
  <c r="BJ10" i="11"/>
  <c r="Y10" i="10"/>
  <c r="BA58" i="9"/>
  <c r="BA16" i="9"/>
  <c r="BA61" i="9"/>
  <c r="BA50" i="9"/>
  <c r="M14" i="10"/>
  <c r="AX14" i="11"/>
  <c r="BF59" i="11"/>
  <c r="U59" i="10"/>
  <c r="BM25" i="11"/>
  <c r="AB25" i="10"/>
  <c r="BH21" i="11"/>
  <c r="W21" i="10"/>
  <c r="L43" i="11"/>
  <c r="BT49" i="11"/>
  <c r="AI49" i="10"/>
  <c r="BA56" i="11"/>
  <c r="P56" i="10"/>
  <c r="BO60" i="11"/>
  <c r="AD60" i="10"/>
  <c r="BB31" i="11"/>
  <c r="Q31" i="10"/>
  <c r="BK20" i="11"/>
  <c r="Z20" i="10"/>
  <c r="BA70" i="11"/>
  <c r="P70" i="10"/>
  <c r="AE39" i="10"/>
  <c r="BP39" i="11"/>
  <c r="AC73" i="10"/>
  <c r="BN73" i="11"/>
  <c r="BF14" i="11"/>
  <c r="U14" i="10"/>
  <c r="W50" i="10"/>
  <c r="BH50" i="11"/>
  <c r="I42" i="11"/>
  <c r="BI27" i="11"/>
  <c r="X27" i="10"/>
  <c r="BB56" i="11"/>
  <c r="Q56" i="10"/>
  <c r="BT60" i="11"/>
  <c r="AI60" i="10"/>
  <c r="BQ36" i="11"/>
  <c r="AF36" i="10"/>
  <c r="C17" i="10"/>
  <c r="BJ72" i="11"/>
  <c r="Y72" i="10"/>
  <c r="AL18" i="10"/>
  <c r="BW18" i="11"/>
  <c r="O40" i="10"/>
  <c r="AZ40" i="11"/>
  <c r="BB39" i="11"/>
  <c r="Q39" i="10"/>
  <c r="BP44" i="11"/>
  <c r="AE44" i="10"/>
  <c r="W13" i="10"/>
  <c r="BH13" i="11"/>
  <c r="AS14" i="11"/>
  <c r="H14" i="10"/>
  <c r="BW26" i="11"/>
  <c r="AL26" i="10"/>
  <c r="P12" i="10"/>
  <c r="BA12" i="11"/>
  <c r="BJ50" i="11"/>
  <c r="Y50" i="10"/>
  <c r="BA57" i="9"/>
  <c r="BI57" i="11"/>
  <c r="X57" i="10"/>
  <c r="AL47" i="10"/>
  <c r="BW47" i="11"/>
  <c r="AX34" i="11"/>
  <c r="M34" i="10"/>
  <c r="R62" i="10"/>
  <c r="BC62" i="11"/>
  <c r="J49" i="10"/>
  <c r="AU49" i="11"/>
  <c r="BT17" i="11"/>
  <c r="AI17" i="10"/>
  <c r="AA30" i="10"/>
  <c r="BL30" i="11"/>
  <c r="BW68" i="11"/>
  <c r="AL68" i="10"/>
  <c r="AW60" i="11"/>
  <c r="L60" i="10"/>
  <c r="AX37" i="11"/>
  <c r="M37" i="10"/>
  <c r="R63" i="10"/>
  <c r="BC63" i="11"/>
  <c r="BC51" i="11"/>
  <c r="R51" i="10"/>
  <c r="G71" i="10"/>
  <c r="AM71" i="10" s="1"/>
  <c r="BA8" i="9"/>
  <c r="Z74" i="10"/>
  <c r="BK74" i="11"/>
  <c r="AZ20" i="11"/>
  <c r="O20" i="10"/>
  <c r="BL33" i="11"/>
  <c r="AA33" i="10"/>
  <c r="BA33" i="9"/>
  <c r="BV18" i="11"/>
  <c r="AK18" i="10"/>
  <c r="BF40" i="11"/>
  <c r="U40" i="10"/>
  <c r="Q46" i="10"/>
  <c r="BB46" i="11"/>
  <c r="AA73" i="10"/>
  <c r="BL73" i="11"/>
  <c r="N54" i="10"/>
  <c r="AY54" i="11"/>
  <c r="BA8" i="11"/>
  <c r="P8" i="10"/>
  <c r="AC25" i="10"/>
  <c r="BN25" i="11"/>
  <c r="BS34" i="11"/>
  <c r="AH34" i="10"/>
  <c r="T13" i="10"/>
  <c r="BE13" i="11"/>
  <c r="AC69" i="10"/>
  <c r="BN69" i="11"/>
  <c r="M75" i="10"/>
  <c r="AX75" i="11"/>
  <c r="AK50" i="10"/>
  <c r="BV50" i="11"/>
  <c r="AS25" i="11"/>
  <c r="H25" i="10"/>
  <c r="BC61" i="11"/>
  <c r="R61" i="10"/>
  <c r="C12" i="10"/>
  <c r="BI9" i="11"/>
  <c r="X9" i="10"/>
  <c r="F9" i="10"/>
  <c r="AQ9" i="11"/>
  <c r="AI9" i="10"/>
  <c r="BT9" i="11"/>
  <c r="AY49" i="11"/>
  <c r="N49" i="10"/>
  <c r="AX17" i="11"/>
  <c r="M17" i="10"/>
  <c r="BG30" i="11"/>
  <c r="V30" i="10"/>
  <c r="AU28" i="11"/>
  <c r="J28" i="10"/>
  <c r="BF60" i="11"/>
  <c r="U60" i="10"/>
  <c r="BL55" i="11"/>
  <c r="AA55" i="10"/>
  <c r="AZ11" i="11"/>
  <c r="O11" i="10"/>
  <c r="AE36" i="10"/>
  <c r="BP36" i="11"/>
  <c r="AT31" i="11"/>
  <c r="I31" i="10"/>
  <c r="BI16" i="11"/>
  <c r="X16" i="10"/>
  <c r="AL32" i="10"/>
  <c r="BW32" i="11"/>
  <c r="C32" i="10"/>
  <c r="AF74" i="10"/>
  <c r="BQ74" i="11"/>
  <c r="BV20" i="11"/>
  <c r="AK20" i="10"/>
  <c r="X33" i="10"/>
  <c r="BI33" i="11"/>
  <c r="BF70" i="11"/>
  <c r="U70" i="10"/>
  <c r="AQ40" i="11"/>
  <c r="F40" i="10"/>
  <c r="S45" i="10"/>
  <c r="BD45" i="11"/>
  <c r="BN26" i="11"/>
  <c r="AC26" i="10"/>
  <c r="AW8" i="11"/>
  <c r="L8" i="10"/>
  <c r="BO47" i="11"/>
  <c r="AD47" i="10"/>
  <c r="AQ62" i="11"/>
  <c r="F62" i="10"/>
  <c r="BC45" i="11"/>
  <c r="R45" i="10"/>
  <c r="BH54" i="11"/>
  <c r="W54" i="10"/>
  <c r="BL26" i="11"/>
  <c r="AA26" i="10"/>
  <c r="BV75" i="11"/>
  <c r="AK75" i="10"/>
  <c r="AK64" i="10"/>
  <c r="BV64" i="11"/>
  <c r="N57" i="10"/>
  <c r="AY57" i="11"/>
  <c r="BT61" i="11"/>
  <c r="AI61" i="10"/>
  <c r="W52" i="10"/>
  <c r="BH52" i="11"/>
  <c r="BL35" i="11"/>
  <c r="AA35" i="10"/>
  <c r="BL45" i="11"/>
  <c r="AA45" i="10"/>
  <c r="BV13" i="11"/>
  <c r="AK13" i="10"/>
  <c r="BL54" i="11"/>
  <c r="AA54" i="10"/>
  <c r="BJ69" i="11"/>
  <c r="Y69" i="10"/>
  <c r="O26" i="10"/>
  <c r="AZ26" i="11"/>
  <c r="BQ75" i="11"/>
  <c r="AF75" i="10"/>
  <c r="BA50" i="11"/>
  <c r="P50" i="10"/>
  <c r="R64" i="10"/>
  <c r="BC64" i="11"/>
  <c r="AI57" i="10"/>
  <c r="BT57" i="11"/>
  <c r="I25" i="10"/>
  <c r="AT25" i="11"/>
  <c r="AT61" i="11"/>
  <c r="I61" i="10"/>
  <c r="BS41" i="11"/>
  <c r="AH41" i="10"/>
  <c r="BJ52" i="11"/>
  <c r="Y52" i="10"/>
  <c r="AL21" i="10"/>
  <c r="BW21" i="11"/>
  <c r="C22" i="10"/>
  <c r="V34" i="30"/>
  <c r="BO27" i="11"/>
  <c r="AD27" i="10"/>
  <c r="Q30" i="10"/>
  <c r="BB30" i="11"/>
  <c r="BM55" i="11"/>
  <c r="AB55" i="10"/>
  <c r="BU11" i="11"/>
  <c r="AJ11" i="10"/>
  <c r="AT63" i="11"/>
  <c r="I63" i="10"/>
  <c r="AX16" i="11"/>
  <c r="M16" i="10"/>
  <c r="X32" i="10"/>
  <c r="BI32" i="11"/>
  <c r="V20" i="10"/>
  <c r="BG20" i="11"/>
  <c r="BS33" i="11"/>
  <c r="AH33" i="10"/>
  <c r="BN70" i="11"/>
  <c r="AC70" i="10"/>
  <c r="BL10" i="11"/>
  <c r="AA10" i="10"/>
  <c r="AL40" i="10"/>
  <c r="BW40" i="11"/>
  <c r="AK39" i="10"/>
  <c r="BV39" i="11"/>
  <c r="V10" i="30"/>
  <c r="BA49" i="9"/>
  <c r="Z56" i="10"/>
  <c r="BK56" i="11"/>
  <c r="AK60" i="10"/>
  <c r="BV60" i="11"/>
  <c r="N36" i="10"/>
  <c r="AY36" i="11"/>
  <c r="P31" i="10"/>
  <c r="BA31" i="11"/>
  <c r="G66" i="10"/>
  <c r="AM66" i="10" s="1"/>
  <c r="AV29" i="11"/>
  <c r="K29" i="10"/>
  <c r="R18" i="10"/>
  <c r="BC18" i="11"/>
  <c r="AK46" i="10"/>
  <c r="BV46" i="11"/>
  <c r="C73" i="10"/>
  <c r="C69" i="10"/>
  <c r="C24" i="10"/>
  <c r="C14" i="10"/>
  <c r="BA72" i="9"/>
  <c r="Q54" i="10"/>
  <c r="BB54" i="11"/>
  <c r="BK8" i="11"/>
  <c r="Z8" i="10"/>
  <c r="Y19" i="10"/>
  <c r="BJ19" i="11"/>
  <c r="P41" i="10"/>
  <c r="BA41" i="11"/>
  <c r="BM35" i="11"/>
  <c r="AB35" i="10"/>
  <c r="BH26" i="11"/>
  <c r="W26" i="10"/>
  <c r="AQ59" i="11"/>
  <c r="F59" i="10"/>
  <c r="AY19" i="11"/>
  <c r="N19" i="10"/>
  <c r="BI61" i="11"/>
  <c r="X61" i="10"/>
  <c r="BW34" i="11"/>
  <c r="AL34" i="10"/>
  <c r="AG21" i="10"/>
  <c r="BR21" i="11"/>
  <c r="C48" i="10"/>
  <c r="Q9" i="10"/>
  <c r="BB9" i="11"/>
  <c r="I9" i="10"/>
  <c r="AT9" i="11"/>
  <c r="AD17" i="10"/>
  <c r="BO17" i="11"/>
  <c r="T68" i="10"/>
  <c r="BE68" i="11"/>
  <c r="BW60" i="11"/>
  <c r="AL60" i="10"/>
  <c r="AY11" i="11"/>
  <c r="N11" i="10"/>
  <c r="BF63" i="11"/>
  <c r="U63" i="10"/>
  <c r="AA32" i="10"/>
  <c r="BL32" i="11"/>
  <c r="AL58" i="10"/>
  <c r="BW58" i="11"/>
  <c r="BW20" i="11"/>
  <c r="AL20" i="10"/>
  <c r="BB33" i="11"/>
  <c r="Q33" i="10"/>
  <c r="W39" i="10"/>
  <c r="BH39" i="11"/>
  <c r="BA62" i="9"/>
  <c r="Y24" i="11"/>
  <c r="AG14" i="29"/>
  <c r="AK14" i="29"/>
  <c r="AI14" i="29"/>
  <c r="C15" i="11"/>
  <c r="BA74" i="9"/>
  <c r="V22" i="30"/>
  <c r="BG21" i="11"/>
  <c r="V21" i="10"/>
  <c r="BI58" i="11"/>
  <c r="X58" i="10"/>
  <c r="W72" i="10"/>
  <c r="BH72" i="11"/>
  <c r="U33" i="10"/>
  <c r="BF33" i="11"/>
  <c r="Z70" i="10"/>
  <c r="BK70" i="11"/>
  <c r="AA40" i="10"/>
  <c r="BL40" i="11"/>
  <c r="BM39" i="11"/>
  <c r="AB39" i="10"/>
  <c r="V31" i="30"/>
  <c r="AG7" i="29"/>
  <c r="AK7" i="29"/>
  <c r="AI7" i="29"/>
  <c r="C53" i="10"/>
  <c r="BA41" i="9"/>
  <c r="G43" i="10"/>
  <c r="AM43" i="10" s="1"/>
  <c r="Z43" i="11"/>
  <c r="C18" i="10"/>
  <c r="V37" i="30"/>
  <c r="V21" i="30"/>
  <c r="BG14" i="11"/>
  <c r="V14" i="10"/>
  <c r="N8" i="10"/>
  <c r="AY8" i="11"/>
  <c r="V39" i="30"/>
  <c r="V7" i="30"/>
  <c r="Z17" i="10"/>
  <c r="BK17" i="11"/>
  <c r="X28" i="10"/>
  <c r="BI28" i="11"/>
  <c r="BA11" i="11"/>
  <c r="P11" i="10"/>
  <c r="BT51" i="11"/>
  <c r="AI51" i="10"/>
  <c r="U24" i="11"/>
  <c r="BN40" i="11"/>
  <c r="AC40" i="10"/>
  <c r="W48" i="11"/>
  <c r="BP73" i="11"/>
  <c r="AE73" i="10"/>
  <c r="V13" i="10"/>
  <c r="BG13" i="11"/>
  <c r="Z12" i="10"/>
  <c r="BK12" i="11"/>
  <c r="BN34" i="11"/>
  <c r="AC34" i="10"/>
  <c r="AD49" i="10"/>
  <c r="BO49" i="11"/>
  <c r="AS30" i="11"/>
  <c r="H30" i="10"/>
  <c r="F55" i="10"/>
  <c r="AQ55" i="11"/>
  <c r="BO36" i="11"/>
  <c r="AD36" i="10"/>
  <c r="AQ51" i="11"/>
  <c r="F51" i="10"/>
  <c r="AY20" i="11"/>
  <c r="N20" i="10"/>
  <c r="I18" i="10"/>
  <c r="AT18" i="11"/>
  <c r="W10" i="10"/>
  <c r="BH10" i="11"/>
  <c r="N39" i="10"/>
  <c r="AY39" i="11"/>
  <c r="BU44" i="11"/>
  <c r="AJ44" i="10"/>
  <c r="BB13" i="11"/>
  <c r="Q13" i="10"/>
  <c r="BP14" i="11"/>
  <c r="AE14" i="10"/>
  <c r="BQ69" i="11"/>
  <c r="AF69" i="10"/>
  <c r="BG26" i="11"/>
  <c r="V26" i="10"/>
  <c r="AQ12" i="11"/>
  <c r="F12" i="10"/>
  <c r="AL50" i="10"/>
  <c r="BW50" i="11"/>
  <c r="AU64" i="11"/>
  <c r="J64" i="10"/>
  <c r="AZ19" i="11"/>
  <c r="O19" i="10"/>
  <c r="V25" i="10"/>
  <c r="BG25" i="11"/>
  <c r="BH61" i="11"/>
  <c r="W61" i="10"/>
  <c r="BR22" i="11"/>
  <c r="AG22" i="10"/>
  <c r="AW34" i="11"/>
  <c r="L34" i="10"/>
  <c r="AJ27" i="10"/>
  <c r="BU27" i="11"/>
  <c r="BO56" i="11"/>
  <c r="AD56" i="10"/>
  <c r="AQ68" i="11"/>
  <c r="F68" i="10"/>
  <c r="BD60" i="11"/>
  <c r="S60" i="10"/>
  <c r="AY37" i="11"/>
  <c r="N37" i="10"/>
  <c r="AL63" i="10"/>
  <c r="BW63" i="11"/>
  <c r="W51" i="10"/>
  <c r="BH51" i="11"/>
  <c r="AW16" i="11"/>
  <c r="L16" i="10"/>
  <c r="R29" i="10"/>
  <c r="BC29" i="11"/>
  <c r="BA56" i="9"/>
  <c r="AV20" i="11"/>
  <c r="K20" i="10"/>
  <c r="P33" i="10"/>
  <c r="BA33" i="11"/>
  <c r="AZ18" i="11"/>
  <c r="O18" i="10"/>
  <c r="AS70" i="11"/>
  <c r="H70" i="10"/>
  <c r="Z40" i="10"/>
  <c r="BK40" i="11"/>
  <c r="AW39" i="11"/>
  <c r="L39" i="10"/>
  <c r="BA13" i="11"/>
  <c r="P13" i="10"/>
  <c r="BC38" i="11"/>
  <c r="R38" i="10"/>
  <c r="M64" i="10"/>
  <c r="AX64" i="11"/>
  <c r="AK25" i="10"/>
  <c r="BV25" i="11"/>
  <c r="AB34" i="10"/>
  <c r="BM34" i="11"/>
  <c r="BC44" i="11"/>
  <c r="R44" i="10"/>
  <c r="AX38" i="11"/>
  <c r="M38" i="10"/>
  <c r="AS12" i="11"/>
  <c r="H12" i="10"/>
  <c r="BE50" i="11"/>
  <c r="T50" i="10"/>
  <c r="AG47" i="10"/>
  <c r="BR47" i="11"/>
  <c r="AV9" i="11"/>
  <c r="K9" i="10"/>
  <c r="Z9" i="10"/>
  <c r="BK9" i="11"/>
  <c r="BV49" i="11"/>
  <c r="AK49" i="10"/>
  <c r="X17" i="10"/>
  <c r="BI17" i="11"/>
  <c r="BO68" i="11"/>
  <c r="AD68" i="10"/>
  <c r="BJ28" i="11"/>
  <c r="Y28" i="10"/>
  <c r="Z55" i="10"/>
  <c r="BK55" i="11"/>
  <c r="BL37" i="11"/>
  <c r="AA37" i="10"/>
  <c r="S36" i="10"/>
  <c r="BD36" i="11"/>
  <c r="BK31" i="11"/>
  <c r="Z31" i="10"/>
  <c r="AZ32" i="11"/>
  <c r="O32" i="10"/>
  <c r="U58" i="10"/>
  <c r="BF58" i="11"/>
  <c r="AI72" i="10"/>
  <c r="BT72" i="11"/>
  <c r="BG70" i="11"/>
  <c r="V70" i="10"/>
  <c r="BC40" i="11"/>
  <c r="R40" i="10"/>
  <c r="Y39" i="10"/>
  <c r="BJ39" i="11"/>
  <c r="AQ73" i="11"/>
  <c r="F73" i="10"/>
  <c r="AT38" i="11"/>
  <c r="I38" i="10"/>
  <c r="AS64" i="11"/>
  <c r="H64" i="10"/>
  <c r="BW61" i="11"/>
  <c r="AL61" i="10"/>
  <c r="BA37" i="9"/>
  <c r="AD45" i="10"/>
  <c r="BO45" i="11"/>
  <c r="AL54" i="10"/>
  <c r="BW54" i="11"/>
  <c r="O38" i="10"/>
  <c r="AZ38" i="11"/>
  <c r="BU25" i="11"/>
  <c r="AJ25" i="10"/>
  <c r="Z41" i="10"/>
  <c r="BK41" i="11"/>
  <c r="AA62" i="10"/>
  <c r="BL62" i="11"/>
  <c r="G42" i="10"/>
  <c r="AS35" i="11"/>
  <c r="H35" i="10"/>
  <c r="BD53" i="11"/>
  <c r="S53" i="10"/>
  <c r="AC14" i="10"/>
  <c r="BN14" i="11"/>
  <c r="W38" i="10"/>
  <c r="BH38" i="11"/>
  <c r="J75" i="10"/>
  <c r="AU75" i="11"/>
  <c r="BM59" i="11"/>
  <c r="AB59" i="10"/>
  <c r="AB50" i="10"/>
  <c r="BM50" i="11"/>
  <c r="AK19" i="10"/>
  <c r="BV19" i="11"/>
  <c r="U57" i="10"/>
  <c r="BF57" i="11"/>
  <c r="AK47" i="10"/>
  <c r="BV47" i="11"/>
  <c r="BP61" i="11"/>
  <c r="AE61" i="10"/>
  <c r="BR41" i="11"/>
  <c r="AG41" i="10"/>
  <c r="BC34" i="11"/>
  <c r="R34" i="10"/>
  <c r="I62" i="10"/>
  <c r="AT62" i="11"/>
  <c r="AF21" i="10"/>
  <c r="BQ21" i="11"/>
  <c r="BI49" i="11"/>
  <c r="X49" i="10"/>
  <c r="BQ17" i="11"/>
  <c r="AF17" i="10"/>
  <c r="BC30" i="11"/>
  <c r="R30" i="10"/>
  <c r="BM28" i="11"/>
  <c r="AB28" i="10"/>
  <c r="T55" i="10"/>
  <c r="BE55" i="11"/>
  <c r="AX36" i="11"/>
  <c r="M36" i="10"/>
  <c r="F31" i="10"/>
  <c r="AQ31" i="11"/>
  <c r="K16" i="10"/>
  <c r="AV16" i="11"/>
  <c r="BT32" i="11"/>
  <c r="AI32" i="10"/>
  <c r="C27" i="11"/>
  <c r="BO20" i="11"/>
  <c r="AD20" i="10"/>
  <c r="BS18" i="11"/>
  <c r="AH18" i="10"/>
  <c r="AF40" i="10"/>
  <c r="BQ40" i="11"/>
  <c r="BD73" i="11"/>
  <c r="S73" i="10"/>
  <c r="C16" i="10"/>
  <c r="X35" i="10"/>
  <c r="BI35" i="11"/>
  <c r="BR38" i="11"/>
  <c r="AG38" i="10"/>
  <c r="Z61" i="10"/>
  <c r="BK61" i="11"/>
  <c r="AA49" i="10"/>
  <c r="BL49" i="11"/>
  <c r="O30" i="10"/>
  <c r="AZ30" i="11"/>
  <c r="BM60" i="11"/>
  <c r="AB60" i="10"/>
  <c r="AG51" i="10"/>
  <c r="BR51" i="11"/>
  <c r="BM74" i="11"/>
  <c r="AB74" i="10"/>
  <c r="AY72" i="11"/>
  <c r="N72" i="10"/>
  <c r="V10" i="10"/>
  <c r="BG10" i="11"/>
  <c r="J73" i="10"/>
  <c r="AU73" i="11"/>
  <c r="BA34" i="9"/>
  <c r="T35" i="10"/>
  <c r="BE35" i="11"/>
  <c r="BN38" i="11"/>
  <c r="AC38" i="10"/>
  <c r="BH25" i="11"/>
  <c r="W25" i="10"/>
  <c r="AT41" i="11"/>
  <c r="I41" i="10"/>
  <c r="F27" i="10"/>
  <c r="AQ27" i="11"/>
  <c r="AU30" i="11"/>
  <c r="J30" i="10"/>
  <c r="BH55" i="11"/>
  <c r="W55" i="10"/>
  <c r="BQ63" i="11"/>
  <c r="AF63" i="10"/>
  <c r="AE16" i="10"/>
  <c r="BP16" i="11"/>
  <c r="R48" i="11"/>
  <c r="AJ74" i="10"/>
  <c r="BU74" i="11"/>
  <c r="K33" i="10"/>
  <c r="AV33" i="11"/>
  <c r="AY70" i="11"/>
  <c r="N70" i="10"/>
  <c r="M46" i="10"/>
  <c r="AX46" i="11"/>
  <c r="J35" i="10"/>
  <c r="AU35" i="11"/>
  <c r="BI45" i="11"/>
  <c r="X45" i="10"/>
  <c r="AD13" i="10"/>
  <c r="BO13" i="11"/>
  <c r="AV14" i="11"/>
  <c r="K14" i="10"/>
  <c r="J38" i="10"/>
  <c r="AU38" i="11"/>
  <c r="H26" i="10"/>
  <c r="AS26" i="11"/>
  <c r="BV12" i="11"/>
  <c r="AK12" i="10"/>
  <c r="AM42" i="10"/>
  <c r="BA25" i="9"/>
  <c r="BF8" i="11"/>
  <c r="U8" i="10"/>
  <c r="BD50" i="11"/>
  <c r="S50" i="10"/>
  <c r="C57" i="10"/>
  <c r="BN57" i="11"/>
  <c r="AC57" i="10"/>
  <c r="BN61" i="11"/>
  <c r="AC61" i="10"/>
  <c r="AV41" i="11"/>
  <c r="K41" i="10"/>
  <c r="AV34" i="11"/>
  <c r="K34" i="10"/>
  <c r="O62" i="10"/>
  <c r="AZ62" i="11"/>
  <c r="G67" i="10"/>
  <c r="AM67" i="10" s="1"/>
  <c r="AQ21" i="11"/>
  <c r="F21" i="10"/>
  <c r="I49" i="10"/>
  <c r="AT49" i="11"/>
  <c r="AJ56" i="10"/>
  <c r="BU56" i="11"/>
  <c r="F28" i="10"/>
  <c r="AQ28" i="11"/>
  <c r="AT55" i="11"/>
  <c r="I55" i="10"/>
  <c r="BG11" i="11"/>
  <c r="V11" i="10"/>
  <c r="O31" i="10"/>
  <c r="AZ31" i="11"/>
  <c r="AJ51" i="10"/>
  <c r="BU51" i="11"/>
  <c r="BD29" i="11"/>
  <c r="S29" i="10"/>
  <c r="R32" i="10"/>
  <c r="BC32" i="11"/>
  <c r="Q58" i="10"/>
  <c r="BB58" i="11"/>
  <c r="AL72" i="10"/>
  <c r="BW72" i="11"/>
  <c r="C33" i="10"/>
  <c r="Y70" i="10"/>
  <c r="BJ70" i="11"/>
  <c r="BA39" i="11"/>
  <c r="P39" i="10"/>
  <c r="P75" i="71"/>
  <c r="C65" i="10"/>
  <c r="AK44" i="10"/>
  <c r="BV44" i="11"/>
  <c r="AV26" i="11"/>
  <c r="K26" i="10"/>
  <c r="F64" i="10"/>
  <c r="AQ64" i="11"/>
  <c r="AE47" i="10"/>
  <c r="BP47" i="11"/>
  <c r="BO52" i="11"/>
  <c r="AD52" i="10"/>
  <c r="BF35" i="11"/>
  <c r="U35" i="10"/>
  <c r="AJ38" i="10"/>
  <c r="BU38" i="11"/>
  <c r="AX12" i="11"/>
  <c r="M12" i="10"/>
  <c r="BU64" i="11"/>
  <c r="AJ64" i="10"/>
  <c r="BJ47" i="11"/>
  <c r="Y47" i="10"/>
  <c r="AS22" i="11"/>
  <c r="H22" i="10"/>
  <c r="AX52" i="11"/>
  <c r="M52" i="10"/>
  <c r="V23" i="30"/>
  <c r="AI21" i="10"/>
  <c r="BT21" i="11"/>
  <c r="BA27" i="11"/>
  <c r="P27" i="10"/>
  <c r="BH17" i="11"/>
  <c r="W17" i="10"/>
  <c r="I30" i="10"/>
  <c r="AT30" i="11"/>
  <c r="X60" i="10"/>
  <c r="BI60" i="11"/>
  <c r="AT37" i="11"/>
  <c r="I37" i="10"/>
  <c r="Y63" i="10"/>
  <c r="BJ63" i="11"/>
  <c r="AD16" i="10"/>
  <c r="BO16" i="11"/>
  <c r="BB29" i="11"/>
  <c r="Q29" i="10"/>
  <c r="BE32" i="11"/>
  <c r="T32" i="10"/>
  <c r="AG74" i="10"/>
  <c r="BR74" i="11"/>
  <c r="R72" i="10"/>
  <c r="BC72" i="11"/>
  <c r="K18" i="10"/>
  <c r="AV18" i="11"/>
  <c r="H10" i="10"/>
  <c r="AS10" i="11"/>
  <c r="O46" i="10"/>
  <c r="AZ46" i="11"/>
  <c r="BN46" i="11"/>
  <c r="AC46" i="10"/>
  <c r="AT39" i="11"/>
  <c r="I39" i="10"/>
  <c r="V73" i="10"/>
  <c r="BG73" i="11"/>
  <c r="BL13" i="11"/>
  <c r="AA13" i="10"/>
  <c r="P75" i="10"/>
  <c r="BA75" i="11"/>
  <c r="N64" i="10"/>
  <c r="AY64" i="11"/>
  <c r="BA13" i="9"/>
  <c r="AG14" i="10"/>
  <c r="BR14" i="11"/>
  <c r="Y12" i="10"/>
  <c r="BJ12" i="11"/>
  <c r="AQ57" i="11"/>
  <c r="F57" i="10"/>
  <c r="N22" i="10"/>
  <c r="AY22" i="11"/>
  <c r="AX62" i="11"/>
  <c r="M62" i="10"/>
  <c r="BB35" i="11"/>
  <c r="Q35" i="10"/>
  <c r="AU45" i="11"/>
  <c r="J45" i="10"/>
  <c r="BD13" i="11"/>
  <c r="S13" i="10"/>
  <c r="BS14" i="11"/>
  <c r="AH14" i="10"/>
  <c r="BO38" i="11"/>
  <c r="AD38" i="10"/>
  <c r="Z65" i="10"/>
  <c r="BK65" i="11"/>
  <c r="T12" i="10"/>
  <c r="BE12" i="11"/>
  <c r="R59" i="10"/>
  <c r="BC59" i="11"/>
  <c r="AI50" i="10"/>
  <c r="BT50" i="11"/>
  <c r="AA19" i="10"/>
  <c r="BL19" i="11"/>
  <c r="AL57" i="10"/>
  <c r="BW57" i="11"/>
  <c r="BS25" i="11"/>
  <c r="AH25" i="10"/>
  <c r="O61" i="10"/>
  <c r="AZ61" i="11"/>
  <c r="BH41" i="11"/>
  <c r="W41" i="10"/>
  <c r="BN52" i="11"/>
  <c r="AC52" i="10"/>
  <c r="BF21" i="11"/>
  <c r="U21" i="10"/>
  <c r="V19" i="30"/>
  <c r="R17" i="10"/>
  <c r="BC17" i="11"/>
  <c r="BE30" i="11"/>
  <c r="T30" i="10"/>
  <c r="R28" i="10"/>
  <c r="BC28" i="11"/>
  <c r="Y60" i="10"/>
  <c r="BJ60" i="11"/>
  <c r="AZ37" i="11"/>
  <c r="O37" i="10"/>
  <c r="T36" i="10"/>
  <c r="BE36" i="11"/>
  <c r="F63" i="10"/>
  <c r="AQ63" i="11"/>
  <c r="BL16" i="11"/>
  <c r="AA16" i="10"/>
  <c r="BT29" i="11"/>
  <c r="AI29" i="10"/>
  <c r="BG32" i="11"/>
  <c r="V32" i="10"/>
  <c r="BO74" i="11"/>
  <c r="AD74" i="10"/>
  <c r="X74" i="10"/>
  <c r="BI74" i="11"/>
  <c r="BC20" i="11"/>
  <c r="R20" i="10"/>
  <c r="BI18" i="11"/>
  <c r="X18" i="10"/>
  <c r="AG46" i="10"/>
  <c r="BR46" i="11"/>
  <c r="BA45" i="9"/>
  <c r="BD9" i="11"/>
  <c r="S9" i="10"/>
  <c r="C44" i="10"/>
  <c r="BH49" i="11"/>
  <c r="W49" i="10"/>
  <c r="S30" i="10"/>
  <c r="BD30" i="11"/>
  <c r="AF55" i="10"/>
  <c r="BQ55" i="11"/>
  <c r="AD63" i="10"/>
  <c r="BO63" i="11"/>
  <c r="M51" i="10"/>
  <c r="AX51" i="11"/>
  <c r="N32" i="10"/>
  <c r="AY32" i="11"/>
  <c r="AH70" i="10"/>
  <c r="BS70" i="11"/>
  <c r="AH39" i="10"/>
  <c r="BS39" i="11"/>
  <c r="C40" i="10"/>
  <c r="BA64" i="9"/>
  <c r="W42" i="11"/>
  <c r="BA24" i="9"/>
  <c r="V11" i="30"/>
  <c r="BA60" i="9"/>
  <c r="C39" i="11"/>
  <c r="BV26" i="11"/>
  <c r="AK26" i="10"/>
  <c r="AZ64" i="11"/>
  <c r="O64" i="10"/>
  <c r="Q57" i="10"/>
  <c r="BB57" i="11"/>
  <c r="AL52" i="10"/>
  <c r="BW52" i="11"/>
  <c r="BF44" i="11"/>
  <c r="U44" i="10"/>
  <c r="AU14" i="11"/>
  <c r="J14" i="10"/>
  <c r="AG65" i="10"/>
  <c r="BR65" i="11"/>
  <c r="BG8" i="11"/>
  <c r="V8" i="10"/>
  <c r="BJ57" i="11"/>
  <c r="Y57" i="10"/>
  <c r="BG22" i="11"/>
  <c r="V22" i="10"/>
  <c r="AT52" i="11"/>
  <c r="I52" i="10"/>
  <c r="S21" i="10"/>
  <c r="BD21" i="11"/>
  <c r="BA48" i="9"/>
  <c r="BD17" i="11"/>
  <c r="S17" i="10"/>
  <c r="AI30" i="10"/>
  <c r="BT30" i="11"/>
  <c r="AJ55" i="10"/>
  <c r="BU55" i="11"/>
  <c r="AL11" i="10"/>
  <c r="BW11" i="11"/>
  <c r="BI31" i="11"/>
  <c r="X31" i="10"/>
  <c r="Z32" i="10"/>
  <c r="BK32" i="11"/>
  <c r="BA74" i="11"/>
  <c r="P74" i="10"/>
  <c r="I58" i="10"/>
  <c r="AT58" i="11"/>
  <c r="O72" i="10"/>
  <c r="AZ72" i="11"/>
  <c r="AQ33" i="11"/>
  <c r="F33" i="10"/>
  <c r="N46" i="10"/>
  <c r="AY46" i="11"/>
  <c r="Y73" i="10"/>
  <c r="BJ73" i="11"/>
  <c r="AG15" i="29"/>
  <c r="AK15" i="29"/>
  <c r="AI15" i="29"/>
  <c r="AG11" i="29"/>
  <c r="AK11" i="29"/>
  <c r="AI11" i="29"/>
  <c r="BA26" i="9"/>
  <c r="C11" i="11"/>
  <c r="BP58" i="11"/>
  <c r="AE58" i="10"/>
  <c r="AQ72" i="11"/>
  <c r="F72" i="10"/>
  <c r="H18" i="10"/>
  <c r="AS18" i="11"/>
  <c r="I10" i="10"/>
  <c r="AT10" i="11"/>
  <c r="F46" i="10"/>
  <c r="AQ46" i="11"/>
  <c r="BE39" i="11"/>
  <c r="T39" i="10"/>
  <c r="AV73" i="11"/>
  <c r="K73" i="10"/>
  <c r="BA66" i="9"/>
  <c r="V36" i="30"/>
  <c r="U66" i="11"/>
  <c r="AH11" i="11"/>
  <c r="BA18" i="9"/>
  <c r="C7" i="10"/>
  <c r="BE76" i="9"/>
  <c r="AI24" i="11"/>
  <c r="BA36" i="9"/>
  <c r="AK24" i="11"/>
  <c r="AD67" i="11"/>
  <c r="O42" i="11"/>
  <c r="AF24" i="11"/>
  <c r="J71" i="11"/>
  <c r="V12" i="30"/>
  <c r="AD48" i="11"/>
  <c r="H44" i="10"/>
  <c r="AS44" i="11"/>
  <c r="AT26" i="11"/>
  <c r="I26" i="10"/>
  <c r="T57" i="10"/>
  <c r="BE57" i="11"/>
  <c r="BJ61" i="11"/>
  <c r="Y61" i="10"/>
  <c r="M21" i="10"/>
  <c r="AX21" i="11"/>
  <c r="N67" i="11"/>
  <c r="AH56" i="10"/>
  <c r="BS56" i="11"/>
  <c r="T60" i="10"/>
  <c r="BE60" i="11"/>
  <c r="AW36" i="11"/>
  <c r="L36" i="10"/>
  <c r="AK16" i="10"/>
  <c r="BV16" i="11"/>
  <c r="BQ29" i="11"/>
  <c r="AF29" i="10"/>
  <c r="Q74" i="10"/>
  <c r="BB74" i="11"/>
  <c r="P20" i="10"/>
  <c r="BA20" i="11"/>
  <c r="BJ18" i="11"/>
  <c r="Y18" i="10"/>
  <c r="BQ46" i="11"/>
  <c r="AF46" i="10"/>
  <c r="C46" i="10"/>
  <c r="AT14" i="11"/>
  <c r="I14" i="10"/>
  <c r="BA54" i="9"/>
  <c r="BS62" i="11"/>
  <c r="AH62" i="10"/>
  <c r="J68" i="10"/>
  <c r="AU68" i="11"/>
  <c r="AV55" i="11"/>
  <c r="K55" i="10"/>
  <c r="BL63" i="11"/>
  <c r="AA63" i="10"/>
  <c r="BM16" i="11"/>
  <c r="AB16" i="10"/>
  <c r="AV72" i="11"/>
  <c r="K72" i="10"/>
  <c r="BO70" i="11"/>
  <c r="AD70" i="10"/>
  <c r="BR40" i="11"/>
  <c r="AG40" i="10"/>
  <c r="BK35" i="11"/>
  <c r="Z35" i="10"/>
  <c r="AF44" i="10"/>
  <c r="BQ44" i="11"/>
  <c r="Z53" i="10"/>
  <c r="BK53" i="11"/>
  <c r="BF13" i="11"/>
  <c r="U13" i="10"/>
  <c r="L14" i="10"/>
  <c r="AW14" i="11"/>
  <c r="BS38" i="11"/>
  <c r="AH38" i="10"/>
  <c r="BG75" i="11"/>
  <c r="V75" i="10"/>
  <c r="AF59" i="10"/>
  <c r="BQ59" i="11"/>
  <c r="BU50" i="11"/>
  <c r="AJ50" i="10"/>
  <c r="AH64" i="10"/>
  <c r="BS64" i="11"/>
  <c r="R19" i="10"/>
  <c r="BC19" i="11"/>
  <c r="AW25" i="11"/>
  <c r="L25" i="10"/>
  <c r="Q34" i="10"/>
  <c r="BB34" i="11"/>
  <c r="AC27" i="10"/>
  <c r="BN27" i="11"/>
  <c r="Y56" i="10"/>
  <c r="BJ56" i="11"/>
  <c r="Q68" i="10"/>
  <c r="BB68" i="11"/>
  <c r="W60" i="10"/>
  <c r="BH60" i="11"/>
  <c r="BR37" i="11"/>
  <c r="AG37" i="10"/>
  <c r="BG63" i="11"/>
  <c r="V63" i="10"/>
  <c r="AZ51" i="11"/>
  <c r="O51" i="10"/>
  <c r="BD32" i="11"/>
  <c r="S32" i="10"/>
  <c r="R74" i="10"/>
  <c r="BC74" i="11"/>
  <c r="BB20" i="11"/>
  <c r="Q20" i="10"/>
  <c r="H33" i="10"/>
  <c r="AS33" i="11"/>
  <c r="BS10" i="11"/>
  <c r="AH10" i="10"/>
  <c r="BG40" i="11"/>
  <c r="V40" i="10"/>
  <c r="BI39" i="11"/>
  <c r="X39" i="10"/>
  <c r="BI73" i="11"/>
  <c r="X73" i="10"/>
  <c r="T65" i="10"/>
  <c r="BE65" i="11"/>
  <c r="BG61" i="11"/>
  <c r="V61" i="10"/>
  <c r="AG62" i="10"/>
  <c r="BR62" i="11"/>
  <c r="F45" i="10"/>
  <c r="AQ45" i="11"/>
  <c r="AH54" i="10"/>
  <c r="BS54" i="11"/>
  <c r="AX26" i="11"/>
  <c r="M26" i="10"/>
  <c r="BV59" i="11"/>
  <c r="AK59" i="10"/>
  <c r="F8" i="10"/>
  <c r="AQ8" i="11"/>
  <c r="BM19" i="11"/>
  <c r="AB19" i="10"/>
  <c r="Q61" i="10"/>
  <c r="BB61" i="11"/>
  <c r="BO34" i="11"/>
  <c r="AD34" i="10"/>
  <c r="AG27" i="10"/>
  <c r="BR27" i="11"/>
  <c r="AI56" i="10"/>
  <c r="BT56" i="11"/>
  <c r="N68" i="10"/>
  <c r="AY68" i="11"/>
  <c r="AG60" i="10"/>
  <c r="BR60" i="11"/>
  <c r="AS11" i="11"/>
  <c r="H11" i="10"/>
  <c r="AB63" i="10"/>
  <c r="BM63" i="11"/>
  <c r="T51" i="10"/>
  <c r="BE51" i="11"/>
  <c r="H16" i="10"/>
  <c r="AS16" i="11"/>
  <c r="AJ32" i="10"/>
  <c r="BU32" i="11"/>
  <c r="AK58" i="10"/>
  <c r="BV58" i="11"/>
  <c r="AK72" i="10"/>
  <c r="BV72" i="11"/>
  <c r="BQ70" i="11"/>
  <c r="AF70" i="10"/>
  <c r="Q40" i="10"/>
  <c r="BB40" i="11"/>
  <c r="U39" i="10"/>
  <c r="BF39" i="11"/>
  <c r="AS73" i="11"/>
  <c r="H73" i="10"/>
  <c r="BP26" i="11"/>
  <c r="AE26" i="10"/>
  <c r="U19" i="10"/>
  <c r="BF19" i="11"/>
  <c r="Y41" i="10"/>
  <c r="BJ41" i="11"/>
  <c r="BG53" i="11"/>
  <c r="V53" i="10"/>
  <c r="BA14" i="11"/>
  <c r="P14" i="10"/>
  <c r="BU26" i="11"/>
  <c r="AJ26" i="10"/>
  <c r="AC8" i="10"/>
  <c r="BN8" i="11"/>
  <c r="AW47" i="11"/>
  <c r="L47" i="10"/>
  <c r="AI34" i="10"/>
  <c r="BT34" i="11"/>
  <c r="N44" i="10"/>
  <c r="AY44" i="11"/>
  <c r="AY53" i="11"/>
  <c r="N53" i="10"/>
  <c r="P54" i="10"/>
  <c r="BA54" i="11"/>
  <c r="P69" i="10"/>
  <c r="BA69" i="11"/>
  <c r="AD26" i="10"/>
  <c r="BO26" i="11"/>
  <c r="F75" i="10"/>
  <c r="AQ75" i="11"/>
  <c r="J59" i="10"/>
  <c r="AU59" i="11"/>
  <c r="AA8" i="10"/>
  <c r="BL8" i="11"/>
  <c r="BK64" i="11"/>
  <c r="Z64" i="10"/>
  <c r="BW25" i="11"/>
  <c r="AL25" i="10"/>
  <c r="BA20" i="9"/>
  <c r="AD61" i="10"/>
  <c r="BO61" i="11"/>
  <c r="AF41" i="10"/>
  <c r="BQ41" i="11"/>
  <c r="AA34" i="10"/>
  <c r="BL34" i="11"/>
  <c r="BH62" i="11"/>
  <c r="W62" i="10"/>
  <c r="AB27" i="10"/>
  <c r="BM27" i="11"/>
  <c r="BC56" i="11"/>
  <c r="R56" i="10"/>
  <c r="BH68" i="11"/>
  <c r="W68" i="10"/>
  <c r="BH28" i="11"/>
  <c r="W28" i="10"/>
  <c r="BP55" i="11"/>
  <c r="AE55" i="10"/>
  <c r="M11" i="10"/>
  <c r="AX11" i="11"/>
  <c r="AX63" i="11"/>
  <c r="M63" i="10"/>
  <c r="U51" i="10"/>
  <c r="BF51" i="11"/>
  <c r="T16" i="10"/>
  <c r="BE16" i="11"/>
  <c r="I32" i="10"/>
  <c r="AT32" i="11"/>
  <c r="BF20" i="11"/>
  <c r="U20" i="10"/>
  <c r="AX72" i="11"/>
  <c r="M72" i="10"/>
  <c r="BH18" i="11"/>
  <c r="W18" i="10"/>
  <c r="W70" i="10"/>
  <c r="BH70" i="11"/>
  <c r="BP40" i="11"/>
  <c r="AE40" i="10"/>
  <c r="BO39" i="11"/>
  <c r="AD39" i="10"/>
  <c r="V28" i="30"/>
  <c r="BB73" i="11"/>
  <c r="Q73" i="10"/>
  <c r="G24" i="10"/>
  <c r="AM24" i="10" s="1"/>
  <c r="C58" i="10"/>
  <c r="G48" i="10"/>
  <c r="AM48" i="10" s="1"/>
  <c r="V27" i="30"/>
  <c r="V25" i="30"/>
  <c r="C61" i="10"/>
  <c r="BW45" i="11"/>
  <c r="AL45" i="10"/>
  <c r="AI65" i="10"/>
  <c r="BT65" i="11"/>
  <c r="BJ8" i="11"/>
  <c r="Y8" i="10"/>
  <c r="BL41" i="11"/>
  <c r="AA41" i="10"/>
  <c r="W27" i="10"/>
  <c r="BH27" i="11"/>
  <c r="AE68" i="10"/>
  <c r="BP68" i="11"/>
  <c r="BI55" i="11"/>
  <c r="X55" i="10"/>
  <c r="AL36" i="10"/>
  <c r="BW36" i="11"/>
  <c r="BC16" i="11"/>
  <c r="R16" i="10"/>
  <c r="AJ29" i="10"/>
  <c r="BU29" i="11"/>
  <c r="K58" i="10"/>
  <c r="AV58" i="11"/>
  <c r="AD33" i="10"/>
  <c r="BO33" i="11"/>
  <c r="AB40" i="10"/>
  <c r="BM40" i="11"/>
  <c r="BA10" i="9"/>
  <c r="C34" i="10"/>
  <c r="Q67" i="11"/>
  <c r="BR45" i="11"/>
  <c r="AG45" i="10"/>
  <c r="AY65" i="11"/>
  <c r="N65" i="10"/>
  <c r="AB61" i="10"/>
  <c r="BM61" i="11"/>
  <c r="AU52" i="11"/>
  <c r="J52" i="10"/>
  <c r="AV17" i="11"/>
  <c r="K17" i="10"/>
  <c r="AB68" i="10"/>
  <c r="BM68" i="11"/>
  <c r="BH37" i="11"/>
  <c r="W37" i="10"/>
  <c r="V31" i="10"/>
  <c r="BG31" i="11"/>
  <c r="AL16" i="10"/>
  <c r="BW16" i="11"/>
  <c r="AD29" i="10"/>
  <c r="BO29" i="11"/>
  <c r="BA17" i="9"/>
  <c r="BH58" i="11"/>
  <c r="W58" i="10"/>
  <c r="AJ10" i="10"/>
  <c r="BU10" i="11"/>
  <c r="BJ35" i="11"/>
  <c r="Y35" i="10"/>
  <c r="I45" i="10"/>
  <c r="AT45" i="11"/>
  <c r="O54" i="10"/>
  <c r="AZ54" i="11"/>
  <c r="AU69" i="11"/>
  <c r="J69" i="10"/>
  <c r="BF38" i="11"/>
  <c r="U38" i="10"/>
  <c r="BQ65" i="11"/>
  <c r="AF65" i="10"/>
  <c r="N75" i="10"/>
  <c r="AY75" i="11"/>
  <c r="L59" i="10"/>
  <c r="AW59" i="11"/>
  <c r="BW8" i="11"/>
  <c r="AL8" i="10"/>
  <c r="W64" i="10"/>
  <c r="BH64" i="11"/>
  <c r="P19" i="10"/>
  <c r="BA19" i="11"/>
  <c r="F25" i="10"/>
  <c r="AQ25" i="11"/>
  <c r="BL47" i="11"/>
  <c r="AA47" i="10"/>
  <c r="BN22" i="11"/>
  <c r="AC22" i="10"/>
  <c r="BN41" i="11"/>
  <c r="AC41" i="10"/>
  <c r="F52" i="10"/>
  <c r="AQ52" i="11"/>
  <c r="AV21" i="11"/>
  <c r="K21" i="10"/>
  <c r="V32" i="30"/>
  <c r="AA27" i="10"/>
  <c r="BL27" i="11"/>
  <c r="AE56" i="10"/>
  <c r="BP56" i="11"/>
  <c r="P28" i="10"/>
  <c r="BA28" i="11"/>
  <c r="AZ55" i="11"/>
  <c r="O55" i="10"/>
  <c r="I11" i="10"/>
  <c r="AT11" i="11"/>
  <c r="BI36" i="11"/>
  <c r="X36" i="10"/>
  <c r="S31" i="10"/>
  <c r="BD31" i="11"/>
  <c r="W16" i="10"/>
  <c r="BH16" i="11"/>
  <c r="AL29" i="10"/>
  <c r="BW29" i="11"/>
  <c r="AH32" i="10"/>
  <c r="BS32" i="11"/>
  <c r="C8" i="10"/>
  <c r="AU58" i="11"/>
  <c r="J58" i="10"/>
  <c r="BL72" i="11"/>
  <c r="AA72" i="10"/>
  <c r="AV70" i="11"/>
  <c r="K70" i="10"/>
  <c r="AX39" i="11"/>
  <c r="M39" i="10"/>
  <c r="C55" i="11"/>
  <c r="BA65" i="9"/>
  <c r="V15" i="30"/>
  <c r="BQ45" i="11"/>
  <c r="AF45" i="10"/>
  <c r="Y75" i="10"/>
  <c r="BJ75" i="11"/>
  <c r="AB21" i="10"/>
  <c r="BM21" i="11"/>
  <c r="BA45" i="11"/>
  <c r="P45" i="10"/>
  <c r="BJ54" i="11"/>
  <c r="Y54" i="10"/>
  <c r="BT26" i="11"/>
  <c r="AI26" i="10"/>
  <c r="BH59" i="11"/>
  <c r="W59" i="10"/>
  <c r="X19" i="10"/>
  <c r="BI19" i="11"/>
  <c r="AZ41" i="11"/>
  <c r="O41" i="10"/>
  <c r="AD62" i="10"/>
  <c r="BO62" i="11"/>
  <c r="O21" i="10"/>
  <c r="AZ21" i="11"/>
  <c r="C42" i="10"/>
  <c r="AN42" i="10" s="1"/>
  <c r="C75" i="11"/>
  <c r="Y27" i="10"/>
  <c r="BJ27" i="11"/>
  <c r="U56" i="10"/>
  <c r="BF56" i="11"/>
  <c r="U68" i="10"/>
  <c r="BF68" i="11"/>
  <c r="BP28" i="11"/>
  <c r="AE28" i="10"/>
  <c r="AW37" i="11"/>
  <c r="L37" i="10"/>
  <c r="AS31" i="11"/>
  <c r="H31" i="10"/>
  <c r="AH29" i="10"/>
  <c r="BS29" i="11"/>
  <c r="F58" i="10"/>
  <c r="AQ58" i="11"/>
  <c r="X72" i="10"/>
  <c r="BI72" i="11"/>
  <c r="U18" i="10"/>
  <c r="BF18" i="11"/>
  <c r="AQ10" i="11"/>
  <c r="F10" i="10"/>
  <c r="AJ39" i="10"/>
  <c r="BU39" i="11"/>
  <c r="U73" i="10"/>
  <c r="BF73" i="11"/>
  <c r="M35" i="10"/>
  <c r="AX35" i="11"/>
  <c r="AZ14" i="11"/>
  <c r="O14" i="10"/>
  <c r="BE59" i="11"/>
  <c r="T59" i="10"/>
  <c r="BW19" i="11"/>
  <c r="AL19" i="10"/>
  <c r="BQ22" i="11"/>
  <c r="AF22" i="10"/>
  <c r="BU35" i="11"/>
  <c r="AJ35" i="10"/>
  <c r="BC53" i="11"/>
  <c r="R53" i="10"/>
  <c r="AX69" i="11"/>
  <c r="M69" i="10"/>
  <c r="BB59" i="11"/>
  <c r="Q59" i="10"/>
  <c r="W8" i="10"/>
  <c r="BH8" i="11"/>
  <c r="BA9" i="9"/>
  <c r="AT57" i="11"/>
  <c r="I57" i="10"/>
  <c r="BU41" i="11"/>
  <c r="AJ41" i="10"/>
  <c r="AZ44" i="11"/>
  <c r="O44" i="10"/>
  <c r="BU53" i="11"/>
  <c r="AJ53" i="10"/>
  <c r="X14" i="10"/>
  <c r="BI14" i="11"/>
  <c r="AF38" i="10"/>
  <c r="BQ38" i="11"/>
  <c r="AZ65" i="11"/>
  <c r="O65" i="10"/>
  <c r="AZ12" i="11"/>
  <c r="O12" i="10"/>
  <c r="AT8" i="11"/>
  <c r="I8" i="10"/>
  <c r="AG64" i="10"/>
  <c r="BR64" i="11"/>
  <c r="AU19" i="11"/>
  <c r="J19" i="10"/>
  <c r="Z47" i="10"/>
  <c r="BK47" i="11"/>
  <c r="Q22" i="10"/>
  <c r="BB22" i="11"/>
  <c r="AY34" i="11"/>
  <c r="N34" i="10"/>
  <c r="BW62" i="11"/>
  <c r="AL62" i="10"/>
  <c r="AY21" i="11"/>
  <c r="N21" i="10"/>
  <c r="BA22" i="9"/>
  <c r="BS49" i="11"/>
  <c r="AH49" i="10"/>
  <c r="AE17" i="10"/>
  <c r="BP17" i="11"/>
  <c r="AA56" i="10"/>
  <c r="BL56" i="11"/>
  <c r="BL68" i="11"/>
  <c r="AA68" i="10"/>
  <c r="BD28" i="11"/>
  <c r="S28" i="10"/>
  <c r="AV60" i="11"/>
  <c r="K60" i="10"/>
  <c r="Z37" i="10"/>
  <c r="BK37" i="11"/>
  <c r="BT36" i="11"/>
  <c r="AI36" i="10"/>
  <c r="BJ31" i="11"/>
  <c r="Y31" i="10"/>
  <c r="P51" i="10"/>
  <c r="BA51" i="11"/>
  <c r="AB58" i="10"/>
  <c r="BM58" i="11"/>
  <c r="Y20" i="10"/>
  <c r="BJ20" i="11"/>
  <c r="AF33" i="10"/>
  <c r="BQ33" i="11"/>
  <c r="BN18" i="11"/>
  <c r="AC18" i="10"/>
  <c r="AJ46" i="10"/>
  <c r="BU46" i="11"/>
  <c r="BC73" i="11"/>
  <c r="R73" i="10"/>
  <c r="C45" i="10"/>
  <c r="V24" i="30"/>
  <c r="V18" i="30"/>
  <c r="C35" i="11"/>
  <c r="AL66" i="11"/>
  <c r="BA44" i="9"/>
  <c r="BB21" i="11"/>
  <c r="Q21" i="10"/>
  <c r="AT27" i="11"/>
  <c r="I27" i="10"/>
  <c r="BT68" i="11"/>
  <c r="AI68" i="10"/>
  <c r="BT37" i="11"/>
  <c r="AI37" i="10"/>
  <c r="BN16" i="11"/>
  <c r="AC16" i="10"/>
  <c r="BA52" i="9"/>
  <c r="H74" i="10"/>
  <c r="AS74" i="11"/>
  <c r="AB72" i="10"/>
  <c r="BM72" i="11"/>
  <c r="BB10" i="11"/>
  <c r="Q10" i="10"/>
  <c r="O73" i="10"/>
  <c r="AZ73" i="11"/>
  <c r="C64" i="10"/>
  <c r="AG71" i="11"/>
  <c r="BA70" i="9"/>
  <c r="C71" i="11"/>
  <c r="V17" i="30"/>
  <c r="AN67" i="10"/>
  <c r="BA29" i="9"/>
  <c r="C60" i="10"/>
  <c r="BA14" i="9"/>
  <c r="C72" i="10"/>
  <c r="BN35" i="11"/>
  <c r="AC35" i="10"/>
  <c r="BV69" i="11"/>
  <c r="AK69" i="10"/>
  <c r="BW75" i="11"/>
  <c r="AL75" i="10"/>
  <c r="BG47" i="11"/>
  <c r="V47" i="10"/>
  <c r="X62" i="10"/>
  <c r="BI62" i="11"/>
  <c r="BE53" i="11"/>
  <c r="T53" i="10"/>
  <c r="BD54" i="11"/>
  <c r="S54" i="10"/>
  <c r="BE38" i="11"/>
  <c r="T38" i="10"/>
  <c r="AZ75" i="11"/>
  <c r="O75" i="10"/>
  <c r="AH50" i="10"/>
  <c r="BS50" i="11"/>
  <c r="AV25" i="11"/>
  <c r="K25" i="10"/>
  <c r="H41" i="10"/>
  <c r="AS41" i="11"/>
  <c r="V52" i="10"/>
  <c r="BG52" i="11"/>
  <c r="T49" i="10"/>
  <c r="BE49" i="11"/>
  <c r="AS27" i="11"/>
  <c r="H27" i="10"/>
  <c r="X56" i="10"/>
  <c r="BI56" i="11"/>
  <c r="AJ68" i="10"/>
  <c r="BU68" i="11"/>
  <c r="AY60" i="11"/>
  <c r="N60" i="10"/>
  <c r="AJ37" i="10"/>
  <c r="BU37" i="11"/>
  <c r="BF36" i="11"/>
  <c r="U36" i="10"/>
  <c r="BU63" i="11"/>
  <c r="AJ63" i="10"/>
  <c r="AL51" i="10"/>
  <c r="BW51" i="11"/>
  <c r="BI29" i="11"/>
  <c r="X29" i="10"/>
  <c r="BP74" i="11"/>
  <c r="AE74" i="10"/>
  <c r="T72" i="10"/>
  <c r="BE72" i="11"/>
  <c r="AG18" i="10"/>
  <c r="BR18" i="11"/>
  <c r="BR39" i="11"/>
  <c r="AG39" i="10"/>
  <c r="AI73" i="10"/>
  <c r="BT73" i="11"/>
  <c r="AG8" i="29"/>
  <c r="AK8" i="29"/>
  <c r="AI8" i="29"/>
  <c r="AK12" i="29"/>
  <c r="AG12" i="29"/>
  <c r="AI12" i="29"/>
  <c r="C74" i="10"/>
  <c r="V33" i="30"/>
  <c r="AJ21" i="10"/>
  <c r="BU21" i="11"/>
  <c r="C68" i="10"/>
  <c r="V14" i="30"/>
  <c r="T20" i="10"/>
  <c r="BE20" i="11"/>
  <c r="BP33" i="11"/>
  <c r="AE33" i="10"/>
  <c r="J18" i="10"/>
  <c r="AU18" i="11"/>
  <c r="BE10" i="11"/>
  <c r="T10" i="10"/>
  <c r="AV46" i="11"/>
  <c r="K46" i="10"/>
  <c r="BE73" i="11"/>
  <c r="T73" i="10"/>
  <c r="V35" i="30"/>
  <c r="V13" i="30"/>
  <c r="C66" i="10"/>
  <c r="BA38" i="9"/>
  <c r="BA53" i="9"/>
  <c r="C41" i="10"/>
  <c r="V29" i="30"/>
  <c r="BA7" i="9"/>
  <c r="AZ76" i="9"/>
  <c r="C36" i="10"/>
  <c r="AC67" i="11"/>
  <c r="BA21" i="9"/>
  <c r="BJ45" i="11"/>
  <c r="Y45" i="10"/>
  <c r="AT65" i="11"/>
  <c r="I65" i="10"/>
  <c r="BT47" i="11"/>
  <c r="AI47" i="10"/>
  <c r="AB41" i="10"/>
  <c r="BM41" i="11"/>
  <c r="BA28" i="9"/>
  <c r="H49" i="10"/>
  <c r="AS49" i="11"/>
  <c r="AJ30" i="10"/>
  <c r="BU30" i="11"/>
  <c r="R55" i="10"/>
  <c r="BC55" i="11"/>
  <c r="AG63" i="10"/>
  <c r="BR63" i="11"/>
  <c r="AQ29" i="11"/>
  <c r="F29" i="10"/>
  <c r="BO58" i="11"/>
  <c r="AD58" i="10"/>
  <c r="BB72" i="11"/>
  <c r="Q72" i="10"/>
  <c r="BW70" i="11"/>
  <c r="AL70" i="10"/>
  <c r="O39" i="10"/>
  <c r="AZ39" i="11"/>
  <c r="AZ35" i="11"/>
  <c r="O35" i="10"/>
  <c r="AY38" i="11"/>
  <c r="N38" i="10"/>
  <c r="BD64" i="11"/>
  <c r="S64" i="10"/>
  <c r="AU25" i="11"/>
  <c r="J25" i="10"/>
  <c r="T28" i="10"/>
  <c r="BE28" i="11"/>
  <c r="BE37" i="11"/>
  <c r="T37" i="10"/>
  <c r="AX31" i="11"/>
  <c r="M31" i="10"/>
  <c r="BM29" i="11"/>
  <c r="AB29" i="10"/>
  <c r="AZ33" i="11"/>
  <c r="O33" i="10"/>
  <c r="BD40" i="11"/>
  <c r="S40" i="10"/>
  <c r="N35" i="10"/>
  <c r="AY35" i="11"/>
  <c r="AV45" i="11"/>
  <c r="K45" i="10"/>
  <c r="O53" i="10"/>
  <c r="AZ53" i="11"/>
  <c r="K54" i="10"/>
  <c r="AV54" i="11"/>
  <c r="BR69" i="11"/>
  <c r="AG69" i="10"/>
  <c r="Z38" i="10"/>
  <c r="BK38" i="11"/>
  <c r="BF75" i="11"/>
  <c r="U75" i="10"/>
  <c r="V59" i="10"/>
  <c r="BG59" i="11"/>
  <c r="AH8" i="10"/>
  <c r="BS8" i="11"/>
  <c r="BC57" i="11"/>
  <c r="R57" i="10"/>
  <c r="O47" i="10"/>
  <c r="AZ47" i="11"/>
  <c r="AJ61" i="10"/>
  <c r="BU61" i="11"/>
  <c r="BB41" i="11"/>
  <c r="Q41" i="10"/>
  <c r="AB52" i="10"/>
  <c r="BM52" i="11"/>
  <c r="H62" i="10"/>
  <c r="AS62" i="11"/>
  <c r="Z21" i="10"/>
  <c r="BK21" i="11"/>
  <c r="BQ49" i="11"/>
  <c r="AF49" i="10"/>
  <c r="BJ17" i="11"/>
  <c r="Y17" i="10"/>
  <c r="BW30" i="11"/>
  <c r="AL30" i="10"/>
  <c r="BO28" i="11"/>
  <c r="AD28" i="10"/>
  <c r="AX55" i="11"/>
  <c r="M55" i="10"/>
  <c r="AE11" i="10"/>
  <c r="BP11" i="11"/>
  <c r="J36" i="10"/>
  <c r="AU36" i="11"/>
  <c r="R31" i="10"/>
  <c r="BC31" i="11"/>
  <c r="AB51" i="10"/>
  <c r="BM51" i="11"/>
  <c r="Q32" i="10"/>
  <c r="BB32" i="11"/>
  <c r="AJ58" i="10"/>
  <c r="BU58" i="11"/>
  <c r="AF72" i="10"/>
  <c r="BQ72" i="11"/>
  <c r="V18" i="10"/>
  <c r="BG18" i="11"/>
  <c r="BQ10" i="11"/>
  <c r="AF10" i="10"/>
  <c r="W46" i="10"/>
  <c r="BH46" i="11"/>
  <c r="AE12" i="10"/>
  <c r="BP12" i="11"/>
  <c r="C63" i="11"/>
  <c r="H53" i="10"/>
  <c r="AS53" i="11"/>
  <c r="AA14" i="10"/>
  <c r="BL14" i="11"/>
  <c r="S65" i="10"/>
  <c r="BD65" i="11"/>
  <c r="BS57" i="11"/>
  <c r="AH57" i="10"/>
  <c r="BJ22" i="11"/>
  <c r="Y22" i="10"/>
  <c r="AV52" i="11"/>
  <c r="K52" i="10"/>
  <c r="AD21" i="10"/>
  <c r="BO21" i="11"/>
  <c r="BK27" i="11"/>
  <c r="Z27" i="10"/>
  <c r="N56" i="10"/>
  <c r="AY56" i="11"/>
  <c r="BU28" i="11"/>
  <c r="AJ28" i="10"/>
  <c r="L55" i="10"/>
  <c r="AW55" i="11"/>
  <c r="Z11" i="10"/>
  <c r="BK11" i="11"/>
  <c r="AV63" i="11"/>
  <c r="K63" i="10"/>
  <c r="BK51" i="11"/>
  <c r="Z51" i="10"/>
  <c r="M29" i="10"/>
  <c r="AX29" i="11"/>
  <c r="C19" i="11"/>
  <c r="BL74" i="11"/>
  <c r="AA74" i="10"/>
  <c r="BN20" i="11"/>
  <c r="AC20" i="10"/>
  <c r="AX33" i="11"/>
  <c r="M33" i="10"/>
  <c r="N18" i="10"/>
  <c r="AY18" i="11"/>
  <c r="BK10" i="11"/>
  <c r="Z10" i="10"/>
  <c r="BE46" i="11"/>
  <c r="T46" i="10"/>
  <c r="BB44" i="11"/>
  <c r="Q44" i="10"/>
  <c r="Y13" i="10"/>
  <c r="BJ13" i="11"/>
  <c r="BB75" i="11"/>
  <c r="Q75" i="10"/>
  <c r="X25" i="10"/>
  <c r="BI25" i="11"/>
  <c r="X69" i="10"/>
  <c r="BI69" i="11"/>
  <c r="Q65" i="10"/>
  <c r="BB65" i="11"/>
  <c r="AU50" i="11"/>
  <c r="J50" i="10"/>
  <c r="BP19" i="11"/>
  <c r="AE19" i="10"/>
  <c r="AH61" i="10"/>
  <c r="BS61" i="11"/>
  <c r="AA44" i="10"/>
  <c r="BL44" i="11"/>
  <c r="T45" i="10"/>
  <c r="BE45" i="11"/>
  <c r="BK13" i="11"/>
  <c r="Z13" i="10"/>
  <c r="BE54" i="11"/>
  <c r="T54" i="10"/>
  <c r="AD69" i="10"/>
  <c r="BO69" i="11"/>
  <c r="AU65" i="11"/>
  <c r="J65" i="10"/>
  <c r="I12" i="10"/>
  <c r="AT12" i="11"/>
  <c r="BM8" i="11"/>
  <c r="AB8" i="10"/>
  <c r="AE64" i="10"/>
  <c r="BP64" i="11"/>
  <c r="AI25" i="10"/>
  <c r="BT25" i="11"/>
  <c r="C20" i="10"/>
  <c r="BS22" i="11"/>
  <c r="AH22" i="10"/>
  <c r="AE52" i="10"/>
  <c r="BP52" i="11"/>
  <c r="BA30" i="9"/>
  <c r="AQ49" i="11"/>
  <c r="F49" i="10"/>
  <c r="AK27" i="10"/>
  <c r="BV27" i="11"/>
  <c r="AV30" i="11"/>
  <c r="K30" i="10"/>
  <c r="AZ60" i="11"/>
  <c r="O60" i="10"/>
  <c r="BP37" i="11"/>
  <c r="AE37" i="10"/>
  <c r="BC11" i="11"/>
  <c r="R11" i="10"/>
  <c r="AH63" i="10"/>
  <c r="BS63" i="11"/>
  <c r="AY51" i="11"/>
  <c r="N51" i="10"/>
  <c r="BV29" i="11"/>
  <c r="AK29" i="10"/>
  <c r="AZ74" i="11"/>
  <c r="O74" i="10"/>
  <c r="AX58" i="11"/>
  <c r="M58" i="10"/>
  <c r="BG72" i="11"/>
  <c r="V72" i="10"/>
  <c r="BR33" i="11"/>
  <c r="AG33" i="10"/>
  <c r="AK70" i="10"/>
  <c r="BV70" i="11"/>
  <c r="AE10" i="10"/>
  <c r="BP10" i="11"/>
  <c r="BT46" i="11"/>
  <c r="AI46" i="10"/>
  <c r="BC39" i="11"/>
  <c r="R39" i="10"/>
  <c r="AN71" i="10"/>
  <c r="C50" i="10"/>
  <c r="AB13" i="10"/>
  <c r="BM13" i="11"/>
  <c r="N12" i="10"/>
  <c r="AY12" i="11"/>
  <c r="AX19" i="11"/>
  <c r="M19" i="10"/>
  <c r="AK52" i="10"/>
  <c r="BV52" i="11"/>
  <c r="O17" i="10"/>
  <c r="AZ17" i="11"/>
  <c r="I28" i="10"/>
  <c r="AT28" i="11"/>
  <c r="BW37" i="11"/>
  <c r="AL37" i="10"/>
  <c r="AI63" i="10"/>
  <c r="BT63" i="11"/>
  <c r="AK32" i="10"/>
  <c r="BV32" i="11"/>
  <c r="AA18" i="10"/>
  <c r="BL18" i="11"/>
  <c r="Z46" i="10"/>
  <c r="BK46" i="11"/>
  <c r="C10" i="10"/>
  <c r="M24" i="11"/>
  <c r="BU13" i="11"/>
  <c r="AJ13" i="10"/>
  <c r="BW12" i="11"/>
  <c r="AL12" i="10"/>
  <c r="AC49" i="10"/>
  <c r="BN49" i="11"/>
  <c r="AB56" i="10"/>
  <c r="BM56" i="11"/>
  <c r="AL28" i="10"/>
  <c r="BW28" i="11"/>
  <c r="W11" i="10"/>
  <c r="BH11" i="11"/>
  <c r="BH32" i="11"/>
  <c r="W32" i="10"/>
  <c r="F20" i="10"/>
  <c r="AQ20" i="11"/>
  <c r="Y40" i="10"/>
  <c r="BJ40" i="11"/>
  <c r="BD44" i="11"/>
  <c r="S44" i="10"/>
  <c r="Q53" i="10"/>
  <c r="BB53" i="11"/>
  <c r="X54" i="10"/>
  <c r="BI54" i="11"/>
  <c r="AV65" i="11"/>
  <c r="K65" i="10"/>
  <c r="BF12" i="11"/>
  <c r="U12" i="10"/>
  <c r="AX59" i="11"/>
  <c r="M59" i="10"/>
  <c r="C25" i="10"/>
  <c r="AI64" i="10"/>
  <c r="BT64" i="11"/>
  <c r="Q19" i="10"/>
  <c r="BB19" i="11"/>
  <c r="BD25" i="11"/>
  <c r="S25" i="10"/>
  <c r="AQ61" i="11"/>
  <c r="F61" i="10"/>
  <c r="AL22" i="10"/>
  <c r="BW22" i="11"/>
  <c r="U34" i="10"/>
  <c r="BF34" i="11"/>
  <c r="AA52" i="10"/>
  <c r="BL52" i="11"/>
  <c r="C67" i="11"/>
  <c r="AS17" i="11"/>
  <c r="H17" i="10"/>
  <c r="BH30" i="11"/>
  <c r="W30" i="10"/>
  <c r="BC68" i="11"/>
  <c r="R68" i="10"/>
  <c r="Z60" i="10"/>
  <c r="BK60" i="11"/>
  <c r="BF37" i="11"/>
  <c r="U37" i="10"/>
  <c r="AC63" i="10"/>
  <c r="BN63" i="11"/>
  <c r="L31" i="10"/>
  <c r="AW31" i="11"/>
  <c r="N16" i="10"/>
  <c r="AY16" i="11"/>
  <c r="AQ74" i="11"/>
  <c r="F74" i="10"/>
  <c r="AU20" i="11"/>
  <c r="J20" i="10"/>
  <c r="BD33" i="11"/>
  <c r="S33" i="10"/>
  <c r="AD10" i="10"/>
  <c r="BO10" i="11"/>
  <c r="I40" i="10"/>
  <c r="AT40" i="11"/>
  <c r="S46" i="10"/>
  <c r="BD46" i="11"/>
  <c r="AB73" i="10"/>
  <c r="BM73" i="11"/>
  <c r="V20" i="30"/>
  <c r="AS13" i="11"/>
  <c r="H13" i="10"/>
  <c r="BI59" i="11"/>
  <c r="X59" i="10"/>
  <c r="AH19" i="10"/>
  <c r="BS19" i="11"/>
  <c r="P53" i="10"/>
  <c r="BA53" i="11"/>
  <c r="Q14" i="10"/>
  <c r="BB14" i="11"/>
  <c r="BH65" i="11"/>
  <c r="W65" i="10"/>
  <c r="AT59" i="11"/>
  <c r="I59" i="10"/>
  <c r="AS8" i="11"/>
  <c r="H8" i="10"/>
  <c r="BO57" i="11"/>
  <c r="AD57" i="10"/>
  <c r="V9" i="30"/>
  <c r="BA42" i="9"/>
  <c r="BA12" i="9"/>
  <c r="U49" i="10"/>
  <c r="BF49" i="11"/>
  <c r="N17" i="10"/>
  <c r="AY17" i="11"/>
  <c r="AU56" i="11"/>
  <c r="J56" i="10"/>
  <c r="BN68" i="11"/>
  <c r="AC68" i="10"/>
  <c r="AZ28" i="11"/>
  <c r="O28" i="10"/>
  <c r="AH55" i="10"/>
  <c r="BS55" i="11"/>
  <c r="BL11" i="11"/>
  <c r="AA11" i="10"/>
  <c r="AJ36" i="10"/>
  <c r="BU36" i="11"/>
  <c r="AY63" i="11"/>
  <c r="N63" i="10"/>
  <c r="BP51" i="11"/>
  <c r="AE51" i="10"/>
  <c r="AX32" i="11"/>
  <c r="M32" i="10"/>
  <c r="BA32" i="9"/>
  <c r="BT58" i="11"/>
  <c r="AI58" i="10"/>
  <c r="AW20" i="11"/>
  <c r="L20" i="10"/>
  <c r="L33" i="10"/>
  <c r="AW33" i="11"/>
  <c r="AE70" i="10"/>
  <c r="BP70" i="11"/>
  <c r="BE40" i="11"/>
  <c r="T40" i="10"/>
  <c r="AQ39" i="11"/>
  <c r="F39" i="10"/>
  <c r="BC69" i="11"/>
  <c r="R69" i="10"/>
  <c r="BD57" i="11"/>
  <c r="S57" i="10"/>
  <c r="C13" i="10"/>
  <c r="AT34" i="11"/>
  <c r="I34" i="10"/>
  <c r="L66" i="11"/>
  <c r="K44" i="10"/>
  <c r="AV44" i="11"/>
  <c r="O13" i="10"/>
  <c r="AZ13" i="11"/>
  <c r="AS38" i="11"/>
  <c r="H38" i="10"/>
  <c r="BC65" i="11"/>
  <c r="R65" i="10"/>
  <c r="BI50" i="11"/>
  <c r="X50" i="10"/>
  <c r="C9" i="10"/>
  <c r="AG19" i="10"/>
  <c r="BR19" i="11"/>
  <c r="Q47" i="10"/>
  <c r="BB47" i="11"/>
  <c r="P34" i="10"/>
  <c r="BA34" i="11"/>
  <c r="BM44" i="11"/>
  <c r="AB44" i="10"/>
  <c r="AX53" i="11"/>
  <c r="M53" i="10"/>
  <c r="BG54" i="11"/>
  <c r="V54" i="10"/>
  <c r="AQ69" i="11"/>
  <c r="F69" i="10"/>
  <c r="BQ26" i="11"/>
  <c r="AF26" i="10"/>
  <c r="L75" i="10"/>
  <c r="AW75" i="11"/>
  <c r="K59" i="10"/>
  <c r="AV59" i="11"/>
  <c r="AG8" i="10"/>
  <c r="BR8" i="11"/>
  <c r="I64" i="10"/>
  <c r="AT64" i="11"/>
  <c r="BR25" i="11"/>
  <c r="AG25" i="10"/>
  <c r="BQ47" i="11"/>
  <c r="AF47" i="10"/>
  <c r="BA22" i="11"/>
  <c r="P22" i="10"/>
  <c r="BD34" i="11"/>
  <c r="S34" i="10"/>
  <c r="AB62" i="10"/>
  <c r="BM62" i="11"/>
  <c r="V8" i="30"/>
  <c r="AE27" i="10"/>
  <c r="BP27" i="11"/>
  <c r="T56" i="10"/>
  <c r="BE56" i="11"/>
  <c r="BF55" i="11"/>
  <c r="U55" i="10"/>
  <c r="BI11" i="11"/>
  <c r="X11" i="10"/>
  <c r="AS63" i="11"/>
  <c r="H63" i="10"/>
  <c r="BE31" i="11"/>
  <c r="T31" i="10"/>
  <c r="BI51" i="11"/>
  <c r="X51" i="10"/>
  <c r="BP29" i="11"/>
  <c r="AE29" i="10"/>
  <c r="AZ58" i="11"/>
  <c r="O58" i="10"/>
  <c r="BD72" i="11"/>
  <c r="S72" i="10"/>
  <c r="AI18" i="10"/>
  <c r="BT18" i="11"/>
  <c r="AG10" i="10"/>
  <c r="BR10" i="11"/>
  <c r="AW40" i="11"/>
  <c r="L40" i="10"/>
  <c r="Z39" i="10"/>
  <c r="BK39" i="11"/>
  <c r="BV73" i="11"/>
  <c r="AK73" i="10"/>
  <c r="U40" i="30"/>
  <c r="AF25" i="10"/>
  <c r="BQ25" i="11"/>
  <c r="C49" i="10"/>
  <c r="C43" i="11"/>
  <c r="J17" i="10"/>
  <c r="AU17" i="11"/>
  <c r="K28" i="10"/>
  <c r="AV28" i="11"/>
  <c r="AG11" i="10"/>
  <c r="BR11" i="11"/>
  <c r="C52" i="10"/>
  <c r="AS58" i="11"/>
  <c r="H58" i="10"/>
  <c r="BW33" i="11"/>
  <c r="AL33" i="10"/>
  <c r="AK40" i="10"/>
  <c r="BV40" i="11"/>
  <c r="BA40" i="9"/>
  <c r="AH73" i="10"/>
  <c r="BS73" i="11"/>
  <c r="F19" i="10"/>
  <c r="AQ19" i="11"/>
  <c r="BA73" i="9"/>
  <c r="C70" i="10"/>
  <c r="BA69" i="9"/>
  <c r="C29" i="10"/>
  <c r="AV53" i="11"/>
  <c r="K53" i="10"/>
  <c r="BT59" i="11"/>
  <c r="AI59" i="10"/>
  <c r="BO22" i="11"/>
  <c r="AD22" i="10"/>
  <c r="BS21" i="11"/>
  <c r="AH21" i="10"/>
  <c r="AD53" i="10"/>
  <c r="BO53" i="11"/>
  <c r="BM38" i="11"/>
  <c r="AB38" i="10"/>
  <c r="AU12" i="11"/>
  <c r="J12" i="10"/>
  <c r="AF64" i="10"/>
  <c r="BQ64" i="11"/>
  <c r="BQ19" i="11"/>
  <c r="AF19" i="10"/>
  <c r="BS47" i="11"/>
  <c r="AH47" i="10"/>
  <c r="O34" i="10"/>
  <c r="AZ34" i="11"/>
  <c r="AU62" i="11"/>
  <c r="J62" i="10"/>
  <c r="BU49" i="11"/>
  <c r="AJ49" i="10"/>
  <c r="O27" i="10"/>
  <c r="AZ27" i="11"/>
  <c r="BR30" i="11"/>
  <c r="AG30" i="10"/>
  <c r="Z68" i="10"/>
  <c r="BK68" i="11"/>
  <c r="BF28" i="11"/>
  <c r="U28" i="10"/>
  <c r="BN37" i="11"/>
  <c r="AC37" i="10"/>
  <c r="Q36" i="10"/>
  <c r="BB36" i="11"/>
  <c r="AK31" i="10"/>
  <c r="BV31" i="11"/>
  <c r="AF51" i="10"/>
  <c r="BQ51" i="11"/>
  <c r="Y16" i="10"/>
  <c r="BJ16" i="11"/>
  <c r="N29" i="10"/>
  <c r="AY29" i="11"/>
  <c r="BN58" i="11"/>
  <c r="AC58" i="10"/>
  <c r="X20" i="10"/>
  <c r="BI20" i="11"/>
  <c r="BM33" i="11"/>
  <c r="AB33" i="10"/>
  <c r="BK18" i="11"/>
  <c r="Z18" i="10"/>
  <c r="C59" i="11"/>
  <c r="V42" i="11"/>
  <c r="U43" i="11"/>
  <c r="C62" i="10"/>
  <c r="AK13" i="29"/>
  <c r="AG13" i="29"/>
  <c r="AI13" i="29"/>
  <c r="C26" i="10"/>
  <c r="AZ25" i="11"/>
  <c r="O25" i="10"/>
  <c r="C23" i="11"/>
  <c r="BA68" i="9"/>
  <c r="BD74" i="11"/>
  <c r="S74" i="10"/>
  <c r="BR20" i="11"/>
  <c r="AG20" i="10"/>
  <c r="BE70" i="11"/>
  <c r="T70" i="10"/>
  <c r="N40" i="10"/>
  <c r="AY40" i="11"/>
  <c r="H42" i="11"/>
  <c r="V26" i="30"/>
  <c r="V16" i="30"/>
  <c r="C38" i="10"/>
  <c r="AF42" i="11"/>
  <c r="K48" i="11"/>
  <c r="AA48" i="11"/>
  <c r="T71" i="11"/>
  <c r="C47" i="11"/>
  <c r="C21" i="10"/>
  <c r="O22" i="71"/>
  <c r="AN66" i="10" l="1"/>
  <c r="AN43" i="10"/>
  <c r="AB20" i="11"/>
  <c r="H59" i="11"/>
  <c r="G31" i="10"/>
  <c r="AN31" i="10" s="1"/>
  <c r="T75" i="11"/>
  <c r="AH40" i="11"/>
  <c r="G11" i="10"/>
  <c r="V48" i="11"/>
  <c r="BR9" i="11"/>
  <c r="AG9" i="10"/>
  <c r="V55" i="11"/>
  <c r="L19" i="11"/>
  <c r="G63" i="10"/>
  <c r="AN63" i="10" s="1"/>
  <c r="G60" i="10"/>
  <c r="AM60" i="10" s="1"/>
  <c r="BM9" i="11"/>
  <c r="AB9" i="10"/>
  <c r="AK48" i="11"/>
  <c r="AF56" i="11"/>
  <c r="W26" i="30"/>
  <c r="AK65" i="11"/>
  <c r="AI42" i="11"/>
  <c r="T9" i="10"/>
  <c r="BE9" i="11"/>
  <c r="C10" i="11"/>
  <c r="L65" i="11"/>
  <c r="G25" i="10"/>
  <c r="AM25" i="10" s="1"/>
  <c r="C66" i="11"/>
  <c r="X31" i="30"/>
  <c r="AY31" i="30" s="1"/>
  <c r="BA31" i="30" s="1"/>
  <c r="M60" i="11"/>
  <c r="V57" i="11"/>
  <c r="R14" i="11"/>
  <c r="AL15" i="29"/>
  <c r="BF9" i="11"/>
  <c r="U9" i="10"/>
  <c r="I73" i="11"/>
  <c r="H60" i="11"/>
  <c r="I56" i="11"/>
  <c r="O49" i="11"/>
  <c r="Q62" i="11"/>
  <c r="C64" i="11"/>
  <c r="G20" i="10"/>
  <c r="AM20" i="10" s="1"/>
  <c r="AE71" i="11"/>
  <c r="P43" i="11"/>
  <c r="J61" i="11"/>
  <c r="N41" i="11"/>
  <c r="R9" i="10"/>
  <c r="BC9" i="11"/>
  <c r="X15" i="30"/>
  <c r="AY15" i="30" s="1"/>
  <c r="BA15" i="30" s="1"/>
  <c r="C34" i="11"/>
  <c r="T48" i="11"/>
  <c r="H67" i="11"/>
  <c r="W71" i="11"/>
  <c r="I71" i="11"/>
  <c r="Y48" i="11"/>
  <c r="Y43" i="11"/>
  <c r="Q48" i="11"/>
  <c r="AC53" i="11"/>
  <c r="J39" i="11"/>
  <c r="Z48" i="11"/>
  <c r="S37" i="11"/>
  <c r="AJ34" i="11"/>
  <c r="V65" i="11"/>
  <c r="AK45" i="11"/>
  <c r="AG70" i="11"/>
  <c r="Y29" i="11"/>
  <c r="AA36" i="11"/>
  <c r="AF27" i="11"/>
  <c r="AJ22" i="11"/>
  <c r="AG54" i="11"/>
  <c r="AF20" i="11"/>
  <c r="J55" i="11"/>
  <c r="M22" i="11"/>
  <c r="W47" i="11"/>
  <c r="K69" i="11"/>
  <c r="AB47" i="11"/>
  <c r="AC24" i="11"/>
  <c r="F66" i="11"/>
  <c r="C41" i="11"/>
  <c r="AK9" i="29"/>
  <c r="AL7" i="29"/>
  <c r="X16" i="30"/>
  <c r="AY16" i="30" s="1"/>
  <c r="BA16" i="30" s="1"/>
  <c r="L41" i="11"/>
  <c r="AK71" i="11"/>
  <c r="I50" i="11"/>
  <c r="O59" i="11"/>
  <c r="I75" i="11"/>
  <c r="V19" i="11"/>
  <c r="AB46" i="11"/>
  <c r="O70" i="11"/>
  <c r="S58" i="11"/>
  <c r="S24" i="11"/>
  <c r="AJ31" i="11"/>
  <c r="AC36" i="11"/>
  <c r="R60" i="11"/>
  <c r="F30" i="11"/>
  <c r="AL17" i="11"/>
  <c r="W11" i="30"/>
  <c r="J47" i="11"/>
  <c r="P57" i="11"/>
  <c r="S75" i="11"/>
  <c r="AH26" i="11"/>
  <c r="J54" i="11"/>
  <c r="J53" i="11"/>
  <c r="J70" i="11"/>
  <c r="AH58" i="11"/>
  <c r="AC51" i="11"/>
  <c r="V37" i="11"/>
  <c r="H56" i="11"/>
  <c r="AG50" i="11"/>
  <c r="AI53" i="11"/>
  <c r="Z54" i="11"/>
  <c r="W34" i="11"/>
  <c r="M10" i="11"/>
  <c r="J60" i="11"/>
  <c r="AD73" i="11"/>
  <c r="W20" i="30"/>
  <c r="F42" i="11"/>
  <c r="AC43" i="11"/>
  <c r="C50" i="11"/>
  <c r="AA71" i="11"/>
  <c r="J43" i="11"/>
  <c r="C58" i="11"/>
  <c r="AL48" i="11"/>
  <c r="P24" i="11"/>
  <c r="I60" i="11"/>
  <c r="AI52" i="11"/>
  <c r="X14" i="30"/>
  <c r="AY14" i="30" s="1"/>
  <c r="BA14" i="30" s="1"/>
  <c r="U47" i="11"/>
  <c r="V49" i="11"/>
  <c r="AA51" i="11"/>
  <c r="L26" i="11"/>
  <c r="G50" i="10"/>
  <c r="AM50" i="10" s="1"/>
  <c r="G8" i="10"/>
  <c r="AN8" i="10" s="1"/>
  <c r="G18" i="10"/>
  <c r="AM18" i="10" s="1"/>
  <c r="H52" i="11"/>
  <c r="R58" i="11"/>
  <c r="G62" i="10"/>
  <c r="AK42" i="11"/>
  <c r="W39" i="30"/>
  <c r="Q38" i="11"/>
  <c r="AD46" i="11"/>
  <c r="G29" i="10"/>
  <c r="AM29" i="10" s="1"/>
  <c r="W35" i="30"/>
  <c r="S71" i="11"/>
  <c r="AG61" i="11"/>
  <c r="AL38" i="11"/>
  <c r="AG16" i="29"/>
  <c r="K12" i="11"/>
  <c r="U26" i="11"/>
  <c r="L54" i="11"/>
  <c r="M70" i="11"/>
  <c r="X21" i="30"/>
  <c r="AY21" i="30" s="1"/>
  <c r="BA21" i="30" s="1"/>
  <c r="AE22" i="11"/>
  <c r="AL65" i="11"/>
  <c r="S69" i="11"/>
  <c r="T44" i="11"/>
  <c r="M73" i="11"/>
  <c r="AG16" i="11"/>
  <c r="V60" i="11"/>
  <c r="T21" i="11"/>
  <c r="AK34" i="11"/>
  <c r="AC54" i="11"/>
  <c r="AK33" i="11"/>
  <c r="AC60" i="11"/>
  <c r="AF8" i="11"/>
  <c r="AF32" i="11"/>
  <c r="S42" i="11"/>
  <c r="Y51" i="11"/>
  <c r="K11" i="11"/>
  <c r="G56" i="10"/>
  <c r="AM56" i="10" s="1"/>
  <c r="W33" i="30"/>
  <c r="Q52" i="11"/>
  <c r="Z57" i="11"/>
  <c r="V64" i="11"/>
  <c r="AL13" i="29"/>
  <c r="U25" i="11"/>
  <c r="AA9" i="10"/>
  <c r="BL9" i="11"/>
  <c r="F24" i="11"/>
  <c r="AE67" i="11"/>
  <c r="X17" i="30"/>
  <c r="AY17" i="30" s="1"/>
  <c r="BA17" i="30" s="1"/>
  <c r="V29" i="11"/>
  <c r="X18" i="30"/>
  <c r="AY18" i="30" s="1"/>
  <c r="BA18" i="30" s="1"/>
  <c r="C32" i="11"/>
  <c r="C12" i="11"/>
  <c r="G22" i="10"/>
  <c r="AM22" i="10" s="1"/>
  <c r="W32" i="30"/>
  <c r="W14" i="11"/>
  <c r="W27" i="30"/>
  <c r="G30" i="10"/>
  <c r="AM30" i="10" s="1"/>
  <c r="Y9" i="10"/>
  <c r="BJ9" i="11"/>
  <c r="K24" i="11"/>
  <c r="Z71" i="11"/>
  <c r="U46" i="11"/>
  <c r="AI8" i="11"/>
  <c r="M40" i="11"/>
  <c r="AI16" i="11"/>
  <c r="AI54" i="11"/>
  <c r="AH44" i="11"/>
  <c r="N28" i="11"/>
  <c r="C38" i="11"/>
  <c r="AL8" i="29"/>
  <c r="G28" i="10"/>
  <c r="AM28" i="10" s="1"/>
  <c r="I43" i="11"/>
  <c r="C52" i="11"/>
  <c r="I54" i="11"/>
  <c r="N48" i="11"/>
  <c r="Z66" i="11"/>
  <c r="C65" i="11"/>
  <c r="S70" i="11"/>
  <c r="Y37" i="11"/>
  <c r="AC28" i="11"/>
  <c r="S35" i="11"/>
  <c r="AK17" i="11"/>
  <c r="X38" i="11"/>
  <c r="AI43" i="11"/>
  <c r="H48" i="11"/>
  <c r="V66" i="11"/>
  <c r="AM8" i="10"/>
  <c r="C54" i="11"/>
  <c r="X39" i="30"/>
  <c r="AY39" i="30" s="1"/>
  <c r="BA39" i="30" s="1"/>
  <c r="G21" i="10"/>
  <c r="AM21" i="10" s="1"/>
  <c r="AH31" i="11"/>
  <c r="O68" i="11"/>
  <c r="AG68" i="11"/>
  <c r="T18" i="11"/>
  <c r="AF58" i="11"/>
  <c r="AE46" i="11"/>
  <c r="X13" i="30"/>
  <c r="AY13" i="30" s="1"/>
  <c r="BA13" i="30" s="1"/>
  <c r="X35" i="30"/>
  <c r="AY35" i="30" s="1"/>
  <c r="BA35" i="30" s="1"/>
  <c r="G54" i="10"/>
  <c r="AM54" i="10" s="1"/>
  <c r="C26" i="11"/>
  <c r="AG13" i="11"/>
  <c r="AM15" i="29"/>
  <c r="BA9" i="11"/>
  <c r="P9" i="10"/>
  <c r="G13" i="10"/>
  <c r="AM13" i="10" s="1"/>
  <c r="AA39" i="11"/>
  <c r="AH20" i="11"/>
  <c r="J41" i="11"/>
  <c r="U22" i="11"/>
  <c r="R25" i="11"/>
  <c r="AA50" i="11"/>
  <c r="Q8" i="11"/>
  <c r="Q26" i="11"/>
  <c r="U45" i="11"/>
  <c r="L35" i="11"/>
  <c r="J72" i="11"/>
  <c r="M74" i="11"/>
  <c r="X63" i="11"/>
  <c r="Z28" i="11"/>
  <c r="AI44" i="11"/>
  <c r="AA22" i="11"/>
  <c r="AL14" i="11"/>
  <c r="AB10" i="11"/>
  <c r="W24" i="30"/>
  <c r="I33" i="11"/>
  <c r="L51" i="11"/>
  <c r="AJ52" i="11"/>
  <c r="G70" i="10"/>
  <c r="AM70" i="10" s="1"/>
  <c r="G72" i="10"/>
  <c r="AN72" i="10" s="1"/>
  <c r="V24" i="11"/>
  <c r="C25" i="11"/>
  <c r="Z67" i="11"/>
  <c r="G33" i="10"/>
  <c r="AN33" i="10" s="1"/>
  <c r="G47" i="10"/>
  <c r="C37" i="11"/>
  <c r="G16" i="10"/>
  <c r="AM16" i="10" s="1"/>
  <c r="AI67" i="11"/>
  <c r="AJ43" i="11"/>
  <c r="G74" i="10"/>
  <c r="AN74" i="10" s="1"/>
  <c r="W24" i="11"/>
  <c r="V40" i="30"/>
  <c r="AD51" i="11"/>
  <c r="N61" i="11"/>
  <c r="AJ19" i="11"/>
  <c r="J24" i="11"/>
  <c r="Q18" i="11"/>
  <c r="AG29" i="11"/>
  <c r="L67" i="11"/>
  <c r="AJ69" i="11"/>
  <c r="AB30" i="11"/>
  <c r="AL44" i="11"/>
  <c r="W36" i="30"/>
  <c r="AK53" i="11"/>
  <c r="K40" i="11"/>
  <c r="S11" i="11"/>
  <c r="AH48" i="11"/>
  <c r="AG9" i="29"/>
  <c r="AM7" i="29"/>
  <c r="W43" i="11"/>
  <c r="F32" i="11"/>
  <c r="AE31" i="11"/>
  <c r="AI55" i="11"/>
  <c r="Q28" i="11"/>
  <c r="AC17" i="11"/>
  <c r="AG49" i="11"/>
  <c r="AD43" i="11"/>
  <c r="S14" i="11"/>
  <c r="AH35" i="11"/>
  <c r="AB42" i="11"/>
  <c r="R54" i="11"/>
  <c r="M45" i="11"/>
  <c r="AL14" i="29"/>
  <c r="C62" i="11"/>
  <c r="AF50" i="11"/>
  <c r="AE65" i="11"/>
  <c r="L44" i="11"/>
  <c r="X11" i="30"/>
  <c r="AY11" i="30" s="1"/>
  <c r="BA11" i="30" s="1"/>
  <c r="AJ71" i="11"/>
  <c r="X34" i="11"/>
  <c r="X75" i="11"/>
  <c r="V67" i="11"/>
  <c r="AK63" i="11"/>
  <c r="AH68" i="11"/>
  <c r="G64" i="10"/>
  <c r="P64" i="11"/>
  <c r="AC71" i="11"/>
  <c r="W23" i="30"/>
  <c r="X20" i="30"/>
  <c r="AY20" i="30" s="1"/>
  <c r="BA20" i="30" s="1"/>
  <c r="C8" i="11"/>
  <c r="AC66" i="11"/>
  <c r="AC75" i="11"/>
  <c r="R35" i="11"/>
  <c r="AJ20" i="11"/>
  <c r="H36" i="11"/>
  <c r="AL43" i="11"/>
  <c r="X44" i="11"/>
  <c r="J74" i="11"/>
  <c r="M49" i="11"/>
  <c r="G37" i="10"/>
  <c r="AM37" i="10" s="1"/>
  <c r="G26" i="10"/>
  <c r="AM26" i="10" s="1"/>
  <c r="G52" i="10"/>
  <c r="AM52" i="10" s="1"/>
  <c r="AN54" i="10"/>
  <c r="C46" i="11"/>
  <c r="AB67" i="11"/>
  <c r="AC10" i="11"/>
  <c r="F26" i="11"/>
  <c r="X29" i="30"/>
  <c r="AY29" i="30" s="1"/>
  <c r="BA29" i="30" s="1"/>
  <c r="BW9" i="11"/>
  <c r="AL9" i="10"/>
  <c r="O48" i="11"/>
  <c r="AB53" i="11"/>
  <c r="P38" i="11"/>
  <c r="C69" i="11"/>
  <c r="AG17" i="11"/>
  <c r="W25" i="30"/>
  <c r="AE21" i="11"/>
  <c r="C30" i="11"/>
  <c r="C28" i="11"/>
  <c r="X12" i="30"/>
  <c r="AY12" i="30" s="1"/>
  <c r="BA12" i="30" s="1"/>
  <c r="AK8" i="11"/>
  <c r="C53" i="11"/>
  <c r="AK28" i="11"/>
  <c r="W19" i="30"/>
  <c r="I48" i="11"/>
  <c r="X9" i="30"/>
  <c r="AY9" i="30" s="1"/>
  <c r="BA9" i="30" s="1"/>
  <c r="O71" i="11"/>
  <c r="K71" i="11"/>
  <c r="C20" i="11"/>
  <c r="F43" i="11"/>
  <c r="H71" i="11"/>
  <c r="W37" i="30"/>
  <c r="U62" i="11"/>
  <c r="L69" i="11"/>
  <c r="N52" i="11"/>
  <c r="W73" i="11"/>
  <c r="AI70" i="11"/>
  <c r="AG34" i="11"/>
  <c r="AH24" i="11"/>
  <c r="C68" i="11"/>
  <c r="AK61" i="11"/>
  <c r="AI12" i="11"/>
  <c r="N69" i="11"/>
  <c r="W22" i="30"/>
  <c r="AL41" i="11"/>
  <c r="AN62" i="10"/>
  <c r="AK35" i="11"/>
  <c r="F70" i="11"/>
  <c r="BG9" i="11"/>
  <c r="V9" i="10"/>
  <c r="AN29" i="10"/>
  <c r="AF67" i="11"/>
  <c r="W10" i="30"/>
  <c r="W34" i="30"/>
  <c r="G69" i="10"/>
  <c r="AM69" i="10" s="1"/>
  <c r="N66" i="11"/>
  <c r="N74" i="11"/>
  <c r="F22" i="11"/>
  <c r="M20" i="11"/>
  <c r="V74" i="11"/>
  <c r="X25" i="30"/>
  <c r="AY25" i="30" s="1"/>
  <c r="BA25" i="30" s="1"/>
  <c r="X27" i="30"/>
  <c r="AY27" i="30" s="1"/>
  <c r="BA27" i="30" s="1"/>
  <c r="G17" i="10"/>
  <c r="AM17" i="10" s="1"/>
  <c r="W30" i="30"/>
  <c r="AN20" i="10"/>
  <c r="Y66" i="11"/>
  <c r="G14" i="10"/>
  <c r="AM14" i="10" s="1"/>
  <c r="AE43" i="11"/>
  <c r="N24" i="11"/>
  <c r="W38" i="30"/>
  <c r="L56" i="11"/>
  <c r="C21" i="11"/>
  <c r="W12" i="30"/>
  <c r="K74" i="11"/>
  <c r="F36" i="11"/>
  <c r="Z75" i="11"/>
  <c r="V69" i="11"/>
  <c r="AE50" i="11"/>
  <c r="AH9" i="10"/>
  <c r="BS9" i="11"/>
  <c r="H24" i="11"/>
  <c r="X26" i="30"/>
  <c r="AY26" i="30" s="1"/>
  <c r="BA26" i="30" s="1"/>
  <c r="BP9" i="11"/>
  <c r="AE9" i="10"/>
  <c r="C14" i="11"/>
  <c r="AN60" i="10"/>
  <c r="C44" i="11"/>
  <c r="X41" i="11"/>
  <c r="X19" i="30"/>
  <c r="AY19" i="30" s="1"/>
  <c r="BA19" i="30" s="1"/>
  <c r="C9" i="11"/>
  <c r="T67" i="11"/>
  <c r="I24" i="11"/>
  <c r="W9" i="30"/>
  <c r="C17" i="11"/>
  <c r="AH66" i="11"/>
  <c r="BO9" i="11"/>
  <c r="AD9" i="10"/>
  <c r="H65" i="11"/>
  <c r="AG58" i="11"/>
  <c r="T24" i="11"/>
  <c r="Y67" i="11"/>
  <c r="G19" i="10"/>
  <c r="AM19" i="10" s="1"/>
  <c r="G45" i="10"/>
  <c r="AM45" i="10" s="1"/>
  <c r="N9" i="10"/>
  <c r="AY9" i="11"/>
  <c r="G27" i="10"/>
  <c r="AN27" i="10" s="1"/>
  <c r="AK66" i="11"/>
  <c r="N73" i="11"/>
  <c r="AG67" i="11"/>
  <c r="C36" i="11"/>
  <c r="C76" i="10"/>
  <c r="O66" i="11"/>
  <c r="X37" i="30"/>
  <c r="AY37" i="30" s="1"/>
  <c r="BA37" i="30" s="1"/>
  <c r="I66" i="11"/>
  <c r="O9" i="10"/>
  <c r="AZ9" i="11"/>
  <c r="Z59" i="11"/>
  <c r="P68" i="11"/>
  <c r="AE41" i="11"/>
  <c r="Q25" i="11"/>
  <c r="AA69" i="11"/>
  <c r="S59" i="11"/>
  <c r="AI16" i="29"/>
  <c r="AI18" i="29" s="1"/>
  <c r="K66" i="11"/>
  <c r="C48" i="11"/>
  <c r="C60" i="11"/>
  <c r="O63" i="11"/>
  <c r="H68" i="11"/>
  <c r="AK56" i="11"/>
  <c r="AB66" i="11"/>
  <c r="AJ62" i="11"/>
  <c r="S52" i="11"/>
  <c r="C24" i="11"/>
  <c r="AL39" i="11"/>
  <c r="L28" i="11"/>
  <c r="J13" i="11"/>
  <c r="C45" i="11"/>
  <c r="C13" i="11"/>
  <c r="AH71" i="11"/>
  <c r="AM27" i="10"/>
  <c r="W7" i="30"/>
  <c r="AX9" i="11"/>
  <c r="M9" i="10"/>
  <c r="X28" i="30"/>
  <c r="AY28" i="30" s="1"/>
  <c r="BA28" i="30" s="1"/>
  <c r="G46" i="10"/>
  <c r="AM46" i="10" s="1"/>
  <c r="AB43" i="11"/>
  <c r="C56" i="11"/>
  <c r="AF35" i="11"/>
  <c r="U71" i="11"/>
  <c r="Q63" i="11"/>
  <c r="X68" i="11"/>
  <c r="AA61" i="11"/>
  <c r="Z14" i="11"/>
  <c r="V39" i="11"/>
  <c r="AB32" i="11"/>
  <c r="AF31" i="11"/>
  <c r="S49" i="11"/>
  <c r="X47" i="11"/>
  <c r="L72" i="11"/>
  <c r="S51" i="11"/>
  <c r="AG28" i="11"/>
  <c r="X26" i="11"/>
  <c r="AG52" i="11"/>
  <c r="K75" i="11"/>
  <c r="J46" i="11"/>
  <c r="AB49" i="11"/>
  <c r="R71" i="11"/>
  <c r="L52" i="11"/>
  <c r="R47" i="11"/>
  <c r="M50" i="11"/>
  <c r="AC59" i="11"/>
  <c r="X12" i="11"/>
  <c r="AG75" i="11"/>
  <c r="O22" i="11"/>
  <c r="Y25" i="11"/>
  <c r="Z42" i="11"/>
  <c r="G55" i="10"/>
  <c r="AN55" i="10" s="1"/>
  <c r="C72" i="11"/>
  <c r="N10" i="11"/>
  <c r="K43" i="11"/>
  <c r="T29" i="11"/>
  <c r="I36" i="11"/>
  <c r="Q11" i="11"/>
  <c r="AF68" i="11"/>
  <c r="AA17" i="11"/>
  <c r="M27" i="11"/>
  <c r="Z34" i="11"/>
  <c r="I47" i="11"/>
  <c r="AC19" i="11"/>
  <c r="N59" i="11"/>
  <c r="U65" i="11"/>
  <c r="Y38" i="11"/>
  <c r="AJ54" i="11"/>
  <c r="P44" i="11"/>
  <c r="S39" i="11"/>
  <c r="W33" i="11"/>
  <c r="V51" i="11"/>
  <c r="AG31" i="11"/>
  <c r="L30" i="11"/>
  <c r="Z49" i="11"/>
  <c r="AB57" i="11"/>
  <c r="AJ75" i="11"/>
  <c r="AF71" i="11"/>
  <c r="Y44" i="11"/>
  <c r="K38" i="11"/>
  <c r="X40" i="11"/>
  <c r="P29" i="11"/>
  <c r="AE30" i="11"/>
  <c r="W53" i="11"/>
  <c r="W8" i="30"/>
  <c r="AN22" i="10"/>
  <c r="R67" i="11"/>
  <c r="J66" i="11"/>
  <c r="AM62" i="10"/>
  <c r="G34" i="10"/>
  <c r="AM34" i="10" s="1"/>
  <c r="G10" i="10"/>
  <c r="AN10" i="10" s="1"/>
  <c r="AK43" i="11"/>
  <c r="AA43" i="11"/>
  <c r="J40" i="11"/>
  <c r="T63" i="11"/>
  <c r="X43" i="11"/>
  <c r="P66" i="11"/>
  <c r="AN28" i="10"/>
  <c r="AN21" i="10"/>
  <c r="AE45" i="11"/>
  <c r="AA67" i="11"/>
  <c r="W21" i="30"/>
  <c r="R12" i="11"/>
  <c r="AE38" i="11"/>
  <c r="AD54" i="11"/>
  <c r="AA46" i="11"/>
  <c r="AG36" i="11"/>
  <c r="AL56" i="11"/>
  <c r="AC62" i="11"/>
  <c r="H75" i="11"/>
  <c r="F53" i="11"/>
  <c r="S20" i="11"/>
  <c r="W29" i="30"/>
  <c r="P26" i="11"/>
  <c r="H43" i="11"/>
  <c r="T43" i="11"/>
  <c r="M28" i="11"/>
  <c r="G32" i="10"/>
  <c r="AM32" i="10" s="1"/>
  <c r="I16" i="11"/>
  <c r="K36" i="11"/>
  <c r="W14" i="30"/>
  <c r="X33" i="30"/>
  <c r="AY33" i="30" s="1"/>
  <c r="BA33" i="30" s="1"/>
  <c r="AF34" i="11"/>
  <c r="Y64" i="11"/>
  <c r="R26" i="11"/>
  <c r="X22" i="30"/>
  <c r="AY22" i="30" s="1"/>
  <c r="BA22" i="30" s="1"/>
  <c r="F50" i="11"/>
  <c r="W17" i="30"/>
  <c r="R46" i="11"/>
  <c r="AN70" i="10"/>
  <c r="C73" i="11"/>
  <c r="C40" i="11"/>
  <c r="X10" i="30"/>
  <c r="AY10" i="30" s="1"/>
  <c r="BA10" i="30" s="1"/>
  <c r="W18" i="30"/>
  <c r="G68" i="10"/>
  <c r="AN68" i="10" s="1"/>
  <c r="X34" i="30"/>
  <c r="AY34" i="30" s="1"/>
  <c r="BA34" i="30" s="1"/>
  <c r="J9" i="10"/>
  <c r="AU9" i="11"/>
  <c r="C42" i="11"/>
  <c r="X32" i="30"/>
  <c r="AY32" i="30" s="1"/>
  <c r="BA32" i="30" s="1"/>
  <c r="AN25" i="10"/>
  <c r="AH42" i="11"/>
  <c r="AG12" i="11"/>
  <c r="G58" i="10"/>
  <c r="AM58" i="10" s="1"/>
  <c r="AS9" i="11"/>
  <c r="H9" i="10"/>
  <c r="U17" i="11"/>
  <c r="X42" i="11"/>
  <c r="X30" i="30"/>
  <c r="AY30" i="30" s="1"/>
  <c r="BA30" i="30" s="1"/>
  <c r="Y71" i="11"/>
  <c r="G65" i="10"/>
  <c r="AM65" i="10" s="1"/>
  <c r="X38" i="30"/>
  <c r="AY38" i="30" s="1"/>
  <c r="BA38" i="30" s="1"/>
  <c r="AF39" i="11"/>
  <c r="I72" i="11"/>
  <c r="G59" i="10"/>
  <c r="AN59" i="10" s="1"/>
  <c r="AC12" i="11"/>
  <c r="AK51" i="11"/>
  <c r="H29" i="11"/>
  <c r="AH53" i="11"/>
  <c r="K56" i="11"/>
  <c r="T27" i="11"/>
  <c r="BA76" i="9"/>
  <c r="C7" i="11"/>
  <c r="P47" i="11"/>
  <c r="AL12" i="29"/>
  <c r="AG18" i="29"/>
  <c r="AM8" i="29"/>
  <c r="AC9" i="10"/>
  <c r="BN9" i="11"/>
  <c r="C29" i="11"/>
  <c r="C70" i="11"/>
  <c r="AN64" i="10"/>
  <c r="V17" i="11"/>
  <c r="V34" i="11"/>
  <c r="C22" i="11"/>
  <c r="O24" i="11"/>
  <c r="AK9" i="10"/>
  <c r="BV9" i="11"/>
  <c r="AJ48" i="11"/>
  <c r="AL67" i="11"/>
  <c r="AJ40" i="11"/>
  <c r="W75" i="11"/>
  <c r="N30" i="11"/>
  <c r="G38" i="10"/>
  <c r="AM38" i="10" s="1"/>
  <c r="G12" i="10"/>
  <c r="AM12" i="10" s="1"/>
  <c r="G35" i="10"/>
  <c r="AN35" i="10" s="1"/>
  <c r="AF9" i="10"/>
  <c r="BQ9" i="11"/>
  <c r="S43" i="11"/>
  <c r="T66" i="11"/>
  <c r="G39" i="10"/>
  <c r="AN39" i="10" s="1"/>
  <c r="V71" i="11"/>
  <c r="AB11" i="11"/>
  <c r="AH60" i="11"/>
  <c r="S18" i="11"/>
  <c r="C18" i="11"/>
  <c r="U61" i="11"/>
  <c r="AC64" i="11"/>
  <c r="W13" i="30"/>
  <c r="W31" i="30"/>
  <c r="J29" i="11"/>
  <c r="J42" i="11"/>
  <c r="T8" i="11"/>
  <c r="AK16" i="29"/>
  <c r="AK18" i="29" s="1"/>
  <c r="AL11" i="29"/>
  <c r="AM11" i="29" s="1"/>
  <c r="Y34" i="11"/>
  <c r="I70" i="11"/>
  <c r="AD32" i="11"/>
  <c r="G41" i="10"/>
  <c r="AM41" i="10" s="1"/>
  <c r="G61" i="10"/>
  <c r="AM61" i="10" s="1"/>
  <c r="O50" i="11"/>
  <c r="AE75" i="11"/>
  <c r="N13" i="11"/>
  <c r="I44" i="11"/>
  <c r="F18" i="11"/>
  <c r="AI20" i="11"/>
  <c r="AG55" i="11"/>
  <c r="T26" i="11"/>
  <c r="H50" i="11"/>
  <c r="AK36" i="11"/>
  <c r="AJ65" i="11"/>
  <c r="P67" i="11"/>
  <c r="I68" i="11"/>
  <c r="X24" i="30"/>
  <c r="AY24" i="30" s="1"/>
  <c r="BA24" i="30" s="1"/>
  <c r="F16" i="11"/>
  <c r="P37" i="11"/>
  <c r="L24" i="11"/>
  <c r="AM63" i="10"/>
  <c r="BU9" i="11"/>
  <c r="AJ9" i="10"/>
  <c r="AM64" i="10"/>
  <c r="W15" i="30"/>
  <c r="G36" i="10"/>
  <c r="AM36" i="10" s="1"/>
  <c r="AI71" i="11"/>
  <c r="G75" i="10"/>
  <c r="AN75" i="10" s="1"/>
  <c r="AC42" i="11"/>
  <c r="AN16" i="10"/>
  <c r="W28" i="30"/>
  <c r="O43" i="11"/>
  <c r="Q71" i="11"/>
  <c r="H66" i="11"/>
  <c r="X67" i="11"/>
  <c r="AE66" i="11"/>
  <c r="AC29" i="11"/>
  <c r="Z52" i="11"/>
  <c r="G57" i="10"/>
  <c r="AN57" i="10" s="1"/>
  <c r="K61" i="11"/>
  <c r="W74" i="11"/>
  <c r="Z16" i="11"/>
  <c r="AB24" i="11"/>
  <c r="P21" i="11"/>
  <c r="N55" i="11"/>
  <c r="X36" i="30"/>
  <c r="AY36" i="30" s="1"/>
  <c r="BA36" i="30" s="1"/>
  <c r="AC50" i="11"/>
  <c r="AF61" i="11"/>
  <c r="V50" i="11"/>
  <c r="Z33" i="11"/>
  <c r="AE42" i="11"/>
  <c r="K22" i="11"/>
  <c r="AI9" i="29"/>
  <c r="W16" i="30"/>
  <c r="AI66" i="11"/>
  <c r="Q51" i="11"/>
  <c r="AI11" i="11"/>
  <c r="AC55" i="11"/>
  <c r="AC30" i="11"/>
  <c r="AE49" i="11"/>
  <c r="X53" i="11"/>
  <c r="AI62" i="11"/>
  <c r="C74" i="11"/>
  <c r="AB26" i="11"/>
  <c r="G53" i="10"/>
  <c r="AM53" i="10" s="1"/>
  <c r="K35" i="11"/>
  <c r="AM14" i="29"/>
  <c r="L62" i="11"/>
  <c r="AA57" i="11"/>
  <c r="O8" i="11"/>
  <c r="Z69" i="11"/>
  <c r="Q70" i="11"/>
  <c r="AN48" i="10"/>
  <c r="L21" i="11"/>
  <c r="AN24" i="10"/>
  <c r="F67" i="11"/>
  <c r="C49" i="11"/>
  <c r="AG44" i="11"/>
  <c r="AG48" i="11"/>
  <c r="AH16" i="11"/>
  <c r="F60" i="11"/>
  <c r="Q27" i="11"/>
  <c r="S41" i="11"/>
  <c r="G44" i="10"/>
  <c r="AN44" i="10" s="1"/>
  <c r="P61" i="11"/>
  <c r="W36" i="11"/>
  <c r="AI19" i="11"/>
  <c r="G49" i="10"/>
  <c r="AM49" i="10" s="1"/>
  <c r="X8" i="30"/>
  <c r="AY8" i="30" s="1"/>
  <c r="BA8" i="30" s="1"/>
  <c r="AD24" i="11"/>
  <c r="X23" i="30"/>
  <c r="AY23" i="30" s="1"/>
  <c r="BA23" i="30" s="1"/>
  <c r="C33" i="11"/>
  <c r="C57" i="11"/>
  <c r="G51" i="10"/>
  <c r="AN51" i="10" s="1"/>
  <c r="AL64" i="11"/>
  <c r="AH13" i="11"/>
  <c r="C61" i="11"/>
  <c r="C16" i="11"/>
  <c r="J27" i="11"/>
  <c r="AC21" i="11"/>
  <c r="AC48" i="11"/>
  <c r="N47" i="11"/>
  <c r="G40" i="10"/>
  <c r="AM40" i="10" s="1"/>
  <c r="M30" i="11"/>
  <c r="AF52" i="11"/>
  <c r="O67" i="11"/>
  <c r="M43" i="11"/>
  <c r="G73" i="10"/>
  <c r="AN73" i="10" s="1"/>
  <c r="AL24" i="11"/>
  <c r="O75" i="71"/>
  <c r="AN46" i="10" l="1"/>
  <c r="AN13" i="10"/>
  <c r="AM31" i="10"/>
  <c r="AN50" i="10"/>
  <c r="AN69" i="10"/>
  <c r="AM72" i="10"/>
  <c r="AN30" i="10"/>
  <c r="AM55" i="10"/>
  <c r="AN56" i="10"/>
  <c r="AG20" i="29"/>
  <c r="AM57" i="10"/>
  <c r="AM10" i="10"/>
  <c r="AN53" i="10"/>
  <c r="AM39" i="10"/>
  <c r="AM13" i="29"/>
  <c r="AO11" i="29"/>
  <c r="AN11" i="29"/>
  <c r="U59" i="11"/>
  <c r="O20" i="11"/>
  <c r="AK18" i="11"/>
  <c r="H25" i="11"/>
  <c r="U60" i="11"/>
  <c r="P50" i="11"/>
  <c r="Y52" i="11"/>
  <c r="AO14" i="29"/>
  <c r="AN14" i="29"/>
  <c r="T50" i="11"/>
  <c r="F31" i="11"/>
  <c r="S62" i="11"/>
  <c r="I41" i="11"/>
  <c r="AD13" i="11"/>
  <c r="AL72" i="11"/>
  <c r="AH25" i="11"/>
  <c r="AG65" i="11"/>
  <c r="Y57" i="11"/>
  <c r="X64" i="11"/>
  <c r="AH30" i="11"/>
  <c r="K73" i="11"/>
  <c r="AH28" i="11"/>
  <c r="AF57" i="11"/>
  <c r="AB70" i="11"/>
  <c r="AL27" i="11"/>
  <c r="K42" i="11"/>
  <c r="K32" i="11"/>
  <c r="P73" i="11"/>
  <c r="AH72" i="11"/>
  <c r="AK57" i="11"/>
  <c r="AJ16" i="11"/>
  <c r="J21" i="11"/>
  <c r="M21" i="11"/>
  <c r="AD70" i="11"/>
  <c r="N43" i="11"/>
  <c r="I46" i="11"/>
  <c r="AA38" i="11"/>
  <c r="R16" i="11"/>
  <c r="K17" i="11"/>
  <c r="G9" i="10"/>
  <c r="AI33" i="11"/>
  <c r="U53" i="11"/>
  <c r="I27" i="11"/>
  <c r="O73" i="11"/>
  <c r="AI39" i="11"/>
  <c r="S54" i="11"/>
  <c r="AJ37" i="11"/>
  <c r="AD44" i="11"/>
  <c r="F41" i="11"/>
  <c r="AE62" i="11"/>
  <c r="AK62" i="11"/>
  <c r="F11" i="11"/>
  <c r="AJ59" i="11"/>
  <c r="R75" i="11"/>
  <c r="U32" i="11"/>
  <c r="M44" i="11"/>
  <c r="AB29" i="11"/>
  <c r="O53" i="11"/>
  <c r="Y17" i="11"/>
  <c r="M29" i="11"/>
  <c r="Z13" i="11"/>
  <c r="AB8" i="11"/>
  <c r="V72" i="11"/>
  <c r="M19" i="11"/>
  <c r="W32" i="11"/>
  <c r="AE48" i="11"/>
  <c r="AF47" i="11"/>
  <c r="AB31" i="11"/>
  <c r="S66" i="11"/>
  <c r="AC37" i="11"/>
  <c r="Z18" i="11"/>
  <c r="AA24" i="11"/>
  <c r="AI28" i="11"/>
  <c r="X71" i="11"/>
  <c r="Q24" i="11"/>
  <c r="AC47" i="11"/>
  <c r="Q45" i="11"/>
  <c r="V33" i="11"/>
  <c r="L12" i="11"/>
  <c r="AB7" i="10"/>
  <c r="H46" i="11"/>
  <c r="T22" i="11"/>
  <c r="AK67" i="11"/>
  <c r="P36" i="11"/>
  <c r="U48" i="11"/>
  <c r="AE39" i="11"/>
  <c r="AK46" i="11"/>
  <c r="AE7" i="10"/>
  <c r="AJ44" i="11"/>
  <c r="AD45" i="11"/>
  <c r="AC14" i="11"/>
  <c r="W40" i="30"/>
  <c r="J73" i="11"/>
  <c r="Z65" i="11"/>
  <c r="AH43" i="11"/>
  <c r="P40" i="11"/>
  <c r="Y13" i="30"/>
  <c r="AH74" i="11"/>
  <c r="W69" i="11"/>
  <c r="Q37" i="11"/>
  <c r="AC44" i="11"/>
  <c r="O45" i="11"/>
  <c r="AB18" i="11"/>
  <c r="Y59" i="11"/>
  <c r="J51" i="11"/>
  <c r="AN61" i="10"/>
  <c r="P58" i="11"/>
  <c r="AN34" i="10"/>
  <c r="X19" i="11"/>
  <c r="X22" i="11"/>
  <c r="AF7" i="10"/>
  <c r="AG32" i="11"/>
  <c r="J26" i="11"/>
  <c r="Y32" i="11"/>
  <c r="H40" i="11"/>
  <c r="AL69" i="11"/>
  <c r="X52" i="11"/>
  <c r="R66" i="11"/>
  <c r="AG56" i="11"/>
  <c r="M25" i="11"/>
  <c r="AB54" i="11"/>
  <c r="AN36" i="10"/>
  <c r="AI7" i="10"/>
  <c r="S56" i="11"/>
  <c r="T19" i="11"/>
  <c r="W46" i="11"/>
  <c r="F71" i="11"/>
  <c r="N17" i="11"/>
  <c r="J31" i="11"/>
  <c r="AD35" i="11"/>
  <c r="U74" i="11"/>
  <c r="AF53" i="11"/>
  <c r="M67" i="11"/>
  <c r="AA12" i="11"/>
  <c r="T62" i="11"/>
  <c r="U72" i="11"/>
  <c r="X65" i="11"/>
  <c r="AF73" i="11"/>
  <c r="AJ66" i="11"/>
  <c r="R8" i="11"/>
  <c r="I20" i="11"/>
  <c r="K51" i="11"/>
  <c r="AH64" i="11"/>
  <c r="AG62" i="11"/>
  <c r="AC8" i="11"/>
  <c r="AA8" i="11"/>
  <c r="W22" i="11"/>
  <c r="J33" i="11"/>
  <c r="AH50" i="11"/>
  <c r="K46" i="11"/>
  <c r="T25" i="11"/>
  <c r="Y49" i="11"/>
  <c r="AG69" i="11"/>
  <c r="J36" i="11"/>
  <c r="L55" i="11"/>
  <c r="AA52" i="11"/>
  <c r="U49" i="11"/>
  <c r="AA42" i="11"/>
  <c r="AB62" i="11"/>
  <c r="AG10" i="11"/>
  <c r="AC56" i="11"/>
  <c r="AH17" i="11"/>
  <c r="M68" i="11"/>
  <c r="V43" i="11"/>
  <c r="O29" i="11"/>
  <c r="AF14" i="11"/>
  <c r="F17" i="11"/>
  <c r="O56" i="11"/>
  <c r="M57" i="11"/>
  <c r="Y30" i="11"/>
  <c r="AA29" i="11"/>
  <c r="AH59" i="11"/>
  <c r="AG35" i="11"/>
  <c r="K68" i="11"/>
  <c r="Q31" i="11"/>
  <c r="AE44" i="11"/>
  <c r="X9" i="11"/>
  <c r="AL32" i="11"/>
  <c r="S45" i="11"/>
  <c r="AC7" i="10"/>
  <c r="AM59" i="10"/>
  <c r="AM9" i="29"/>
  <c r="AQ7" i="29"/>
  <c r="E15" i="10"/>
  <c r="J7" i="10"/>
  <c r="AG42" i="11"/>
  <c r="AM33" i="10"/>
  <c r="W19" i="11"/>
  <c r="V27" i="11"/>
  <c r="S16" i="11"/>
  <c r="T11" i="11"/>
  <c r="T64" i="11"/>
  <c r="L58" i="11"/>
  <c r="L53" i="11"/>
  <c r="AJ18" i="11"/>
  <c r="L18" i="11"/>
  <c r="AI10" i="11"/>
  <c r="AI75" i="11"/>
  <c r="AH7" i="10"/>
  <c r="Z45" i="11"/>
  <c r="AK68" i="11"/>
  <c r="Y36" i="11"/>
  <c r="AF60" i="11"/>
  <c r="M48" i="11"/>
  <c r="P7" i="10"/>
  <c r="AE37" i="11"/>
  <c r="AG33" i="11"/>
  <c r="F48" i="11"/>
  <c r="Y62" i="11"/>
  <c r="L74" i="11"/>
  <c r="AL55" i="11"/>
  <c r="AL59" i="11"/>
  <c r="Y40" i="11"/>
  <c r="AB44" i="11"/>
  <c r="AF26" i="11"/>
  <c r="AA20" i="11"/>
  <c r="AE25" i="11"/>
  <c r="AB17" i="11"/>
  <c r="AF25" i="11"/>
  <c r="AN52" i="10"/>
  <c r="AD64" i="11"/>
  <c r="AU23" i="11"/>
  <c r="J23" i="10"/>
  <c r="AH23" i="10"/>
  <c r="BS23" i="11"/>
  <c r="R17" i="11"/>
  <c r="AE68" i="11"/>
  <c r="W59" i="11"/>
  <c r="X72" i="11"/>
  <c r="AB58" i="11"/>
  <c r="L63" i="11"/>
  <c r="Y42" i="11"/>
  <c r="R36" i="11"/>
  <c r="S19" i="11"/>
  <c r="T38" i="11"/>
  <c r="AI73" i="11"/>
  <c r="AJ12" i="11"/>
  <c r="X48" i="11"/>
  <c r="Y38" i="30"/>
  <c r="U55" i="11"/>
  <c r="L40" i="11"/>
  <c r="AD72" i="11"/>
  <c r="O57" i="11"/>
  <c r="Q36" i="11"/>
  <c r="AC23" i="10"/>
  <c r="BN23" i="11"/>
  <c r="R42" i="11"/>
  <c r="T41" i="11"/>
  <c r="X21" i="11"/>
  <c r="AD30" i="11"/>
  <c r="AD18" i="11"/>
  <c r="AJ73" i="11"/>
  <c r="W44" i="11"/>
  <c r="R22" i="11"/>
  <c r="Z72" i="11"/>
  <c r="W21" i="11"/>
  <c r="U14" i="11"/>
  <c r="AD7" i="10"/>
  <c r="AL26" i="11"/>
  <c r="Y50" i="11"/>
  <c r="AA30" i="11"/>
  <c r="R51" i="11"/>
  <c r="AC69" i="11"/>
  <c r="Y23" i="30"/>
  <c r="AN32" i="10"/>
  <c r="AD47" i="11"/>
  <c r="W52" i="11"/>
  <c r="AA54" i="11"/>
  <c r="AF75" i="11"/>
  <c r="I25" i="11"/>
  <c r="AL21" i="11"/>
  <c r="I63" i="11"/>
  <c r="AH33" i="11"/>
  <c r="AK60" i="11"/>
  <c r="R18" i="11"/>
  <c r="AK20" i="29"/>
  <c r="P11" i="11"/>
  <c r="H30" i="11"/>
  <c r="AM73" i="10"/>
  <c r="I38" i="11"/>
  <c r="S53" i="11"/>
  <c r="AE61" i="11"/>
  <c r="AF17" i="11"/>
  <c r="M36" i="11"/>
  <c r="AD20" i="11"/>
  <c r="AF40" i="11"/>
  <c r="L48" i="11"/>
  <c r="AD11" i="11"/>
  <c r="AA49" i="11"/>
  <c r="T35" i="11"/>
  <c r="V11" i="11"/>
  <c r="P27" i="11"/>
  <c r="T32" i="11"/>
  <c r="I39" i="11"/>
  <c r="Y12" i="11"/>
  <c r="AH14" i="11"/>
  <c r="AI50" i="11"/>
  <c r="T36" i="11"/>
  <c r="R20" i="11"/>
  <c r="S9" i="11"/>
  <c r="AN40" i="10"/>
  <c r="V16" i="11"/>
  <c r="AA63" i="11"/>
  <c r="Y56" i="11"/>
  <c r="F45" i="11"/>
  <c r="S48" i="11"/>
  <c r="W62" i="11"/>
  <c r="M72" i="11"/>
  <c r="O16" i="11"/>
  <c r="I51" i="11"/>
  <c r="V47" i="11"/>
  <c r="H61" i="11"/>
  <c r="AK22" i="11"/>
  <c r="P59" i="11"/>
  <c r="Y13" i="11"/>
  <c r="I12" i="11"/>
  <c r="Y27" i="30"/>
  <c r="AM74" i="10"/>
  <c r="AH19" i="11"/>
  <c r="W65" i="11"/>
  <c r="Y17" i="30"/>
  <c r="L7" i="10"/>
  <c r="BF23" i="11"/>
  <c r="U23" i="10"/>
  <c r="Y33" i="30"/>
  <c r="BP23" i="11"/>
  <c r="AE23" i="10"/>
  <c r="S7" i="10"/>
  <c r="AC13" i="11"/>
  <c r="R49" i="11"/>
  <c r="AC65" i="11"/>
  <c r="AA21" i="11"/>
  <c r="AK74" i="11"/>
  <c r="AA7" i="10"/>
  <c r="AM68" i="10"/>
  <c r="AJ70" i="11"/>
  <c r="AB22" i="11"/>
  <c r="T42" i="11"/>
  <c r="N62" i="11"/>
  <c r="X37" i="11"/>
  <c r="Z19" i="11"/>
  <c r="U52" i="11"/>
  <c r="P32" i="11"/>
  <c r="AJ14" i="11"/>
  <c r="R24" i="11"/>
  <c r="AH51" i="11"/>
  <c r="T33" i="11"/>
  <c r="L73" i="11"/>
  <c r="V46" i="11"/>
  <c r="J44" i="11"/>
  <c r="S22" i="11"/>
  <c r="Z50" i="11"/>
  <c r="Q49" i="11"/>
  <c r="AJ17" i="11"/>
  <c r="AJ8" i="11"/>
  <c r="S55" i="11"/>
  <c r="AK30" i="11"/>
  <c r="N7" i="10"/>
  <c r="AI48" i="11"/>
  <c r="AJ67" i="11"/>
  <c r="S46" i="11"/>
  <c r="S27" i="11"/>
  <c r="AL42" i="11"/>
  <c r="AI14" i="11"/>
  <c r="AL10" i="11"/>
  <c r="M13" i="11"/>
  <c r="S23" i="10"/>
  <c r="BD23" i="11"/>
  <c r="AT23" i="11"/>
  <c r="I23" i="10"/>
  <c r="T61" i="11"/>
  <c r="V36" i="11"/>
  <c r="L17" i="11"/>
  <c r="K7" i="10"/>
  <c r="U16" i="11"/>
  <c r="Z62" i="11"/>
  <c r="AF44" i="11"/>
  <c r="V63" i="11"/>
  <c r="K21" i="11"/>
  <c r="O7" i="10"/>
  <c r="AI22" i="11"/>
  <c r="N35" i="11"/>
  <c r="T54" i="11"/>
  <c r="AE52" i="11"/>
  <c r="AF13" i="11"/>
  <c r="F20" i="11"/>
  <c r="AL46" i="11"/>
  <c r="AN49" i="10"/>
  <c r="AK40" i="11"/>
  <c r="AN13" i="29"/>
  <c r="AO13" i="29"/>
  <c r="W7" i="10"/>
  <c r="L13" i="11"/>
  <c r="S10" i="11"/>
  <c r="L22" i="11"/>
  <c r="X7" i="10"/>
  <c r="AA55" i="11"/>
  <c r="AR66" i="11"/>
  <c r="BX66" i="11" s="1"/>
  <c r="P41" i="11"/>
  <c r="AL34" i="11"/>
  <c r="AL20" i="11"/>
  <c r="AM51" i="10"/>
  <c r="V26" i="11"/>
  <c r="AL50" i="11"/>
  <c r="O19" i="11"/>
  <c r="L34" i="11"/>
  <c r="F68" i="11"/>
  <c r="W51" i="11"/>
  <c r="H70" i="11"/>
  <c r="R44" i="11"/>
  <c r="AK49" i="11"/>
  <c r="Z55" i="11"/>
  <c r="Y28" i="30"/>
  <c r="J35" i="11"/>
  <c r="J38" i="11"/>
  <c r="I49" i="11"/>
  <c r="AE47" i="11"/>
  <c r="U35" i="11"/>
  <c r="Y24" i="30"/>
  <c r="AG26" i="11"/>
  <c r="M51" i="11"/>
  <c r="Z32" i="11"/>
  <c r="AF66" i="11"/>
  <c r="K39" i="11"/>
  <c r="AK16" i="11"/>
  <c r="AN58" i="10"/>
  <c r="K62" i="11"/>
  <c r="AD29" i="11"/>
  <c r="L59" i="11"/>
  <c r="W16" i="11"/>
  <c r="O21" i="11"/>
  <c r="W8" i="11"/>
  <c r="AJ46" i="11"/>
  <c r="Z36" i="11"/>
  <c r="O35" i="11"/>
  <c r="AJ58" i="11"/>
  <c r="AE10" i="11"/>
  <c r="X70" i="11"/>
  <c r="AK52" i="11"/>
  <c r="S25" i="11"/>
  <c r="H17" i="11"/>
  <c r="O28" i="11"/>
  <c r="H38" i="11"/>
  <c r="W67" i="11"/>
  <c r="O10" i="11"/>
  <c r="J12" i="11"/>
  <c r="J62" i="11"/>
  <c r="AC58" i="11"/>
  <c r="AG20" i="11"/>
  <c r="F47" i="11"/>
  <c r="BM23" i="11"/>
  <c r="AB23" i="10"/>
  <c r="Y11" i="30"/>
  <c r="AL60" i="11"/>
  <c r="Z40" i="11"/>
  <c r="H35" i="11"/>
  <c r="X49" i="11"/>
  <c r="I55" i="11"/>
  <c r="AD16" i="11"/>
  <c r="M62" i="11"/>
  <c r="AG46" i="11"/>
  <c r="AG24" i="11"/>
  <c r="AD39" i="11"/>
  <c r="U56" i="11"/>
  <c r="Q59" i="11"/>
  <c r="R43" i="11"/>
  <c r="R10" i="11"/>
  <c r="F29" i="11"/>
  <c r="AI18" i="11"/>
  <c r="W45" i="11"/>
  <c r="AD53" i="11"/>
  <c r="Y14" i="11"/>
  <c r="Y20" i="30"/>
  <c r="AA37" i="11"/>
  <c r="J22" i="11"/>
  <c r="W49" i="11"/>
  <c r="AH67" i="11"/>
  <c r="AE58" i="11"/>
  <c r="AC32" i="11"/>
  <c r="AK38" i="11"/>
  <c r="P63" i="11"/>
  <c r="K49" i="11"/>
  <c r="AL12" i="11"/>
  <c r="H54" i="11"/>
  <c r="Z7" i="10"/>
  <c r="L11" i="11"/>
  <c r="AA28" i="11"/>
  <c r="Q16" i="11"/>
  <c r="L46" i="11"/>
  <c r="BR23" i="11"/>
  <c r="AG23" i="10"/>
  <c r="Z44" i="11"/>
  <c r="M75" i="11"/>
  <c r="N49" i="11"/>
  <c r="I31" i="11"/>
  <c r="AK75" i="11"/>
  <c r="K29" i="11"/>
  <c r="AF69" i="11"/>
  <c r="F73" i="11"/>
  <c r="AI32" i="11"/>
  <c r="U41" i="11"/>
  <c r="AK12" i="11"/>
  <c r="AC57" i="11"/>
  <c r="Y47" i="11"/>
  <c r="O37" i="11"/>
  <c r="AE20" i="11"/>
  <c r="P72" i="11"/>
  <c r="AL52" i="11"/>
  <c r="V8" i="11"/>
  <c r="AI30" i="11"/>
  <c r="AL16" i="29"/>
  <c r="AL18" i="29" s="1"/>
  <c r="S38" i="11"/>
  <c r="AE13" i="11"/>
  <c r="AE63" i="11"/>
  <c r="Q43" i="11"/>
  <c r="I21" i="11"/>
  <c r="V68" i="11"/>
  <c r="AE18" i="11"/>
  <c r="AE35" i="11"/>
  <c r="L68" i="11"/>
  <c r="K47" i="11"/>
  <c r="W31" i="11"/>
  <c r="L36" i="11"/>
  <c r="K55" i="11"/>
  <c r="AG37" i="11"/>
  <c r="V53" i="11"/>
  <c r="AM75" i="10"/>
  <c r="AB14" i="11"/>
  <c r="U31" i="11"/>
  <c r="Y8" i="11"/>
  <c r="J52" i="11"/>
  <c r="W58" i="11"/>
  <c r="P19" i="11"/>
  <c r="AH49" i="11"/>
  <c r="AN45" i="10"/>
  <c r="H51" i="11"/>
  <c r="V44" i="11"/>
  <c r="AI69" i="11"/>
  <c r="Q10" i="11"/>
  <c r="AB69" i="11"/>
  <c r="Y58" i="11"/>
  <c r="AK69" i="11"/>
  <c r="K25" i="11"/>
  <c r="U36" i="11"/>
  <c r="AQ8" i="29"/>
  <c r="L64" i="11"/>
  <c r="AH45" i="11"/>
  <c r="AE34" i="11"/>
  <c r="F13" i="11"/>
  <c r="C76" i="11"/>
  <c r="AG53" i="11"/>
  <c r="N27" i="11"/>
  <c r="AD41" i="11"/>
  <c r="I65" i="11"/>
  <c r="AJ30" i="11"/>
  <c r="S40" i="11"/>
  <c r="Z21" i="11"/>
  <c r="AD28" i="11"/>
  <c r="M33" i="11"/>
  <c r="AD69" i="11"/>
  <c r="N51" i="11"/>
  <c r="AI46" i="11"/>
  <c r="N25" i="11"/>
  <c r="Y25" i="30"/>
  <c r="AI64" i="11"/>
  <c r="L71" i="11"/>
  <c r="K28" i="11"/>
  <c r="AD37" i="11"/>
  <c r="N58" i="11"/>
  <c r="Z68" i="11"/>
  <c r="T47" i="11"/>
  <c r="P52" i="11"/>
  <c r="S74" i="11"/>
  <c r="K19" i="11"/>
  <c r="Z73" i="11"/>
  <c r="AF37" i="11"/>
  <c r="AF30" i="11"/>
  <c r="Y65" i="11"/>
  <c r="U11" i="11"/>
  <c r="S26" i="11"/>
  <c r="AJ47" i="11"/>
  <c r="U42" i="11"/>
  <c r="V28" i="11"/>
  <c r="AC31" i="11"/>
  <c r="AE69" i="11"/>
  <c r="M14" i="11"/>
  <c r="Z20" i="11"/>
  <c r="AN17" i="10"/>
  <c r="Q30" i="11"/>
  <c r="G7" i="10"/>
  <c r="Y35" i="30"/>
  <c r="N71" i="11"/>
  <c r="AA70" i="11"/>
  <c r="M18" i="11"/>
  <c r="AK55" i="11"/>
  <c r="AF43" i="11"/>
  <c r="S61" i="11"/>
  <c r="Z53" i="11"/>
  <c r="X39" i="11"/>
  <c r="P14" i="11"/>
  <c r="AR24" i="11"/>
  <c r="BX24" i="11" s="1"/>
  <c r="X66" i="11"/>
  <c r="L57" i="11"/>
  <c r="I8" i="11"/>
  <c r="S68" i="11"/>
  <c r="AK14" i="11"/>
  <c r="AA64" i="11"/>
  <c r="W20" i="11"/>
  <c r="J48" i="11"/>
  <c r="AB71" i="11"/>
  <c r="X13" i="11"/>
  <c r="F37" i="11"/>
  <c r="F54" i="11"/>
  <c r="AC74" i="11"/>
  <c r="T34" i="11"/>
  <c r="R21" i="11"/>
  <c r="L10" i="11"/>
  <c r="K50" i="11"/>
  <c r="AA14" i="11"/>
  <c r="U67" i="11"/>
  <c r="N50" i="11"/>
  <c r="H39" i="11"/>
  <c r="S67" i="11"/>
  <c r="H45" i="11"/>
  <c r="AE72" i="11"/>
  <c r="L42" i="11"/>
  <c r="W29" i="11"/>
  <c r="H55" i="11"/>
  <c r="X30" i="11"/>
  <c r="P17" i="11"/>
  <c r="F46" i="11"/>
  <c r="AI41" i="11"/>
  <c r="H69" i="11"/>
  <c r="Z25" i="11"/>
  <c r="R7" i="10"/>
  <c r="L25" i="11"/>
  <c r="AH10" i="11"/>
  <c r="AI56" i="11"/>
  <c r="F75" i="11"/>
  <c r="W18" i="11"/>
  <c r="Q69" i="11"/>
  <c r="AL75" i="11"/>
  <c r="AE33" i="11"/>
  <c r="N14" i="11"/>
  <c r="H32" i="11"/>
  <c r="S63" i="11"/>
  <c r="Y33" i="11"/>
  <c r="O36" i="11"/>
  <c r="U75" i="11"/>
  <c r="Y22" i="11"/>
  <c r="Z51" i="11"/>
  <c r="N63" i="11"/>
  <c r="O58" i="11"/>
  <c r="Q66" i="11"/>
  <c r="Y18" i="30"/>
  <c r="Y10" i="30"/>
  <c r="K57" i="11"/>
  <c r="Q55" i="11"/>
  <c r="N33" i="11"/>
  <c r="Q17" i="11"/>
  <c r="AC11" i="11"/>
  <c r="AH46" i="11"/>
  <c r="Y21" i="11"/>
  <c r="AH36" i="11"/>
  <c r="P70" i="11"/>
  <c r="AF36" i="11"/>
  <c r="Q39" i="11"/>
  <c r="N36" i="11"/>
  <c r="AG7" i="10"/>
  <c r="V7" i="10"/>
  <c r="AR42" i="11"/>
  <c r="BX42" i="11" s="1"/>
  <c r="I67" i="11"/>
  <c r="AN47" i="10"/>
  <c r="AM47" i="10"/>
  <c r="Q7" i="10"/>
  <c r="AD12" i="11"/>
  <c r="Y7" i="10"/>
  <c r="AN19" i="10"/>
  <c r="Z24" i="11"/>
  <c r="V35" i="11"/>
  <c r="P48" i="11"/>
  <c r="H37" i="11"/>
  <c r="Q50" i="11"/>
  <c r="P10" i="11"/>
  <c r="X46" i="11"/>
  <c r="AF11" i="11"/>
  <c r="K8" i="11"/>
  <c r="AK41" i="11"/>
  <c r="AR48" i="11"/>
  <c r="BX48" i="11" s="1"/>
  <c r="AD55" i="11"/>
  <c r="AF48" i="11"/>
  <c r="P49" i="11"/>
  <c r="AH69" i="11"/>
  <c r="AA75" i="11"/>
  <c r="Z63" i="11"/>
  <c r="J10" i="11"/>
  <c r="AB64" i="11"/>
  <c r="P65" i="11"/>
  <c r="AK70" i="11"/>
  <c r="N26" i="11"/>
  <c r="AB12" i="11"/>
  <c r="F74" i="11"/>
  <c r="AJ42" i="11"/>
  <c r="AA25" i="11"/>
  <c r="F14" i="11"/>
  <c r="P46" i="11"/>
  <c r="V38" i="11"/>
  <c r="AN26" i="10"/>
  <c r="F65" i="11"/>
  <c r="W68" i="11"/>
  <c r="N45" i="11"/>
  <c r="AL16" i="11"/>
  <c r="AF45" i="11"/>
  <c r="L37" i="11"/>
  <c r="AA68" i="11"/>
  <c r="AC18" i="11"/>
  <c r="AL35" i="11"/>
  <c r="P35" i="11"/>
  <c r="Y74" i="11"/>
  <c r="AJ63" i="11"/>
  <c r="K59" i="11"/>
  <c r="AJ24" i="11"/>
  <c r="Y26" i="11"/>
  <c r="AH12" i="11"/>
  <c r="U28" i="11"/>
  <c r="Z26" i="11"/>
  <c r="P25" i="11"/>
  <c r="W9" i="11"/>
  <c r="K37" i="11"/>
  <c r="U10" i="11"/>
  <c r="AN37" i="10"/>
  <c r="AD75" i="11"/>
  <c r="U30" i="11"/>
  <c r="R33" i="11"/>
  <c r="AB25" i="11"/>
  <c r="AI60" i="11"/>
  <c r="AL47" i="11"/>
  <c r="AL68" i="11"/>
  <c r="AA33" i="11"/>
  <c r="R61" i="11"/>
  <c r="F40" i="11"/>
  <c r="R45" i="11"/>
  <c r="AA35" i="11"/>
  <c r="Y69" i="11"/>
  <c r="R64" i="11"/>
  <c r="AH41" i="11"/>
  <c r="AD27" i="11"/>
  <c r="V20" i="11"/>
  <c r="AK39" i="11"/>
  <c r="AL9" i="29"/>
  <c r="AL20" i="29" s="1"/>
  <c r="V14" i="11"/>
  <c r="AC34" i="11"/>
  <c r="J75" i="11"/>
  <c r="T55" i="11"/>
  <c r="K16" i="11"/>
  <c r="AH18" i="11"/>
  <c r="S8" i="11"/>
  <c r="AF62" i="11"/>
  <c r="AG38" i="11"/>
  <c r="AC61" i="11"/>
  <c r="AJ51" i="11"/>
  <c r="I37" i="11"/>
  <c r="H10" i="11"/>
  <c r="N64" i="11"/>
  <c r="Q35" i="11"/>
  <c r="AD38" i="11"/>
  <c r="O61" i="11"/>
  <c r="AI29" i="11"/>
  <c r="P18" i="11"/>
  <c r="V22" i="11"/>
  <c r="L14" i="11"/>
  <c r="AB19" i="11"/>
  <c r="J59" i="11"/>
  <c r="AE59" i="11"/>
  <c r="AD40" i="11"/>
  <c r="AG39" i="11"/>
  <c r="AB45" i="11"/>
  <c r="AJ60" i="11"/>
  <c r="AH61" i="11"/>
  <c r="Y32" i="30"/>
  <c r="I40" i="11"/>
  <c r="P53" i="11"/>
  <c r="AN11" i="10"/>
  <c r="AM11" i="10"/>
  <c r="AB48" i="11"/>
  <c r="M42" i="11"/>
  <c r="U70" i="11"/>
  <c r="AJ11" i="11"/>
  <c r="W26" i="11"/>
  <c r="AL58" i="11"/>
  <c r="AR43" i="11"/>
  <c r="BX43" i="11" s="1"/>
  <c r="P33" i="11"/>
  <c r="M65" i="11"/>
  <c r="F21" i="11"/>
  <c r="Y39" i="30"/>
  <c r="H11" i="11"/>
  <c r="AD26" i="11"/>
  <c r="R56" i="11"/>
  <c r="P45" i="11"/>
  <c r="R73" i="11"/>
  <c r="R27" i="11"/>
  <c r="U69" i="11"/>
  <c r="AD25" i="11"/>
  <c r="R37" i="11"/>
  <c r="Z27" i="11"/>
  <c r="Q44" i="11"/>
  <c r="AJ7" i="10"/>
  <c r="X24" i="11"/>
  <c r="T31" i="11"/>
  <c r="J63" i="11"/>
  <c r="AH37" i="11"/>
  <c r="F34" i="11"/>
  <c r="BC23" i="11"/>
  <c r="R23" i="10"/>
  <c r="AJ33" i="11"/>
  <c r="AM44" i="10"/>
  <c r="AF12" i="11"/>
  <c r="V12" i="11"/>
  <c r="Q64" i="11"/>
  <c r="L32" i="11"/>
  <c r="F38" i="11"/>
  <c r="AL53" i="11"/>
  <c r="AD59" i="11"/>
  <c r="H74" i="11"/>
  <c r="T52" i="11"/>
  <c r="AK54" i="11"/>
  <c r="I19" i="11"/>
  <c r="J67" i="11"/>
  <c r="H34" i="11"/>
  <c r="BQ23" i="11"/>
  <c r="AF23" i="10"/>
  <c r="T30" i="11"/>
  <c r="I7" i="10"/>
  <c r="AA47" i="11"/>
  <c r="U73" i="11"/>
  <c r="AJ35" i="11"/>
  <c r="V45" i="11"/>
  <c r="N18" i="11"/>
  <c r="AK29" i="11"/>
  <c r="O17" i="11"/>
  <c r="AA66" i="11"/>
  <c r="AN12" i="10"/>
  <c r="L8" i="11"/>
  <c r="X32" i="11"/>
  <c r="P31" i="11"/>
  <c r="U63" i="11"/>
  <c r="AI20" i="29"/>
  <c r="V13" i="11"/>
  <c r="F51" i="11"/>
  <c r="S60" i="11"/>
  <c r="O18" i="11"/>
  <c r="U57" i="11"/>
  <c r="U50" i="11"/>
  <c r="Y11" i="11"/>
  <c r="F28" i="11"/>
  <c r="Q29" i="11"/>
  <c r="K10" i="11"/>
  <c r="U7" i="10"/>
  <c r="AG60" i="11"/>
  <c r="AB27" i="11"/>
  <c r="AE28" i="11"/>
  <c r="T59" i="11"/>
  <c r="I57" i="11"/>
  <c r="AF33" i="11"/>
  <c r="J16" i="11"/>
  <c r="AL13" i="11"/>
  <c r="AE8" i="11"/>
  <c r="V41" i="11"/>
  <c r="AB37" i="11"/>
  <c r="L27" i="11"/>
  <c r="U29" i="11"/>
  <c r="AG57" i="11"/>
  <c r="Z29" i="11"/>
  <c r="H7" i="10"/>
  <c r="Q72" i="11"/>
  <c r="R57" i="11"/>
  <c r="AH22" i="11"/>
  <c r="AD8" i="11"/>
  <c r="AJ13" i="11"/>
  <c r="AL7" i="10"/>
  <c r="U12" i="11"/>
  <c r="AC68" i="11"/>
  <c r="I34" i="11"/>
  <c r="S34" i="11"/>
  <c r="AL74" i="11"/>
  <c r="J8" i="11"/>
  <c r="AK10" i="11"/>
  <c r="R41" i="11"/>
  <c r="Y55" i="11"/>
  <c r="S12" i="11"/>
  <c r="AI59" i="11"/>
  <c r="Y53" i="11"/>
  <c r="AD31" i="11"/>
  <c r="Y46" i="11"/>
  <c r="L38" i="11"/>
  <c r="AE57" i="11"/>
  <c r="X7" i="30"/>
  <c r="AR71" i="11"/>
  <c r="BX71" i="11" s="1"/>
  <c r="Y19" i="11"/>
  <c r="F7" i="10"/>
  <c r="AK19" i="11"/>
  <c r="AF28" i="11"/>
  <c r="AG66" i="11"/>
  <c r="M71" i="11"/>
  <c r="AR67" i="11"/>
  <c r="BX67" i="11" s="1"/>
  <c r="P71" i="11"/>
  <c r="AN65" i="10"/>
  <c r="Z22" i="11"/>
  <c r="S30" i="11"/>
  <c r="AH65" i="11"/>
  <c r="AL31" i="11"/>
  <c r="AJ57" i="11"/>
  <c r="AJ32" i="11"/>
  <c r="AE26" i="11"/>
  <c r="W70" i="11"/>
  <c r="AK7" i="10"/>
  <c r="W64" i="11"/>
  <c r="AE60" i="11"/>
  <c r="AC39" i="11"/>
  <c r="AA59" i="11"/>
  <c r="L49" i="11"/>
  <c r="AL51" i="11"/>
  <c r="T14" i="11"/>
  <c r="AJ61" i="11"/>
  <c r="Z11" i="11"/>
  <c r="AD42" i="11"/>
  <c r="V56" i="11"/>
  <c r="AH55" i="11"/>
  <c r="Z39" i="11"/>
  <c r="S47" i="11"/>
  <c r="M7" i="10"/>
  <c r="J11" i="11"/>
  <c r="AJ72" i="11"/>
  <c r="M8" i="11"/>
  <c r="M66" i="11"/>
  <c r="I53" i="11"/>
  <c r="O14" i="71"/>
  <c r="N46" i="11"/>
  <c r="F10" i="11"/>
  <c r="AL19" i="11"/>
  <c r="AJ41" i="11"/>
  <c r="Q22" i="11"/>
  <c r="AE32" i="11"/>
  <c r="J50" i="11"/>
  <c r="O60" i="11"/>
  <c r="R39" i="11"/>
  <c r="AH75" i="11"/>
  <c r="L45" i="11"/>
  <c r="AM35" i="10"/>
  <c r="V62" i="11"/>
  <c r="AB36" i="11"/>
  <c r="AD14" i="11"/>
  <c r="M34" i="11"/>
  <c r="O26" i="11"/>
  <c r="AN14" i="10"/>
  <c r="AK11" i="11"/>
  <c r="AG59" i="11"/>
  <c r="AN15" i="29"/>
  <c r="AO15" i="29"/>
  <c r="AH27" i="11"/>
  <c r="N42" i="11"/>
  <c r="Q42" i="11"/>
  <c r="P30" i="11"/>
  <c r="AA60" i="11"/>
  <c r="W40" i="11"/>
  <c r="Q12" i="11"/>
  <c r="H21" i="11"/>
  <c r="W56" i="11"/>
  <c r="AI74" i="11"/>
  <c r="X10" i="11"/>
  <c r="AE24" i="11"/>
  <c r="AE53" i="11"/>
  <c r="AM12" i="29"/>
  <c r="AM16" i="29" s="1"/>
  <c r="AM18" i="29" s="1"/>
  <c r="E23" i="10" s="1"/>
  <c r="M54" i="11"/>
  <c r="U64" i="11"/>
  <c r="AC72" i="11"/>
  <c r="M61" i="11"/>
  <c r="AC33" i="11"/>
  <c r="AD71" i="11"/>
  <c r="I28" i="11"/>
  <c r="AB73" i="11"/>
  <c r="J17" i="11"/>
  <c r="H28" i="11"/>
  <c r="AF18" i="11"/>
  <c r="AK31" i="11"/>
  <c r="AN38" i="10"/>
  <c r="AG43" i="11"/>
  <c r="J37" i="11"/>
  <c r="T58" i="11"/>
  <c r="T7" i="10"/>
  <c r="AI27" i="11"/>
  <c r="AL73" i="11"/>
  <c r="H44" i="11"/>
  <c r="I14" i="11"/>
  <c r="AG40" i="11"/>
  <c r="AH38" i="11"/>
  <c r="Q20" i="11"/>
  <c r="AH54" i="11"/>
  <c r="P28" i="11"/>
  <c r="T69" i="11"/>
  <c r="AN41" i="10"/>
  <c r="AD19" i="11"/>
  <c r="T17" i="11"/>
  <c r="N31" i="11"/>
  <c r="T28" i="11"/>
  <c r="AD21" i="11"/>
  <c r="AE64" i="11"/>
  <c r="J57" i="11"/>
  <c r="W11" i="11"/>
  <c r="K67" i="11"/>
  <c r="S57" i="11"/>
  <c r="AL33" i="11"/>
  <c r="W63" i="11"/>
  <c r="H47" i="11"/>
  <c r="P42" i="11"/>
  <c r="M17" i="11"/>
  <c r="X16" i="11"/>
  <c r="Z8" i="11"/>
  <c r="F59" i="11"/>
  <c r="I9" i="11"/>
  <c r="Z70" i="11"/>
  <c r="Y36" i="30"/>
  <c r="AN18" i="10"/>
  <c r="N20" i="11"/>
  <c r="AG22" i="11"/>
  <c r="AD56" i="11"/>
  <c r="AL63" i="11"/>
  <c r="R29" i="11"/>
  <c r="AK25" i="11"/>
  <c r="H12" i="11"/>
  <c r="X17" i="11"/>
  <c r="K33" i="11"/>
  <c r="X45" i="11"/>
  <c r="H26" i="11"/>
  <c r="K26" i="11"/>
  <c r="AD52" i="11"/>
  <c r="H22" i="11"/>
  <c r="AH70" i="11"/>
  <c r="AL11" i="11"/>
  <c r="U54" i="11"/>
  <c r="AD66" i="11"/>
  <c r="AL71" i="11"/>
  <c r="W35" i="11"/>
  <c r="AI31" i="11"/>
  <c r="AI35" i="11"/>
  <c r="M56" i="11"/>
  <c r="I26" i="11"/>
  <c r="AJ10" i="11"/>
  <c r="O55" i="11"/>
  <c r="Y54" i="11"/>
  <c r="Z37" i="11"/>
  <c r="AI38" i="11"/>
  <c r="H19" i="11"/>
  <c r="O47" i="11"/>
  <c r="AH57" i="11"/>
  <c r="AH63" i="11"/>
  <c r="AF54" i="11"/>
  <c r="M59" i="11"/>
  <c r="U37" i="11"/>
  <c r="F69" i="11"/>
  <c r="AA53" i="11"/>
  <c r="AD65" i="11"/>
  <c r="Z30" i="11"/>
  <c r="AH21" i="11"/>
  <c r="AH47" i="11"/>
  <c r="AF51" i="11"/>
  <c r="AA65" i="11"/>
  <c r="J34" i="11"/>
  <c r="AI40" i="11"/>
  <c r="H72" i="11"/>
  <c r="AB7" i="30" l="1"/>
  <c r="AG23" i="30"/>
  <c r="O25" i="11"/>
  <c r="Y30" i="30"/>
  <c r="J18" i="11"/>
  <c r="U38" i="11"/>
  <c r="AB40" i="11"/>
  <c r="AD61" i="11"/>
  <c r="M26" i="11"/>
  <c r="Q68" i="11"/>
  <c r="AF46" i="11"/>
  <c r="T39" i="11"/>
  <c r="AP15" i="29"/>
  <c r="AQ15" i="29" s="1"/>
  <c r="Q57" i="11"/>
  <c r="AH39" i="11"/>
  <c r="R40" i="11"/>
  <c r="K9" i="11"/>
  <c r="K20" i="11"/>
  <c r="I29" i="11"/>
  <c r="M55" i="11"/>
  <c r="O33" i="11"/>
  <c r="AK59" i="11"/>
  <c r="U13" i="11"/>
  <c r="H18" i="11"/>
  <c r="AC52" i="11"/>
  <c r="S50" i="11"/>
  <c r="Y28" i="11"/>
  <c r="N37" i="11"/>
  <c r="AM7" i="10"/>
  <c r="AN7" i="10"/>
  <c r="AR55" i="11"/>
  <c r="BX55" i="11" s="1"/>
  <c r="N54" i="11"/>
  <c r="AG11" i="11"/>
  <c r="AK27" i="11"/>
  <c r="T46" i="11"/>
  <c r="R55" i="11"/>
  <c r="F25" i="11"/>
  <c r="N44" i="11"/>
  <c r="R74" i="11"/>
  <c r="P20" i="11"/>
  <c r="AJ55" i="11"/>
  <c r="O62" i="11"/>
  <c r="Q9" i="11"/>
  <c r="AR44" i="11"/>
  <c r="BX44" i="11" s="1"/>
  <c r="AG18" i="30"/>
  <c r="X20" i="11"/>
  <c r="I64" i="11"/>
  <c r="M32" i="11"/>
  <c r="L31" i="11"/>
  <c r="Q53" i="11"/>
  <c r="AE56" i="11"/>
  <c r="AD33" i="11"/>
  <c r="H16" i="11"/>
  <c r="K34" i="11"/>
  <c r="W25" i="11"/>
  <c r="Q13" i="11"/>
  <c r="Z17" i="11"/>
  <c r="J28" i="11"/>
  <c r="P34" i="11"/>
  <c r="AB25" i="30"/>
  <c r="AR65" i="11"/>
  <c r="BX65" i="11" s="1"/>
  <c r="T10" i="11"/>
  <c r="X14" i="11"/>
  <c r="AK9" i="11"/>
  <c r="AR29" i="11"/>
  <c r="BX29" i="11" s="1"/>
  <c r="Z23" i="10"/>
  <c r="BK23" i="11"/>
  <c r="AR56" i="11"/>
  <c r="BX56" i="11" s="1"/>
  <c r="X11" i="11"/>
  <c r="AR30" i="11"/>
  <c r="BX30" i="11" s="1"/>
  <c r="AL30" i="11"/>
  <c r="O39" i="11"/>
  <c r="S28" i="11"/>
  <c r="AH29" i="11"/>
  <c r="AC22" i="11"/>
  <c r="N65" i="11"/>
  <c r="U51" i="11"/>
  <c r="V40" i="11"/>
  <c r="AH62" i="11"/>
  <c r="Y37" i="30"/>
  <c r="O64" i="11"/>
  <c r="AA19" i="11"/>
  <c r="M52" i="11"/>
  <c r="Y70" i="11"/>
  <c r="L16" i="11"/>
  <c r="N8" i="11"/>
  <c r="AD17" i="11"/>
  <c r="AL23" i="10"/>
  <c r="BW23" i="11"/>
  <c r="X36" i="11"/>
  <c r="S21" i="11"/>
  <c r="S13" i="11"/>
  <c r="M12" i="11"/>
  <c r="K14" i="11"/>
  <c r="V10" i="11"/>
  <c r="AA62" i="11"/>
  <c r="AD68" i="11"/>
  <c r="AE14" i="11"/>
  <c r="AI51" i="11"/>
  <c r="AG21" i="11"/>
  <c r="AI61" i="11"/>
  <c r="AK50" i="11"/>
  <c r="AG20" i="30"/>
  <c r="K23" i="10"/>
  <c r="AV23" i="11"/>
  <c r="AS8" i="29"/>
  <c r="T49" i="11"/>
  <c r="AK72" i="11"/>
  <c r="AG39" i="30"/>
  <c r="P75" i="11"/>
  <c r="O31" i="11"/>
  <c r="AG51" i="11"/>
  <c r="AB28" i="11"/>
  <c r="M64" i="11"/>
  <c r="U33" i="11"/>
  <c r="H57" i="11"/>
  <c r="W57" i="11"/>
  <c r="P62" i="11"/>
  <c r="K70" i="11"/>
  <c r="AB61" i="11"/>
  <c r="U39" i="11"/>
  <c r="AR27" i="11"/>
  <c r="BX27" i="11" s="1"/>
  <c r="I52" i="11"/>
  <c r="X18" i="11"/>
  <c r="T12" i="11"/>
  <c r="AA13" i="11"/>
  <c r="W39" i="11"/>
  <c r="Y16" i="11"/>
  <c r="V18" i="11"/>
  <c r="AG27" i="11"/>
  <c r="V73" i="11"/>
  <c r="AB17" i="30"/>
  <c r="AP13" i="29"/>
  <c r="AQ13" i="29" s="1"/>
  <c r="AG38" i="30"/>
  <c r="AR8" i="11"/>
  <c r="BX8" i="11" s="1"/>
  <c r="AG45" i="11"/>
  <c r="M63" i="11"/>
  <c r="U19" i="11"/>
  <c r="T51" i="11"/>
  <c r="V61" i="11"/>
  <c r="AJ50" i="11"/>
  <c r="R28" i="11"/>
  <c r="AG74" i="11"/>
  <c r="N19" i="11"/>
  <c r="AA45" i="11"/>
  <c r="AK20" i="11"/>
  <c r="AR37" i="11"/>
  <c r="BX37" i="11" s="1"/>
  <c r="K13" i="11"/>
  <c r="AG10" i="30"/>
  <c r="AR20" i="11"/>
  <c r="BX20" i="11" s="1"/>
  <c r="AB36" i="30"/>
  <c r="Z38" i="11"/>
  <c r="Y26" i="30"/>
  <c r="O75" i="11"/>
  <c r="AA27" i="11"/>
  <c r="W37" i="11"/>
  <c r="AA40" i="11"/>
  <c r="AR52" i="11"/>
  <c r="BX52" i="11" s="1"/>
  <c r="Y21" i="30"/>
  <c r="H63" i="11"/>
  <c r="K44" i="11"/>
  <c r="AA11" i="11"/>
  <c r="X59" i="11"/>
  <c r="F49" i="11"/>
  <c r="AR14" i="11"/>
  <c r="BX14" i="11" s="1"/>
  <c r="AB51" i="11"/>
  <c r="K45" i="11"/>
  <c r="X29" i="11"/>
  <c r="K60" i="11"/>
  <c r="O12" i="11"/>
  <c r="H31" i="11"/>
  <c r="AA72" i="11"/>
  <c r="I45" i="11"/>
  <c r="AE40" i="11"/>
  <c r="Y15" i="30"/>
  <c r="AG41" i="11"/>
  <c r="R38" i="11"/>
  <c r="AA32" i="11"/>
  <c r="T68" i="11"/>
  <c r="AA10" i="11"/>
  <c r="AF74" i="11"/>
  <c r="U40" i="11"/>
  <c r="AA31" i="11"/>
  <c r="AR59" i="11"/>
  <c r="BX59" i="11" s="1"/>
  <c r="AN9" i="10"/>
  <c r="AM9" i="10"/>
  <c r="F52" i="11"/>
  <c r="AG11" i="30"/>
  <c r="AF16" i="11"/>
  <c r="I69" i="11"/>
  <c r="AB75" i="11"/>
  <c r="AA58" i="11"/>
  <c r="X8" i="11"/>
  <c r="L61" i="11"/>
  <c r="AR40" i="11"/>
  <c r="BX40" i="11" s="1"/>
  <c r="H20" i="11"/>
  <c r="P55" i="11"/>
  <c r="Z58" i="11"/>
  <c r="AR31" i="11"/>
  <c r="BX31" i="11" s="1"/>
  <c r="AR11" i="11"/>
  <c r="BX11" i="11" s="1"/>
  <c r="I22" i="11"/>
  <c r="AR62" i="11"/>
  <c r="BX62" i="11" s="1"/>
  <c r="AF64" i="11"/>
  <c r="X51" i="11"/>
  <c r="W30" i="11"/>
  <c r="AE12" i="11"/>
  <c r="R31" i="11"/>
  <c r="N38" i="11"/>
  <c r="AR28" i="11"/>
  <c r="BX28" i="11" s="1"/>
  <c r="X62" i="11"/>
  <c r="AI37" i="11"/>
  <c r="Y20" i="11"/>
  <c r="AI26" i="11"/>
  <c r="AR70" i="11"/>
  <c r="BX70" i="11" s="1"/>
  <c r="V32" i="11"/>
  <c r="AG14" i="11"/>
  <c r="AJ38" i="11"/>
  <c r="AF63" i="11"/>
  <c r="AR33" i="11"/>
  <c r="BX33" i="11" s="1"/>
  <c r="AR16" i="11"/>
  <c r="BX16" i="11" s="1"/>
  <c r="Q33" i="11"/>
  <c r="M16" i="11"/>
  <c r="J49" i="11"/>
  <c r="L20" i="11"/>
  <c r="AR69" i="11"/>
  <c r="BX69" i="11" s="1"/>
  <c r="AE19" i="11"/>
  <c r="S65" i="11"/>
  <c r="AC16" i="11"/>
  <c r="AE17" i="11"/>
  <c r="AF38" i="11"/>
  <c r="AH32" i="11"/>
  <c r="AL36" i="11"/>
  <c r="AJ64" i="11"/>
  <c r="W72" i="11"/>
  <c r="AB55" i="11"/>
  <c r="AC26" i="11"/>
  <c r="F9" i="11"/>
  <c r="AY7" i="30"/>
  <c r="X40" i="30"/>
  <c r="BH23" i="11"/>
  <c r="W23" i="10"/>
  <c r="Q19" i="11"/>
  <c r="AI21" i="11"/>
  <c r="O38" i="11"/>
  <c r="R63" i="11"/>
  <c r="H14" i="11"/>
  <c r="Q56" i="11"/>
  <c r="F44" i="11"/>
  <c r="AK21" i="11"/>
  <c r="I35" i="11"/>
  <c r="AB18" i="30"/>
  <c r="T53" i="11"/>
  <c r="R34" i="11"/>
  <c r="AL54" i="11"/>
  <c r="Z9" i="11"/>
  <c r="S33" i="11"/>
  <c r="X54" i="11"/>
  <c r="I62" i="11"/>
  <c r="AD36" i="11"/>
  <c r="Z56" i="11"/>
  <c r="AL18" i="11"/>
  <c r="R50" i="11"/>
  <c r="P60" i="11"/>
  <c r="L70" i="11"/>
  <c r="O74" i="11"/>
  <c r="Q75" i="11"/>
  <c r="Z61" i="11"/>
  <c r="AB34" i="11"/>
  <c r="W54" i="11"/>
  <c r="AD60" i="11"/>
  <c r="R13" i="11"/>
  <c r="T23" i="10"/>
  <c r="BE23" i="11"/>
  <c r="AG30" i="11"/>
  <c r="R69" i="11"/>
  <c r="AK32" i="11"/>
  <c r="AC20" i="11"/>
  <c r="AF49" i="11"/>
  <c r="Q21" i="11"/>
  <c r="P69" i="11"/>
  <c r="J68" i="11"/>
  <c r="L50" i="11"/>
  <c r="BA23" i="11"/>
  <c r="P23" i="10"/>
  <c r="N29" i="11"/>
  <c r="O34" i="11"/>
  <c r="AD10" i="11"/>
  <c r="AL37" i="11"/>
  <c r="Z47" i="11"/>
  <c r="AD62" i="11"/>
  <c r="W27" i="11"/>
  <c r="M11" i="11"/>
  <c r="AR41" i="11"/>
  <c r="BX41" i="11" s="1"/>
  <c r="AA73" i="11"/>
  <c r="AI17" i="11"/>
  <c r="W13" i="11"/>
  <c r="J65" i="11"/>
  <c r="N56" i="11"/>
  <c r="H62" i="11"/>
  <c r="AD58" i="11"/>
  <c r="AB13" i="30"/>
  <c r="X33" i="11"/>
  <c r="X27" i="11"/>
  <c r="AR35" i="11"/>
  <c r="BX35" i="11" s="1"/>
  <c r="AB27" i="30"/>
  <c r="AG72" i="11"/>
  <c r="AB38" i="30"/>
  <c r="AH73" i="11"/>
  <c r="L75" i="11"/>
  <c r="F39" i="11"/>
  <c r="AC49" i="11"/>
  <c r="R11" i="11"/>
  <c r="H53" i="11"/>
  <c r="V59" i="11"/>
  <c r="AB41" i="11"/>
  <c r="H41" i="11"/>
  <c r="N34" i="11"/>
  <c r="M35" i="11"/>
  <c r="Y75" i="11"/>
  <c r="Y35" i="11"/>
  <c r="T57" i="11"/>
  <c r="P9" i="11"/>
  <c r="AK26" i="11"/>
  <c r="S29" i="11"/>
  <c r="N72" i="11"/>
  <c r="Z41" i="11"/>
  <c r="P56" i="11"/>
  <c r="AL9" i="11"/>
  <c r="AB9" i="11"/>
  <c r="R9" i="11"/>
  <c r="AR50" i="11"/>
  <c r="BX50" i="11" s="1"/>
  <c r="AE27" i="11"/>
  <c r="AD57" i="11"/>
  <c r="Z60" i="11"/>
  <c r="Y31" i="11"/>
  <c r="AG64" i="11"/>
  <c r="U18" i="11"/>
  <c r="W28" i="11"/>
  <c r="H73" i="11"/>
  <c r="N68" i="11"/>
  <c r="O51" i="11"/>
  <c r="AH56" i="11"/>
  <c r="AR21" i="11"/>
  <c r="BX21" i="11" s="1"/>
  <c r="J14" i="11"/>
  <c r="AD74" i="11"/>
  <c r="F57" i="11"/>
  <c r="AJ56" i="11"/>
  <c r="AE16" i="11"/>
  <c r="AB74" i="11"/>
  <c r="AB59" i="11"/>
  <c r="AG47" i="11"/>
  <c r="F55" i="11"/>
  <c r="AS7" i="29"/>
  <c r="AQ9" i="29"/>
  <c r="AI57" i="11"/>
  <c r="L60" i="11"/>
  <c r="O40" i="11"/>
  <c r="AR26" i="11"/>
  <c r="BX26" i="11" s="1"/>
  <c r="AB33" i="30"/>
  <c r="BO23" i="11"/>
  <c r="AD23" i="10"/>
  <c r="AR19" i="11"/>
  <c r="BX19" i="11" s="1"/>
  <c r="AI34" i="11"/>
  <c r="AK58" i="11"/>
  <c r="AD34" i="11"/>
  <c r="AF59" i="11"/>
  <c r="T60" i="11"/>
  <c r="X74" i="11"/>
  <c r="W55" i="11"/>
  <c r="AJ23" i="10"/>
  <c r="BU23" i="11"/>
  <c r="O13" i="11"/>
  <c r="AJ36" i="11"/>
  <c r="N16" i="11"/>
  <c r="AL28" i="11"/>
  <c r="S64" i="11"/>
  <c r="AR38" i="11"/>
  <c r="BX38" i="11" s="1"/>
  <c r="AC27" i="11"/>
  <c r="I58" i="11"/>
  <c r="AJ9" i="11"/>
  <c r="AR36" i="11"/>
  <c r="BX36" i="11" s="1"/>
  <c r="AK47" i="11"/>
  <c r="AP14" i="29"/>
  <c r="AQ14" i="29" s="1"/>
  <c r="AR49" i="11"/>
  <c r="BX49" i="11" s="1"/>
  <c r="AR73" i="11"/>
  <c r="BX73" i="11" s="1"/>
  <c r="AB32" i="30"/>
  <c r="AB23" i="30"/>
  <c r="I13" i="11"/>
  <c r="BV23" i="11"/>
  <c r="AK23" i="10"/>
  <c r="I59" i="11"/>
  <c r="AB68" i="11"/>
  <c r="I32" i="11"/>
  <c r="X73" i="11"/>
  <c r="Z35" i="11"/>
  <c r="O72" i="11"/>
  <c r="S73" i="11"/>
  <c r="M38" i="11"/>
  <c r="F12" i="11"/>
  <c r="X58" i="11"/>
  <c r="AR64" i="11"/>
  <c r="BX64" i="11" s="1"/>
  <c r="W50" i="11"/>
  <c r="N12" i="11"/>
  <c r="T16" i="11"/>
  <c r="AJ26" i="11"/>
  <c r="W60" i="11"/>
  <c r="AB16" i="11"/>
  <c r="AG35" i="30"/>
  <c r="Y73" i="11"/>
  <c r="AA16" i="11"/>
  <c r="J30" i="11"/>
  <c r="AR46" i="11"/>
  <c r="BX46" i="11" s="1"/>
  <c r="P13" i="11"/>
  <c r="AC40" i="11"/>
  <c r="Y23" i="10"/>
  <c r="BJ23" i="11"/>
  <c r="AJ49" i="11"/>
  <c r="AE11" i="11"/>
  <c r="AA56" i="11"/>
  <c r="S31" i="11"/>
  <c r="O54" i="11"/>
  <c r="U20" i="11"/>
  <c r="AA34" i="11"/>
  <c r="R19" i="11"/>
  <c r="AB35" i="11"/>
  <c r="N40" i="11"/>
  <c r="R65" i="11"/>
  <c r="J56" i="11"/>
  <c r="O41" i="11"/>
  <c r="V31" i="11"/>
  <c r="AI65" i="11"/>
  <c r="AF41" i="11"/>
  <c r="Y61" i="11"/>
  <c r="P74" i="11"/>
  <c r="R32" i="11"/>
  <c r="M46" i="11"/>
  <c r="AA26" i="11"/>
  <c r="K53" i="11"/>
  <c r="P22" i="11"/>
  <c r="L33" i="11"/>
  <c r="K54" i="11"/>
  <c r="O14" i="11"/>
  <c r="F8" i="11"/>
  <c r="AD63" i="11"/>
  <c r="AR57" i="11"/>
  <c r="BX57" i="11" s="1"/>
  <c r="F23" i="10"/>
  <c r="AQ23" i="11"/>
  <c r="AG24" i="30"/>
  <c r="AG28" i="30"/>
  <c r="N23" i="10"/>
  <c r="AY23" i="11"/>
  <c r="AS23" i="11"/>
  <c r="H23" i="10"/>
  <c r="T70" i="11"/>
  <c r="AD22" i="11"/>
  <c r="AG25" i="11"/>
  <c r="J25" i="11"/>
  <c r="H49" i="11"/>
  <c r="Y12" i="30"/>
  <c r="AI68" i="11"/>
  <c r="AF22" i="11"/>
  <c r="AB21" i="11"/>
  <c r="AL29" i="11"/>
  <c r="J69" i="11"/>
  <c r="K58" i="11"/>
  <c r="Z64" i="11"/>
  <c r="Q34" i="11"/>
  <c r="Y18" i="11"/>
  <c r="AR13" i="11"/>
  <c r="BX13" i="11" s="1"/>
  <c r="N32" i="11"/>
  <c r="F63" i="11"/>
  <c r="O46" i="11"/>
  <c r="F64" i="11"/>
  <c r="I18" i="11"/>
  <c r="Y8" i="30"/>
  <c r="U27" i="11"/>
  <c r="AG18" i="11"/>
  <c r="M39" i="11"/>
  <c r="F33" i="11"/>
  <c r="U44" i="11"/>
  <c r="AL57" i="11"/>
  <c r="I30" i="11"/>
  <c r="P39" i="11"/>
  <c r="AF21" i="11"/>
  <c r="AL61" i="11"/>
  <c r="L39" i="11"/>
  <c r="W10" i="11"/>
  <c r="V21" i="11"/>
  <c r="O11" i="11"/>
  <c r="AR32" i="11"/>
  <c r="BX32" i="11" s="1"/>
  <c r="Q65" i="11"/>
  <c r="K63" i="11"/>
  <c r="AB39" i="30"/>
  <c r="R59" i="11"/>
  <c r="AJ74" i="11"/>
  <c r="X35" i="11"/>
  <c r="Q54" i="11"/>
  <c r="K27" i="11"/>
  <c r="M47" i="11"/>
  <c r="P16" i="11"/>
  <c r="J32" i="11"/>
  <c r="P51" i="11"/>
  <c r="AF65" i="11"/>
  <c r="N53" i="11"/>
  <c r="N9" i="11"/>
  <c r="Q74" i="11"/>
  <c r="Y60" i="11"/>
  <c r="N22" i="11"/>
  <c r="R30" i="11"/>
  <c r="AJ27" i="11"/>
  <c r="N11" i="11"/>
  <c r="AR39" i="11"/>
  <c r="BX39" i="11" s="1"/>
  <c r="AB60" i="11"/>
  <c r="AG9" i="11"/>
  <c r="AR18" i="11"/>
  <c r="BX18" i="11" s="1"/>
  <c r="AA41" i="11"/>
  <c r="P54" i="11"/>
  <c r="Q40" i="11"/>
  <c r="Q61" i="11"/>
  <c r="H33" i="11"/>
  <c r="J45" i="11"/>
  <c r="O32" i="11"/>
  <c r="I61" i="11"/>
  <c r="F62" i="11"/>
  <c r="AJ45" i="11"/>
  <c r="AB10" i="30"/>
  <c r="AG36" i="30"/>
  <c r="F35" i="11"/>
  <c r="AH52" i="11"/>
  <c r="AF19" i="11"/>
  <c r="AF10" i="11"/>
  <c r="AI47" i="11"/>
  <c r="X56" i="11"/>
  <c r="J58" i="11"/>
  <c r="AL8" i="11"/>
  <c r="AR72" i="11"/>
  <c r="BX72" i="11" s="1"/>
  <c r="AR47" i="11"/>
  <c r="BX47" i="11" s="1"/>
  <c r="AM20" i="29"/>
  <c r="AG33" i="30"/>
  <c r="AK73" i="11"/>
  <c r="Q47" i="11"/>
  <c r="AE70" i="11"/>
  <c r="AC63" i="11"/>
  <c r="T45" i="11"/>
  <c r="K52" i="11"/>
  <c r="Q41" i="11"/>
  <c r="M31" i="11"/>
  <c r="AC35" i="11"/>
  <c r="AL62" i="11"/>
  <c r="M69" i="11"/>
  <c r="AC41" i="11"/>
  <c r="AR45" i="11"/>
  <c r="BX45" i="11" s="1"/>
  <c r="M9" i="11"/>
  <c r="U58" i="11"/>
  <c r="W61" i="11"/>
  <c r="AB39" i="11"/>
  <c r="AK64" i="11"/>
  <c r="AI9" i="11"/>
  <c r="P8" i="11"/>
  <c r="AR10" i="11"/>
  <c r="BX10" i="11" s="1"/>
  <c r="AI49" i="11"/>
  <c r="AZ23" i="11"/>
  <c r="O23" i="10"/>
  <c r="AJ39" i="11"/>
  <c r="N75" i="11"/>
  <c r="Y72" i="11"/>
  <c r="AI45" i="11"/>
  <c r="L29" i="11"/>
  <c r="AL49" i="11"/>
  <c r="AE54" i="11"/>
  <c r="AK37" i="11"/>
  <c r="AD50" i="11"/>
  <c r="AB65" i="11"/>
  <c r="AW23" i="11"/>
  <c r="L23" i="10"/>
  <c r="AG32" i="30"/>
  <c r="AR60" i="11"/>
  <c r="BX60" i="11" s="1"/>
  <c r="W12" i="11"/>
  <c r="AA23" i="10"/>
  <c r="BL23" i="11"/>
  <c r="BT23" i="11"/>
  <c r="AI23" i="10"/>
  <c r="Y34" i="30"/>
  <c r="J20" i="11"/>
  <c r="Z10" i="11"/>
  <c r="T37" i="11"/>
  <c r="AG63" i="11"/>
  <c r="AO12" i="29"/>
  <c r="AN12" i="29"/>
  <c r="H27" i="11"/>
  <c r="AI36" i="11"/>
  <c r="R53" i="11"/>
  <c r="W41" i="11"/>
  <c r="W17" i="11"/>
  <c r="O30" i="11"/>
  <c r="Y16" i="30"/>
  <c r="K31" i="11"/>
  <c r="X23" i="10"/>
  <c r="BI23" i="11"/>
  <c r="H58" i="11"/>
  <c r="AG19" i="11"/>
  <c r="R68" i="11"/>
  <c r="AB56" i="11"/>
  <c r="AR17" i="11"/>
  <c r="BX17" i="11" s="1"/>
  <c r="J19" i="11"/>
  <c r="U68" i="11"/>
  <c r="AB35" i="30"/>
  <c r="R72" i="11"/>
  <c r="AK13" i="11"/>
  <c r="AE36" i="11"/>
  <c r="Q60" i="11"/>
  <c r="Q14" i="11"/>
  <c r="AI63" i="11"/>
  <c r="T72" i="11"/>
  <c r="Y7" i="30"/>
  <c r="X60" i="11"/>
  <c r="AK44" i="11"/>
  <c r="Z31" i="11"/>
  <c r="AD49" i="11"/>
  <c r="X28" i="11"/>
  <c r="AC25" i="11"/>
  <c r="R62" i="11"/>
  <c r="AR51" i="11"/>
  <c r="BX51" i="11" s="1"/>
  <c r="F56" i="11"/>
  <c r="L9" i="11"/>
  <c r="Y68" i="11"/>
  <c r="AE74" i="11"/>
  <c r="Y31" i="30"/>
  <c r="W38" i="11"/>
  <c r="Y39" i="11"/>
  <c r="X61" i="11"/>
  <c r="I17" i="11"/>
  <c r="U34" i="11"/>
  <c r="AG25" i="30"/>
  <c r="AR53" i="11"/>
  <c r="BX53" i="11" s="1"/>
  <c r="Q46" i="11"/>
  <c r="K64" i="11"/>
  <c r="M41" i="11"/>
  <c r="O52" i="11"/>
  <c r="AB24" i="30"/>
  <c r="AB28" i="30"/>
  <c r="O69" i="11"/>
  <c r="AI13" i="11"/>
  <c r="BB23" i="11"/>
  <c r="Q23" i="10"/>
  <c r="H13" i="11"/>
  <c r="AI25" i="11"/>
  <c r="AA74" i="11"/>
  <c r="AJ21" i="11"/>
  <c r="V52" i="11"/>
  <c r="AR54" i="11"/>
  <c r="BX54" i="11" s="1"/>
  <c r="F27" i="11"/>
  <c r="V70" i="11"/>
  <c r="V30" i="11"/>
  <c r="R70" i="11"/>
  <c r="R52" i="11"/>
  <c r="AX23" i="11"/>
  <c r="M23" i="10"/>
  <c r="Y29" i="30"/>
  <c r="AB33" i="11"/>
  <c r="AB38" i="11"/>
  <c r="X50" i="11"/>
  <c r="AI58" i="11"/>
  <c r="K65" i="11"/>
  <c r="X69" i="11"/>
  <c r="AB72" i="11"/>
  <c r="X55" i="11"/>
  <c r="AE55" i="11"/>
  <c r="AB20" i="30"/>
  <c r="Y10" i="11"/>
  <c r="AG73" i="11"/>
  <c r="F19" i="11"/>
  <c r="AR68" i="11"/>
  <c r="BX68" i="11" s="1"/>
  <c r="V54" i="11"/>
  <c r="F58" i="11"/>
  <c r="AR12" i="11"/>
  <c r="BX12" i="11" s="1"/>
  <c r="AR61" i="11"/>
  <c r="BX61" i="11" s="1"/>
  <c r="Z74" i="11"/>
  <c r="X57" i="11"/>
  <c r="AC73" i="11"/>
  <c r="S72" i="11"/>
  <c r="AL22" i="11"/>
  <c r="M58" i="11"/>
  <c r="X25" i="11"/>
  <c r="Q32" i="11"/>
  <c r="AH8" i="11"/>
  <c r="Y45" i="11"/>
  <c r="AJ68" i="11"/>
  <c r="AG13" i="30"/>
  <c r="N57" i="11"/>
  <c r="AH34" i="11"/>
  <c r="M37" i="11"/>
  <c r="V58" i="11"/>
  <c r="AG17" i="30"/>
  <c r="AR63" i="11"/>
  <c r="BX63" i="11" s="1"/>
  <c r="AG27" i="30"/>
  <c r="AC45" i="11"/>
  <c r="I74" i="11"/>
  <c r="T56" i="11"/>
  <c r="M53" i="11"/>
  <c r="AE51" i="11"/>
  <c r="S44" i="11"/>
  <c r="AB13" i="11"/>
  <c r="AA44" i="11"/>
  <c r="AJ28" i="11"/>
  <c r="AL70" i="11"/>
  <c r="T73" i="11"/>
  <c r="N60" i="11"/>
  <c r="Y19" i="30"/>
  <c r="O65" i="11"/>
  <c r="Y27" i="11"/>
  <c r="I11" i="11"/>
  <c r="AF29" i="11"/>
  <c r="F72" i="11"/>
  <c r="X31" i="11"/>
  <c r="N70" i="11"/>
  <c r="AB50" i="11"/>
  <c r="H64" i="11"/>
  <c r="V25" i="11"/>
  <c r="P12" i="11"/>
  <c r="AR25" i="11"/>
  <c r="BX25" i="11" s="1"/>
  <c r="Y22" i="30"/>
  <c r="AE29" i="11"/>
  <c r="T40" i="11"/>
  <c r="AR22" i="11"/>
  <c r="BX22" i="11" s="1"/>
  <c r="F61" i="11"/>
  <c r="Z46" i="11"/>
  <c r="N21" i="11"/>
  <c r="O44" i="11"/>
  <c r="Y9" i="30"/>
  <c r="AL45" i="11"/>
  <c r="Q73" i="11"/>
  <c r="L47" i="11"/>
  <c r="AF70" i="11"/>
  <c r="T65" i="11"/>
  <c r="V75" i="11"/>
  <c r="S17" i="11"/>
  <c r="U21" i="11"/>
  <c r="Y63" i="11"/>
  <c r="Q58" i="11"/>
  <c r="U8" i="11"/>
  <c r="AC38" i="11"/>
  <c r="AJ25" i="11"/>
  <c r="S36" i="11"/>
  <c r="AR74" i="11"/>
  <c r="BX74" i="11" s="1"/>
  <c r="J64" i="11"/>
  <c r="E76" i="10"/>
  <c r="AC70" i="11"/>
  <c r="T74" i="11"/>
  <c r="BG23" i="11"/>
  <c r="V23" i="10"/>
  <c r="Y14" i="30"/>
  <c r="AJ29" i="11"/>
  <c r="AL25" i="11"/>
  <c r="Y41" i="11"/>
  <c r="AB63" i="11"/>
  <c r="S32" i="11"/>
  <c r="K72" i="11"/>
  <c r="AF55" i="11"/>
  <c r="AC46" i="11"/>
  <c r="K41" i="11"/>
  <c r="AE73" i="11"/>
  <c r="AR34" i="11"/>
  <c r="BX34" i="11" s="1"/>
  <c r="O27" i="11"/>
  <c r="AG8" i="11"/>
  <c r="H8" i="11"/>
  <c r="AA18" i="11"/>
  <c r="AR58" i="11"/>
  <c r="BX58" i="11" s="1"/>
  <c r="K30" i="11"/>
  <c r="AF72" i="11"/>
  <c r="AB52" i="11"/>
  <c r="T20" i="11"/>
  <c r="AJ53" i="11"/>
  <c r="I10" i="11"/>
  <c r="K18" i="11"/>
  <c r="AR75" i="11"/>
  <c r="BX75" i="11" s="1"/>
  <c r="AI72" i="11"/>
  <c r="N39" i="11"/>
  <c r="Z12" i="11"/>
  <c r="AB11" i="30"/>
  <c r="AL40" i="11"/>
  <c r="T13" i="11"/>
  <c r="AN16" i="29"/>
  <c r="AP11" i="29"/>
  <c r="AB8" i="30" l="1"/>
  <c r="AM36" i="30"/>
  <c r="AI29" i="30"/>
  <c r="AI27" i="30"/>
  <c r="AI34" i="30"/>
  <c r="T12" i="17"/>
  <c r="T13" i="17"/>
  <c r="AD11" i="30"/>
  <c r="O9" i="11"/>
  <c r="AB14" i="30"/>
  <c r="AG9" i="30"/>
  <c r="AB19" i="30"/>
  <c r="AD38" i="30"/>
  <c r="Y9" i="11"/>
  <c r="AM17" i="30"/>
  <c r="AI21" i="30"/>
  <c r="AM32" i="30"/>
  <c r="AI11" i="30"/>
  <c r="AB15" i="30"/>
  <c r="AG21" i="30"/>
  <c r="G24" i="11"/>
  <c r="AM24" i="11" s="1"/>
  <c r="AB37" i="30"/>
  <c r="G23" i="10"/>
  <c r="AM23" i="10" s="1"/>
  <c r="AI16" i="30"/>
  <c r="AM20" i="30"/>
  <c r="AM10" i="30"/>
  <c r="AI15" i="30"/>
  <c r="AD32" i="30"/>
  <c r="AO16" i="29"/>
  <c r="AG22" i="30"/>
  <c r="AB29" i="30"/>
  <c r="AD28" i="30"/>
  <c r="T9" i="11"/>
  <c r="AG31" i="30"/>
  <c r="AM22" i="30"/>
  <c r="AM8" i="30"/>
  <c r="AM18" i="30"/>
  <c r="AM35" i="30"/>
  <c r="AG16" i="30"/>
  <c r="AN23" i="10"/>
  <c r="AR9" i="11"/>
  <c r="BX9" i="11" s="1"/>
  <c r="AG26" i="30"/>
  <c r="G48" i="11"/>
  <c r="AM48" i="11" s="1"/>
  <c r="AF23" i="11"/>
  <c r="AD18" i="30"/>
  <c r="AI38" i="30"/>
  <c r="AI36" i="30"/>
  <c r="AM19" i="30"/>
  <c r="AM27" i="30"/>
  <c r="T9" i="17"/>
  <c r="T8" i="17"/>
  <c r="AA9" i="11"/>
  <c r="AD20" i="30"/>
  <c r="H9" i="11"/>
  <c r="AD9" i="11"/>
  <c r="AI24" i="30"/>
  <c r="AI17" i="30"/>
  <c r="AI14" i="30"/>
  <c r="AI32" i="30"/>
  <c r="AB34" i="30"/>
  <c r="AS14" i="29"/>
  <c r="AG15" i="30"/>
  <c r="AS9" i="29"/>
  <c r="AU7" i="29"/>
  <c r="G42" i="11"/>
  <c r="AM42" i="11" s="1"/>
  <c r="G43" i="11"/>
  <c r="AM43" i="11" s="1"/>
  <c r="J9" i="11"/>
  <c r="AD35" i="30"/>
  <c r="AM25" i="30"/>
  <c r="AM16" i="30"/>
  <c r="AI9" i="30"/>
  <c r="AI10" i="30"/>
  <c r="AG30" i="30"/>
  <c r="J23" i="11"/>
  <c r="U23" i="11"/>
  <c r="AU8" i="29"/>
  <c r="AM33" i="30"/>
  <c r="AI22" i="30"/>
  <c r="AI30" i="30"/>
  <c r="AI18" i="30"/>
  <c r="AE9" i="11"/>
  <c r="AG8" i="30"/>
  <c r="AM31" i="30"/>
  <c r="AM38" i="30"/>
  <c r="AI28" i="30"/>
  <c r="AI19" i="30"/>
  <c r="T11" i="17"/>
  <c r="AG14" i="30"/>
  <c r="AB9" i="30"/>
  <c r="AG19" i="30"/>
  <c r="AD13" i="30"/>
  <c r="AD25" i="30"/>
  <c r="AI23" i="30"/>
  <c r="AM24" i="30"/>
  <c r="AM12" i="30"/>
  <c r="AM14" i="30"/>
  <c r="AG34" i="30"/>
  <c r="AB21" i="30"/>
  <c r="AF9" i="11"/>
  <c r="AG37" i="30"/>
  <c r="AB12" i="30"/>
  <c r="AY40" i="30"/>
  <c r="BA7" i="30"/>
  <c r="BA40" i="30" s="1"/>
  <c r="V9" i="11"/>
  <c r="AM37" i="30"/>
  <c r="AI25" i="30"/>
  <c r="AI26" i="30"/>
  <c r="AM9" i="30"/>
  <c r="AD23" i="30"/>
  <c r="AD33" i="30"/>
  <c r="AS13" i="29"/>
  <c r="AB31" i="30"/>
  <c r="AI13" i="30"/>
  <c r="AI33" i="30"/>
  <c r="AM30" i="30"/>
  <c r="AI39" i="30"/>
  <c r="AB16" i="30"/>
  <c r="AS15" i="29"/>
  <c r="U9" i="11"/>
  <c r="AQ11" i="29"/>
  <c r="AD10" i="30"/>
  <c r="AN20" i="29"/>
  <c r="AO23" i="11" s="1"/>
  <c r="AO76" i="11" s="1"/>
  <c r="AN18" i="29"/>
  <c r="AB26" i="30"/>
  <c r="AD36" i="30"/>
  <c r="AD39" i="30"/>
  <c r="Y40" i="30"/>
  <c r="AI31" i="30"/>
  <c r="AM29" i="30"/>
  <c r="AM28" i="30"/>
  <c r="AM34" i="30"/>
  <c r="T10" i="17"/>
  <c r="AP12" i="29"/>
  <c r="AQ12" i="29" s="1"/>
  <c r="AH23" i="11"/>
  <c r="G67" i="11"/>
  <c r="AM67" i="11" s="1"/>
  <c r="AD17" i="30"/>
  <c r="G71" i="11"/>
  <c r="AM71" i="11" s="1"/>
  <c r="AM23" i="30"/>
  <c r="AM21" i="30"/>
  <c r="AI12" i="30"/>
  <c r="AM11" i="30"/>
  <c r="AG12" i="30"/>
  <c r="AI37" i="30"/>
  <c r="AI20" i="30"/>
  <c r="AM26" i="30"/>
  <c r="AM15" i="30"/>
  <c r="AB30" i="30"/>
  <c r="AB22" i="30"/>
  <c r="AC23" i="11"/>
  <c r="S23" i="11"/>
  <c r="AD27" i="30"/>
  <c r="AH9" i="11"/>
  <c r="AG29" i="30"/>
  <c r="AD24" i="30"/>
  <c r="AC9" i="11"/>
  <c r="AM13" i="30"/>
  <c r="AI8" i="30"/>
  <c r="AI35" i="30"/>
  <c r="AM39" i="30"/>
  <c r="AD16" i="30" l="1"/>
  <c r="AD31" i="30"/>
  <c r="AD7" i="30"/>
  <c r="G66" i="11"/>
  <c r="AM66" i="11" s="1"/>
  <c r="G54" i="11"/>
  <c r="AM54" i="11" s="1"/>
  <c r="BA7" i="11"/>
  <c r="AD21" i="30"/>
  <c r="AK17" i="30"/>
  <c r="AE13" i="30"/>
  <c r="AE38" i="30"/>
  <c r="AD9" i="30"/>
  <c r="E10" i="17"/>
  <c r="T7" i="17"/>
  <c r="T14" i="17" s="1"/>
  <c r="G17" i="11"/>
  <c r="AM17" i="11" s="1"/>
  <c r="AG7" i="30"/>
  <c r="AG40" i="30" s="1"/>
  <c r="AE10" i="30"/>
  <c r="AU7" i="11"/>
  <c r="AP16" i="29"/>
  <c r="AK35" i="30"/>
  <c r="AI7" i="30"/>
  <c r="AI40" i="30" s="1"/>
  <c r="G29" i="11"/>
  <c r="AM29" i="11" s="1"/>
  <c r="AD22" i="30"/>
  <c r="AK15" i="30"/>
  <c r="AQ7" i="11"/>
  <c r="AG23" i="11"/>
  <c r="AK21" i="30"/>
  <c r="N23" i="11"/>
  <c r="G28" i="11"/>
  <c r="AM28" i="11" s="1"/>
  <c r="AK34" i="30"/>
  <c r="Q23" i="11"/>
  <c r="AE28" i="30"/>
  <c r="BH7" i="11"/>
  <c r="G35" i="11"/>
  <c r="AM35" i="11" s="1"/>
  <c r="AN43" i="11"/>
  <c r="G46" i="11"/>
  <c r="AM46" i="11" s="1"/>
  <c r="G51" i="11"/>
  <c r="AM51" i="11" s="1"/>
  <c r="AK33" i="30"/>
  <c r="AO20" i="29"/>
  <c r="AP23" i="11" s="1"/>
  <c r="AO18" i="29"/>
  <c r="AD30" i="30"/>
  <c r="BB7" i="11"/>
  <c r="AD23" i="11"/>
  <c r="G13" i="11"/>
  <c r="AM13" i="11" s="1"/>
  <c r="G65" i="11"/>
  <c r="AM65" i="11" s="1"/>
  <c r="AD26" i="30"/>
  <c r="AK18" i="30"/>
  <c r="AE33" i="30"/>
  <c r="AK10" i="30"/>
  <c r="AT7" i="11"/>
  <c r="AD37" i="30"/>
  <c r="BP7" i="11"/>
  <c r="BE7" i="11"/>
  <c r="G69" i="11"/>
  <c r="AM69" i="11" s="1"/>
  <c r="G31" i="11"/>
  <c r="AM31" i="11" s="1"/>
  <c r="AK36" i="30"/>
  <c r="G16" i="11"/>
  <c r="AM16" i="11" s="1"/>
  <c r="G30" i="11"/>
  <c r="AM30" i="11" s="1"/>
  <c r="AE27" i="30"/>
  <c r="AU13" i="29"/>
  <c r="G32" i="11"/>
  <c r="AM32" i="11" s="1"/>
  <c r="G55" i="11"/>
  <c r="AM55" i="11" s="1"/>
  <c r="AI23" i="11"/>
  <c r="AE18" i="30"/>
  <c r="BJ7" i="11"/>
  <c r="AE39" i="30"/>
  <c r="AK39" i="30"/>
  <c r="BF7" i="11"/>
  <c r="AE23" i="30"/>
  <c r="AK26" i="30"/>
  <c r="BN7" i="11"/>
  <c r="AK23" i="30"/>
  <c r="R23" i="11"/>
  <c r="G33" i="11"/>
  <c r="AM33" i="11" s="1"/>
  <c r="E9" i="17"/>
  <c r="AK31" i="30"/>
  <c r="BW7" i="11"/>
  <c r="M23" i="11"/>
  <c r="BT7" i="11"/>
  <c r="BV7" i="11"/>
  <c r="K23" i="11"/>
  <c r="AV7" i="11"/>
  <c r="BO7" i="11"/>
  <c r="AK25" i="30"/>
  <c r="AK14" i="30"/>
  <c r="E12" i="17"/>
  <c r="AK38" i="30"/>
  <c r="BD7" i="11"/>
  <c r="BC7" i="11"/>
  <c r="G27" i="11"/>
  <c r="AM27" i="11" s="1"/>
  <c r="G56" i="11"/>
  <c r="AM56" i="11" s="1"/>
  <c r="AE23" i="11"/>
  <c r="AK32" i="30"/>
  <c r="BK7" i="11"/>
  <c r="AD19" i="30"/>
  <c r="AE11" i="30"/>
  <c r="E7" i="17"/>
  <c r="G70" i="11"/>
  <c r="AM70" i="11" s="1"/>
  <c r="AK8" i="30"/>
  <c r="AD29" i="30"/>
  <c r="G62" i="11"/>
  <c r="AM62" i="11" s="1"/>
  <c r="G60" i="11"/>
  <c r="AM60" i="11" s="1"/>
  <c r="AK20" i="30"/>
  <c r="AE35" i="30"/>
  <c r="AK11" i="30"/>
  <c r="AE20" i="30"/>
  <c r="AZ7" i="11"/>
  <c r="E11" i="17"/>
  <c r="AK29" i="30"/>
  <c r="AK13" i="30"/>
  <c r="AS7" i="11"/>
  <c r="AV8" i="29"/>
  <c r="G64" i="11"/>
  <c r="AM64" i="11" s="1"/>
  <c r="AU9" i="29"/>
  <c r="AV7" i="29"/>
  <c r="AU14" i="29"/>
  <c r="BI7" i="11"/>
  <c r="I23" i="11"/>
  <c r="AW7" i="11"/>
  <c r="AD14" i="30"/>
  <c r="G68" i="11"/>
  <c r="AM68" i="11" s="1"/>
  <c r="G57" i="11"/>
  <c r="AM57" i="11" s="1"/>
  <c r="AK30" i="30"/>
  <c r="BL7" i="11"/>
  <c r="T23" i="11"/>
  <c r="AN24" i="11"/>
  <c r="AJ23" i="11"/>
  <c r="AD34" i="30"/>
  <c r="H23" i="11"/>
  <c r="G73" i="11"/>
  <c r="AM73" i="11" s="1"/>
  <c r="G44" i="11"/>
  <c r="AM44" i="11" s="1"/>
  <c r="AE36" i="30"/>
  <c r="AM7" i="30"/>
  <c r="AM40" i="30" s="1"/>
  <c r="AK22" i="30"/>
  <c r="AE32" i="30"/>
  <c r="AK16" i="30"/>
  <c r="G41" i="11"/>
  <c r="AM41" i="11" s="1"/>
  <c r="AN71" i="11"/>
  <c r="AN67" i="11"/>
  <c r="AS12" i="29"/>
  <c r="AK27" i="30"/>
  <c r="BR7" i="11"/>
  <c r="AS11" i="29"/>
  <c r="AQ16" i="29"/>
  <c r="AU15" i="29"/>
  <c r="G61" i="11"/>
  <c r="AM61" i="11" s="1"/>
  <c r="BU7" i="11"/>
  <c r="AD15" i="30"/>
  <c r="O23" i="11"/>
  <c r="L23" i="11"/>
  <c r="G12" i="11"/>
  <c r="AM12" i="11" s="1"/>
  <c r="G11" i="11"/>
  <c r="AM11" i="11" s="1"/>
  <c r="G39" i="11"/>
  <c r="AM39" i="11" s="1"/>
  <c r="AB40" i="30"/>
  <c r="AK7" i="30"/>
  <c r="G18" i="11"/>
  <c r="AM18" i="11" s="1"/>
  <c r="BS7" i="11"/>
  <c r="BQ7" i="11"/>
  <c r="AK37" i="30"/>
  <c r="AN42" i="11"/>
  <c r="P23" i="11"/>
  <c r="AY7" i="11"/>
  <c r="G63" i="11"/>
  <c r="AM63" i="11" s="1"/>
  <c r="G37" i="11"/>
  <c r="AM37" i="11" s="1"/>
  <c r="AK12" i="30"/>
  <c r="AE25" i="30"/>
  <c r="BG7" i="11"/>
  <c r="AB23" i="11"/>
  <c r="BM7" i="11"/>
  <c r="E8" i="17"/>
  <c r="AK28" i="30"/>
  <c r="AX7" i="11"/>
  <c r="AN48" i="11"/>
  <c r="AD8" i="30"/>
  <c r="AE24" i="30"/>
  <c r="AL23" i="11"/>
  <c r="AK9" i="30"/>
  <c r="AD12" i="30"/>
  <c r="AK24" i="30"/>
  <c r="AE17" i="30"/>
  <c r="E13" i="17"/>
  <c r="AK19" i="30"/>
  <c r="AR7" i="11"/>
  <c r="AN30" i="30" l="1"/>
  <c r="V13" i="17"/>
  <c r="BY42" i="11"/>
  <c r="AK40" i="30"/>
  <c r="AN39" i="11"/>
  <c r="AN11" i="30"/>
  <c r="Y15" i="10"/>
  <c r="Y76" i="10" s="1"/>
  <c r="AN61" i="11"/>
  <c r="AN8" i="30"/>
  <c r="AU11" i="29"/>
  <c r="AS16" i="29"/>
  <c r="BY67" i="11"/>
  <c r="AN32" i="30"/>
  <c r="AN41" i="11"/>
  <c r="T7" i="11"/>
  <c r="V12" i="17"/>
  <c r="AN44" i="11"/>
  <c r="AR23" i="11"/>
  <c r="S7" i="11"/>
  <c r="G34" i="11"/>
  <c r="AM34" i="11" s="1"/>
  <c r="AV14" i="29"/>
  <c r="W15" i="10"/>
  <c r="W76" i="10" s="1"/>
  <c r="G20" i="11"/>
  <c r="AM20" i="11" s="1"/>
  <c r="AN39" i="30"/>
  <c r="G26" i="11"/>
  <c r="AM26" i="11" s="1"/>
  <c r="G8" i="11"/>
  <c r="AM8" i="11" s="1"/>
  <c r="E14" i="17"/>
  <c r="AE37" i="30"/>
  <c r="AN10" i="30"/>
  <c r="AN27" i="11"/>
  <c r="G58" i="11"/>
  <c r="AM58" i="11" s="1"/>
  <c r="G15" i="10"/>
  <c r="G76" i="10" s="1"/>
  <c r="AN34" i="30"/>
  <c r="AN21" i="30"/>
  <c r="AN55" i="11"/>
  <c r="W23" i="11"/>
  <c r="AV13" i="29"/>
  <c r="AN35" i="30"/>
  <c r="Z7" i="11"/>
  <c r="O15" i="10"/>
  <c r="O76" i="10" s="1"/>
  <c r="AE21" i="30"/>
  <c r="G75" i="11"/>
  <c r="AM75" i="11" s="1"/>
  <c r="AJ7" i="11"/>
  <c r="AC15" i="10"/>
  <c r="AC76" i="10" s="1"/>
  <c r="U15" i="10"/>
  <c r="U76" i="10" s="1"/>
  <c r="J7" i="11"/>
  <c r="Y23" i="11"/>
  <c r="AH15" i="10"/>
  <c r="AH76" i="10" s="1"/>
  <c r="BX7" i="11"/>
  <c r="AP18" i="29"/>
  <c r="AP20" i="29"/>
  <c r="T90" i="1"/>
  <c r="AN22" i="30"/>
  <c r="G49" i="11"/>
  <c r="AM49" i="11" s="1"/>
  <c r="G40" i="11"/>
  <c r="AM40" i="11" s="1"/>
  <c r="AE14" i="30"/>
  <c r="AN37" i="11"/>
  <c r="G36" i="11"/>
  <c r="AM36" i="11" s="1"/>
  <c r="G9" i="11"/>
  <c r="AM9" i="11" s="1"/>
  <c r="AN29" i="30"/>
  <c r="G52" i="11"/>
  <c r="AM52" i="11" s="1"/>
  <c r="K15" i="10"/>
  <c r="K76" i="10" s="1"/>
  <c r="AE22" i="30"/>
  <c r="F15" i="10"/>
  <c r="AE19" i="30"/>
  <c r="L15" i="10"/>
  <c r="L76" i="10" s="1"/>
  <c r="AK7" i="11"/>
  <c r="G72" i="11"/>
  <c r="AM72" i="11" s="1"/>
  <c r="AN25" i="30"/>
  <c r="AN31" i="30"/>
  <c r="AN23" i="30"/>
  <c r="P15" i="10"/>
  <c r="P76" i="10" s="1"/>
  <c r="AN60" i="11"/>
  <c r="AN62" i="11"/>
  <c r="G45" i="11"/>
  <c r="AM45" i="11" s="1"/>
  <c r="AN36" i="30"/>
  <c r="AI7" i="11"/>
  <c r="AL15" i="10"/>
  <c r="AL76" i="10" s="1"/>
  <c r="G25" i="11"/>
  <c r="AM25" i="11" s="1"/>
  <c r="V11" i="17"/>
  <c r="AE15" i="10"/>
  <c r="AE76" i="10" s="1"/>
  <c r="AA15" i="10"/>
  <c r="AA76" i="10" s="1"/>
  <c r="AN32" i="11"/>
  <c r="AN15" i="30"/>
  <c r="AF15" i="10"/>
  <c r="AF76" i="10" s="1"/>
  <c r="AN16" i="11"/>
  <c r="G21" i="11"/>
  <c r="AM21" i="11" s="1"/>
  <c r="AN69" i="11"/>
  <c r="AN65" i="11"/>
  <c r="AN9" i="30"/>
  <c r="AN51" i="11"/>
  <c r="AN12" i="30"/>
  <c r="V7" i="11"/>
  <c r="AN28" i="11"/>
  <c r="F23" i="11"/>
  <c r="X7" i="11"/>
  <c r="M7" i="11"/>
  <c r="T91" i="1"/>
  <c r="AN54" i="11"/>
  <c r="AN66" i="11"/>
  <c r="AD40" i="30"/>
  <c r="T15" i="10"/>
  <c r="T76" i="10" s="1"/>
  <c r="AE26" i="30"/>
  <c r="O7" i="11"/>
  <c r="AK15" i="10"/>
  <c r="AK76" i="10" s="1"/>
  <c r="L7" i="11"/>
  <c r="X23" i="11"/>
  <c r="BY48" i="11"/>
  <c r="AN18" i="11"/>
  <c r="AN13" i="30"/>
  <c r="AN11" i="11"/>
  <c r="AN12" i="11"/>
  <c r="R15" i="10"/>
  <c r="R76" i="10" s="1"/>
  <c r="F7" i="11"/>
  <c r="AG7" i="11"/>
  <c r="G59" i="11"/>
  <c r="AM59" i="11" s="1"/>
  <c r="V9" i="17"/>
  <c r="BY71" i="11"/>
  <c r="AE16" i="30"/>
  <c r="AN38" i="30"/>
  <c r="G74" i="11"/>
  <c r="AM74" i="11" s="1"/>
  <c r="AN14" i="30"/>
  <c r="BY24" i="11"/>
  <c r="G10" i="11"/>
  <c r="AM10" i="11" s="1"/>
  <c r="V15" i="10"/>
  <c r="V76" i="10" s="1"/>
  <c r="AN57" i="11"/>
  <c r="M15" i="10"/>
  <c r="M76" i="10" s="1"/>
  <c r="Q15" i="10"/>
  <c r="Q76" i="10" s="1"/>
  <c r="E15" i="11"/>
  <c r="AV9" i="29"/>
  <c r="AN64" i="11"/>
  <c r="V8" i="17"/>
  <c r="AN70" i="11"/>
  <c r="AG15" i="10"/>
  <c r="AG76" i="10" s="1"/>
  <c r="AN56" i="11"/>
  <c r="AN18" i="30"/>
  <c r="AE7" i="11"/>
  <c r="AE34" i="30"/>
  <c r="AE7" i="30"/>
  <c r="Y7" i="11"/>
  <c r="AN33" i="30"/>
  <c r="U7" i="11"/>
  <c r="AN7" i="30"/>
  <c r="AJ15" i="10"/>
  <c r="AJ76" i="10" s="1"/>
  <c r="AE29" i="30"/>
  <c r="AL7" i="11"/>
  <c r="AN30" i="11"/>
  <c r="AN31" i="11"/>
  <c r="AE31" i="30"/>
  <c r="AA23" i="11"/>
  <c r="AE12" i="30"/>
  <c r="H15" i="10"/>
  <c r="H76" i="10" s="1"/>
  <c r="AP76" i="11"/>
  <c r="BX23" i="11"/>
  <c r="Q7" i="11"/>
  <c r="AE8" i="30"/>
  <c r="AN28" i="30"/>
  <c r="H7" i="11"/>
  <c r="J15" i="10"/>
  <c r="J76" i="10" s="1"/>
  <c r="G7" i="11"/>
  <c r="AN29" i="11"/>
  <c r="G50" i="11"/>
  <c r="AM50" i="11" s="1"/>
  <c r="AN27" i="30"/>
  <c r="AN16" i="30"/>
  <c r="U7" i="17"/>
  <c r="AN63" i="11"/>
  <c r="AE30" i="30"/>
  <c r="AB7" i="11"/>
  <c r="G53" i="11"/>
  <c r="AM53" i="11" s="1"/>
  <c r="I15" i="10"/>
  <c r="I76" i="10" s="1"/>
  <c r="AN20" i="30"/>
  <c r="AV15" i="29"/>
  <c r="AQ18" i="29"/>
  <c r="AQ20" i="29"/>
  <c r="AU12" i="29"/>
  <c r="G14" i="11"/>
  <c r="AM14" i="11" s="1"/>
  <c r="AK23" i="11"/>
  <c r="AD15" i="10"/>
  <c r="AD76" i="10" s="1"/>
  <c r="G22" i="11"/>
  <c r="AM22" i="11" s="1"/>
  <c r="AN73" i="11"/>
  <c r="AI15" i="10"/>
  <c r="AI76" i="10" s="1"/>
  <c r="AN68" i="11"/>
  <c r="AN26" i="30"/>
  <c r="G19" i="11"/>
  <c r="AM19" i="11" s="1"/>
  <c r="G38" i="11"/>
  <c r="AM38" i="11" s="1"/>
  <c r="I7" i="11"/>
  <c r="S15" i="10"/>
  <c r="S76" i="10" s="1"/>
  <c r="Z15" i="10"/>
  <c r="Z76" i="10" s="1"/>
  <c r="AN33" i="11"/>
  <c r="V23" i="11"/>
  <c r="V10" i="17"/>
  <c r="AE9" i="30"/>
  <c r="AN17" i="30"/>
  <c r="AN19" i="30"/>
  <c r="AN13" i="11"/>
  <c r="AN24" i="30"/>
  <c r="X15" i="10"/>
  <c r="X76" i="10" s="1"/>
  <c r="AN46" i="11"/>
  <c r="BY43" i="11"/>
  <c r="AN37" i="30"/>
  <c r="AN35" i="11"/>
  <c r="G47" i="11"/>
  <c r="AM47" i="11" s="1"/>
  <c r="AE15" i="30"/>
  <c r="AN17" i="11"/>
  <c r="N15" i="10"/>
  <c r="N76" i="10" s="1"/>
  <c r="AB15" i="10"/>
  <c r="AB76" i="10" s="1"/>
  <c r="N7" i="11"/>
  <c r="Z23" i="11"/>
  <c r="BY35" i="11" l="1"/>
  <c r="BY46" i="11"/>
  <c r="V7" i="17"/>
  <c r="V14" i="17" s="1"/>
  <c r="AO18" i="30"/>
  <c r="AO38" i="30"/>
  <c r="AN14" i="11"/>
  <c r="AO12" i="30"/>
  <c r="BY30" i="11"/>
  <c r="AN59" i="11"/>
  <c r="AO30" i="30"/>
  <c r="AO22" i="30"/>
  <c r="BY28" i="11"/>
  <c r="BY51" i="11"/>
  <c r="BY69" i="11"/>
  <c r="BY32" i="11"/>
  <c r="AO21" i="30"/>
  <c r="AO34" i="30"/>
  <c r="AN25" i="11"/>
  <c r="K7" i="11"/>
  <c r="AN9" i="11"/>
  <c r="AN36" i="11"/>
  <c r="AN49" i="11"/>
  <c r="U8" i="17"/>
  <c r="AO37" i="30"/>
  <c r="AH7" i="11"/>
  <c r="BY27" i="11"/>
  <c r="AN20" i="11"/>
  <c r="AO26" i="30"/>
  <c r="AN34" i="11"/>
  <c r="BY44" i="11"/>
  <c r="BY41" i="11"/>
  <c r="BY39" i="11"/>
  <c r="W7" i="17"/>
  <c r="U10" i="17"/>
  <c r="AN47" i="11"/>
  <c r="AO28" i="30"/>
  <c r="AO33" i="30"/>
  <c r="AN38" i="11"/>
  <c r="AO14" i="30"/>
  <c r="BY73" i="11"/>
  <c r="AO13" i="30"/>
  <c r="AN50" i="11"/>
  <c r="AA7" i="11"/>
  <c r="AE40" i="30"/>
  <c r="BY56" i="11"/>
  <c r="AO25" i="30"/>
  <c r="AO29" i="30"/>
  <c r="BY12" i="11"/>
  <c r="BY11" i="11"/>
  <c r="AN21" i="11"/>
  <c r="AN45" i="11"/>
  <c r="AO11" i="30"/>
  <c r="BY37" i="11"/>
  <c r="AO24" i="30"/>
  <c r="AO19" i="30"/>
  <c r="AO17" i="30"/>
  <c r="BY55" i="11"/>
  <c r="BY61" i="11"/>
  <c r="AO20" i="30"/>
  <c r="AO16" i="30"/>
  <c r="BY13" i="11"/>
  <c r="BY33" i="11"/>
  <c r="AN19" i="11"/>
  <c r="AN22" i="11"/>
  <c r="AN53" i="11"/>
  <c r="BY63" i="11"/>
  <c r="AO9" i="30"/>
  <c r="AO15" i="30"/>
  <c r="AO36" i="30"/>
  <c r="BY70" i="11"/>
  <c r="AN74" i="11"/>
  <c r="U11" i="17"/>
  <c r="BY66" i="11"/>
  <c r="BY54" i="11"/>
  <c r="BY16" i="11"/>
  <c r="AO35" i="30"/>
  <c r="AO39" i="30"/>
  <c r="U12" i="17"/>
  <c r="AO32" i="30"/>
  <c r="AM15" i="10"/>
  <c r="AN15" i="10"/>
  <c r="AN76" i="10" s="1"/>
  <c r="F76" i="10"/>
  <c r="P7" i="11"/>
  <c r="AN75" i="11"/>
  <c r="AN58" i="11"/>
  <c r="U13" i="17"/>
  <c r="AC7" i="11"/>
  <c r="AN8" i="11"/>
  <c r="AV11" i="29"/>
  <c r="AU16" i="29"/>
  <c r="AO27" i="30"/>
  <c r="BY17" i="11"/>
  <c r="AD7" i="11"/>
  <c r="BY68" i="11"/>
  <c r="AV12" i="29"/>
  <c r="U9" i="17"/>
  <c r="BY29" i="11"/>
  <c r="BY31" i="11"/>
  <c r="AN40" i="30"/>
  <c r="R7" i="11"/>
  <c r="BY64" i="11"/>
  <c r="AO23" i="30"/>
  <c r="AO31" i="30"/>
  <c r="BY57" i="11"/>
  <c r="AN10" i="11"/>
  <c r="BY18" i="11"/>
  <c r="W7" i="11"/>
  <c r="BY65" i="11"/>
  <c r="AO10" i="30"/>
  <c r="BY62" i="11"/>
  <c r="BY60" i="11"/>
  <c r="AF7" i="11"/>
  <c r="AN72" i="11"/>
  <c r="AO8" i="30"/>
  <c r="AN52" i="11"/>
  <c r="AN40" i="11"/>
  <c r="AO7" i="30"/>
  <c r="E90" i="1"/>
  <c r="E91" i="1" s="1"/>
  <c r="AN26" i="11"/>
  <c r="AS18" i="29"/>
  <c r="AS20" i="29"/>
  <c r="U14" i="17" l="1"/>
  <c r="U90" i="1" s="1"/>
  <c r="U91" i="1" s="1"/>
  <c r="AO40" i="30"/>
  <c r="W12" i="17"/>
  <c r="AP33" i="30"/>
  <c r="BB33" i="30" s="1"/>
  <c r="BD33" i="30" s="1"/>
  <c r="AQ7" i="30"/>
  <c r="AP11" i="30"/>
  <c r="BB11" i="30" s="1"/>
  <c r="BD11" i="30" s="1"/>
  <c r="AP31" i="30"/>
  <c r="BB31" i="30" s="1"/>
  <c r="BD31" i="30" s="1"/>
  <c r="AQ33" i="30"/>
  <c r="AP34" i="30"/>
  <c r="BB34" i="30" s="1"/>
  <c r="BD34" i="30" s="1"/>
  <c r="AP15" i="30"/>
  <c r="BB15" i="30" s="1"/>
  <c r="BD15" i="30" s="1"/>
  <c r="BY20" i="11"/>
  <c r="AP8" i="30"/>
  <c r="BB8" i="30" s="1"/>
  <c r="BD8" i="30" s="1"/>
  <c r="AP29" i="30"/>
  <c r="BB29" i="30" s="1"/>
  <c r="BD29" i="30" s="1"/>
  <c r="AP28" i="30"/>
  <c r="BB28" i="30" s="1"/>
  <c r="BD28" i="30" s="1"/>
  <c r="AQ21" i="30"/>
  <c r="AQ12" i="30"/>
  <c r="AQ31" i="30"/>
  <c r="AQ9" i="30"/>
  <c r="AQ15" i="30"/>
  <c r="W13" i="17"/>
  <c r="AQ17" i="30"/>
  <c r="BY52" i="11"/>
  <c r="AP39" i="30"/>
  <c r="BB39" i="30" s="1"/>
  <c r="BD39" i="30" s="1"/>
  <c r="BY10" i="11"/>
  <c r="AP25" i="30"/>
  <c r="BB25" i="30" s="1"/>
  <c r="BD25" i="30" s="1"/>
  <c r="AP12" i="30"/>
  <c r="BB12" i="30" s="1"/>
  <c r="BD12" i="30" s="1"/>
  <c r="AP18" i="30"/>
  <c r="BB18" i="30" s="1"/>
  <c r="BD18" i="30" s="1"/>
  <c r="AU18" i="29"/>
  <c r="AU20" i="29"/>
  <c r="AP21" i="30"/>
  <c r="BB21" i="30" s="1"/>
  <c r="BD21" i="30" s="1"/>
  <c r="AQ30" i="30"/>
  <c r="BY22" i="11"/>
  <c r="AQ14" i="30"/>
  <c r="BY19" i="11"/>
  <c r="W10" i="17"/>
  <c r="X7" i="17"/>
  <c r="AP37" i="30"/>
  <c r="BB37" i="30" s="1"/>
  <c r="BD37" i="30" s="1"/>
  <c r="AP7" i="30"/>
  <c r="BY25" i="11"/>
  <c r="BY59" i="11"/>
  <c r="AP13" i="30"/>
  <c r="BB13" i="30" s="1"/>
  <c r="BD13" i="30" s="1"/>
  <c r="AQ20" i="30"/>
  <c r="AP24" i="30"/>
  <c r="BB24" i="30" s="1"/>
  <c r="BD24" i="30" s="1"/>
  <c r="BY40" i="11"/>
  <c r="AP22" i="30"/>
  <c r="BB22" i="30" s="1"/>
  <c r="BD22" i="30" s="1"/>
  <c r="AP38" i="30"/>
  <c r="BB38" i="30" s="1"/>
  <c r="BD38" i="30" s="1"/>
  <c r="BY58" i="11"/>
  <c r="AQ24" i="30"/>
  <c r="AM76" i="10"/>
  <c r="AQ28" i="30"/>
  <c r="AQ8" i="30"/>
  <c r="BY45" i="11"/>
  <c r="BY21" i="11"/>
  <c r="AQ36" i="30"/>
  <c r="AP16" i="30"/>
  <c r="BB16" i="30" s="1"/>
  <c r="BD16" i="30" s="1"/>
  <c r="BY36" i="11"/>
  <c r="BY9" i="11"/>
  <c r="AP26" i="30"/>
  <c r="BB26" i="30" s="1"/>
  <c r="BD26" i="30" s="1"/>
  <c r="BY26" i="11"/>
  <c r="AQ32" i="30"/>
  <c r="BY72" i="11"/>
  <c r="W11" i="17"/>
  <c r="AP9" i="30"/>
  <c r="BB9" i="30" s="1"/>
  <c r="BD9" i="30" s="1"/>
  <c r="AQ13" i="30"/>
  <c r="AP14" i="30"/>
  <c r="BB14" i="30" s="1"/>
  <c r="BD14" i="30" s="1"/>
  <c r="BY8" i="11"/>
  <c r="BY75" i="11"/>
  <c r="AQ19" i="30"/>
  <c r="BY74" i="11"/>
  <c r="AQ25" i="30"/>
  <c r="AP23" i="30"/>
  <c r="BB23" i="30" s="1"/>
  <c r="BD23" i="30" s="1"/>
  <c r="AQ26" i="30"/>
  <c r="W8" i="17"/>
  <c r="AQ39" i="30"/>
  <c r="AQ35" i="30"/>
  <c r="AQ22" i="30"/>
  <c r="AP30" i="30"/>
  <c r="BB30" i="30" s="1"/>
  <c r="BD30" i="30" s="1"/>
  <c r="BY50" i="11"/>
  <c r="BY47" i="11"/>
  <c r="AP27" i="30"/>
  <c r="BB27" i="30" s="1"/>
  <c r="BD27" i="30" s="1"/>
  <c r="BY34" i="11"/>
  <c r="AP19" i="30"/>
  <c r="BB19" i="30" s="1"/>
  <c r="BD19" i="30" s="1"/>
  <c r="AP32" i="30"/>
  <c r="BB32" i="30" s="1"/>
  <c r="BD32" i="30" s="1"/>
  <c r="W9" i="17"/>
  <c r="AQ10" i="30"/>
  <c r="AQ23" i="30"/>
  <c r="AQ38" i="30"/>
  <c r="AQ27" i="30"/>
  <c r="AQ18" i="30"/>
  <c r="G23" i="11"/>
  <c r="AQ16" i="30"/>
  <c r="AP20" i="30"/>
  <c r="BB20" i="30" s="1"/>
  <c r="BD20" i="30" s="1"/>
  <c r="AV16" i="29"/>
  <c r="AP10" i="30"/>
  <c r="BB10" i="30" s="1"/>
  <c r="BD10" i="30" s="1"/>
  <c r="AQ29" i="30"/>
  <c r="BY53" i="11"/>
  <c r="BY38" i="11"/>
  <c r="AP17" i="30"/>
  <c r="BB17" i="30" s="1"/>
  <c r="BD17" i="30" s="1"/>
  <c r="BY49" i="11"/>
  <c r="AP35" i="30"/>
  <c r="BB35" i="30" s="1"/>
  <c r="BD35" i="30" s="1"/>
  <c r="AM7" i="11"/>
  <c r="AP36" i="30"/>
  <c r="BB36" i="30" s="1"/>
  <c r="BD36" i="30" s="1"/>
  <c r="BY14" i="11"/>
  <c r="V90" i="1"/>
  <c r="V91" i="1" s="1"/>
  <c r="W14" i="17" l="1"/>
  <c r="AS38" i="30"/>
  <c r="AW38" i="30" s="1"/>
  <c r="AY15" i="11"/>
  <c r="AY76" i="11" s="1"/>
  <c r="AU15" i="11"/>
  <c r="AU76" i="11" s="1"/>
  <c r="AS36" i="30"/>
  <c r="AW36" i="30" s="1"/>
  <c r="BP15" i="11"/>
  <c r="BP76" i="11" s="1"/>
  <c r="BR15" i="11"/>
  <c r="BR76" i="11" s="1"/>
  <c r="AS27" i="30"/>
  <c r="AW27" i="30" s="1"/>
  <c r="AS35" i="30"/>
  <c r="AW35" i="30" s="1"/>
  <c r="AS19" i="30"/>
  <c r="AW19" i="30" s="1"/>
  <c r="BT15" i="11"/>
  <c r="BT76" i="11" s="1"/>
  <c r="X11" i="17"/>
  <c r="AT15" i="11"/>
  <c r="AT76" i="11" s="1"/>
  <c r="Y10" i="17"/>
  <c r="AI10" i="17" s="1"/>
  <c r="AK10" i="17" s="1"/>
  <c r="BG15" i="11"/>
  <c r="BG76" i="11" s="1"/>
  <c r="BA15" i="11"/>
  <c r="BA76" i="11" s="1"/>
  <c r="AS17" i="30"/>
  <c r="AW17" i="30" s="1"/>
  <c r="X13" i="17"/>
  <c r="AS20" i="30"/>
  <c r="AW20" i="30" s="1"/>
  <c r="AS32" i="30"/>
  <c r="AW32" i="30" s="1"/>
  <c r="AS9" i="30"/>
  <c r="AW9" i="30" s="1"/>
  <c r="BU15" i="11"/>
  <c r="BU76" i="11" s="1"/>
  <c r="AS8" i="30"/>
  <c r="AW8" i="30" s="1"/>
  <c r="AS33" i="30"/>
  <c r="AW33" i="30" s="1"/>
  <c r="AV15" i="11"/>
  <c r="AV76" i="11" s="1"/>
  <c r="Y12" i="17"/>
  <c r="AI12" i="17" s="1"/>
  <c r="AK12" i="17" s="1"/>
  <c r="BJ15" i="11"/>
  <c r="BJ76" i="11" s="1"/>
  <c r="Y9" i="17"/>
  <c r="AI9" i="17" s="1"/>
  <c r="AK9" i="17" s="1"/>
  <c r="AN7" i="11"/>
  <c r="BV15" i="11"/>
  <c r="BV76" i="11" s="1"/>
  <c r="AS25" i="30"/>
  <c r="AW25" i="30" s="1"/>
  <c r="AS7" i="30"/>
  <c r="AW15" i="11"/>
  <c r="AW76" i="11" s="1"/>
  <c r="BN15" i="11"/>
  <c r="BN76" i="11" s="1"/>
  <c r="AS22" i="30"/>
  <c r="AW22" i="30" s="1"/>
  <c r="Y8" i="17"/>
  <c r="AI8" i="17" s="1"/>
  <c r="AK8" i="17" s="1"/>
  <c r="AS18" i="30"/>
  <c r="AW18" i="30" s="1"/>
  <c r="AS10" i="30"/>
  <c r="AW10" i="30" s="1"/>
  <c r="X9" i="17"/>
  <c r="AR15" i="11"/>
  <c r="AR76" i="11" s="1"/>
  <c r="AS26" i="30"/>
  <c r="AW26" i="30" s="1"/>
  <c r="AS13" i="30"/>
  <c r="AW13" i="30" s="1"/>
  <c r="AS15" i="11"/>
  <c r="AS76" i="11" s="1"/>
  <c r="AS14" i="30"/>
  <c r="AW14" i="30" s="1"/>
  <c r="BD15" i="11"/>
  <c r="BD76" i="11" s="1"/>
  <c r="AZ15" i="11"/>
  <c r="AZ76" i="11" s="1"/>
  <c r="AS15" i="30"/>
  <c r="AW15" i="30" s="1"/>
  <c r="AS21" i="30"/>
  <c r="AW21" i="30" s="1"/>
  <c r="BI15" i="11"/>
  <c r="BI76" i="11" s="1"/>
  <c r="BB7" i="30"/>
  <c r="AP40" i="30"/>
  <c r="BM15" i="11"/>
  <c r="BM76" i="11" s="1"/>
  <c r="AS28" i="30"/>
  <c r="AW28" i="30" s="1"/>
  <c r="BK15" i="11"/>
  <c r="BK76" i="11" s="1"/>
  <c r="AQ11" i="30"/>
  <c r="BW15" i="11"/>
  <c r="BW76" i="11" s="1"/>
  <c r="AS16" i="30"/>
  <c r="AW16" i="30" s="1"/>
  <c r="AQ34" i="30"/>
  <c r="AS39" i="30"/>
  <c r="AW39" i="30" s="1"/>
  <c r="AS31" i="30"/>
  <c r="AW31" i="30" s="1"/>
  <c r="BC15" i="11"/>
  <c r="BC76" i="11" s="1"/>
  <c r="AQ15" i="11"/>
  <c r="W90" i="1"/>
  <c r="W91" i="1" s="1"/>
  <c r="BQ15" i="11"/>
  <c r="BQ76" i="11" s="1"/>
  <c r="AS23" i="30"/>
  <c r="AW23" i="30" s="1"/>
  <c r="X8" i="17"/>
  <c r="BB15" i="11"/>
  <c r="BB76" i="11" s="1"/>
  <c r="AV18" i="29"/>
  <c r="E23" i="11" s="1"/>
  <c r="AV20" i="29"/>
  <c r="Y11" i="17"/>
  <c r="AI11" i="17" s="1"/>
  <c r="AK11" i="17" s="1"/>
  <c r="BS15" i="11"/>
  <c r="BS76" i="11" s="1"/>
  <c r="X10" i="17"/>
  <c r="AS30" i="30"/>
  <c r="AW30" i="30" s="1"/>
  <c r="BL15" i="11"/>
  <c r="BL76" i="11" s="1"/>
  <c r="AQ37" i="30"/>
  <c r="Y13" i="17"/>
  <c r="AI13" i="17" s="1"/>
  <c r="AK13" i="17" s="1"/>
  <c r="AS29" i="30"/>
  <c r="AW29" i="30" s="1"/>
  <c r="BH15" i="11"/>
  <c r="BH76" i="11" s="1"/>
  <c r="AS12" i="30"/>
  <c r="AW12" i="30" s="1"/>
  <c r="AX15" i="11"/>
  <c r="AX76" i="11" s="1"/>
  <c r="AS24" i="30"/>
  <c r="AW24" i="30" s="1"/>
  <c r="BO15" i="11"/>
  <c r="BO76" i="11" s="1"/>
  <c r="BE15" i="11"/>
  <c r="BE76" i="11" s="1"/>
  <c r="X12" i="17"/>
  <c r="BF15" i="11"/>
  <c r="BF76" i="11" s="1"/>
  <c r="Y7" i="17"/>
  <c r="X14" i="17" l="1"/>
  <c r="AQ40" i="30"/>
  <c r="X90" i="1"/>
  <c r="X91" i="1" s="1"/>
  <c r="AS11" i="30"/>
  <c r="AW11" i="30" s="1"/>
  <c r="AU32" i="30"/>
  <c r="AU7" i="30"/>
  <c r="AU22" i="30"/>
  <c r="BX15" i="11"/>
  <c r="AQ76" i="11"/>
  <c r="AU8" i="30"/>
  <c r="H15" i="11"/>
  <c r="H76" i="11" s="1"/>
  <c r="L15" i="11"/>
  <c r="L76" i="11" s="1"/>
  <c r="O15" i="11"/>
  <c r="O76" i="11" s="1"/>
  <c r="T15" i="11"/>
  <c r="T76" i="11" s="1"/>
  <c r="AB15" i="11"/>
  <c r="AB76" i="11" s="1"/>
  <c r="Z8" i="17"/>
  <c r="Z7" i="17"/>
  <c r="AW7" i="30"/>
  <c r="AU15" i="30"/>
  <c r="AI15" i="11"/>
  <c r="AI76" i="11" s="1"/>
  <c r="I15" i="11"/>
  <c r="I76" i="11" s="1"/>
  <c r="AU33" i="30"/>
  <c r="AU20" i="30"/>
  <c r="AU35" i="30"/>
  <c r="AU27" i="30"/>
  <c r="AU31" i="30"/>
  <c r="AU25" i="30"/>
  <c r="AU29" i="30"/>
  <c r="AU28" i="30"/>
  <c r="AJ15" i="11"/>
  <c r="AJ76" i="11" s="1"/>
  <c r="Z10" i="17"/>
  <c r="AU17" i="30"/>
  <c r="AS37" i="30"/>
  <c r="AW37" i="30" s="1"/>
  <c r="AU38" i="30"/>
  <c r="G15" i="11"/>
  <c r="G76" i="11" s="1"/>
  <c r="AC15" i="11"/>
  <c r="AC76" i="11" s="1"/>
  <c r="AD15" i="11"/>
  <c r="AD76" i="11" s="1"/>
  <c r="AL15" i="11"/>
  <c r="AL76" i="11" s="1"/>
  <c r="F15" i="11"/>
  <c r="AS34" i="30"/>
  <c r="AW34" i="30" s="1"/>
  <c r="Z15" i="11"/>
  <c r="Z76" i="11" s="1"/>
  <c r="Y15" i="11"/>
  <c r="Y76" i="11" s="1"/>
  <c r="AM23" i="11"/>
  <c r="E76" i="11"/>
  <c r="AF15" i="11"/>
  <c r="AF76" i="11" s="1"/>
  <c r="N15" i="11"/>
  <c r="N76" i="11" s="1"/>
  <c r="AU21" i="30"/>
  <c r="AU26" i="30"/>
  <c r="AU36" i="30"/>
  <c r="M15" i="11"/>
  <c r="M76" i="11" s="1"/>
  <c r="V15" i="11"/>
  <c r="V76" i="11" s="1"/>
  <c r="AU39" i="30"/>
  <c r="AU18" i="30"/>
  <c r="AU24" i="30"/>
  <c r="AU12" i="30"/>
  <c r="R15" i="11"/>
  <c r="R76" i="11" s="1"/>
  <c r="AU30" i="30"/>
  <c r="AU23" i="30"/>
  <c r="X15" i="11"/>
  <c r="X76" i="11" s="1"/>
  <c r="AI7" i="17"/>
  <c r="Y14" i="17"/>
  <c r="AU9" i="30"/>
  <c r="AU19" i="30"/>
  <c r="AU16" i="30"/>
  <c r="AA15" i="11"/>
  <c r="AA76" i="11" s="1"/>
  <c r="W15" i="11"/>
  <c r="W76" i="11" s="1"/>
  <c r="AG15" i="11"/>
  <c r="AG76" i="11" s="1"/>
  <c r="BD7" i="30"/>
  <c r="BD40" i="30" s="1"/>
  <c r="BB40" i="30"/>
  <c r="P15" i="11"/>
  <c r="P76" i="11" s="1"/>
  <c r="BY7" i="11"/>
  <c r="S15" i="11"/>
  <c r="S76" i="11" s="1"/>
  <c r="U15" i="11"/>
  <c r="U76" i="11" s="1"/>
  <c r="J15" i="11"/>
  <c r="J76" i="11" s="1"/>
  <c r="AK15" i="11"/>
  <c r="AK76" i="11" s="1"/>
  <c r="Q15" i="11"/>
  <c r="Q76" i="11" s="1"/>
  <c r="Z12" i="17"/>
  <c r="AU14" i="30"/>
  <c r="AU13" i="30"/>
  <c r="AU10" i="30"/>
  <c r="AS40" i="30" l="1"/>
  <c r="AV23" i="30"/>
  <c r="AX23" i="30" s="1"/>
  <c r="AV36" i="30"/>
  <c r="AX36" i="30" s="1"/>
  <c r="Y90" i="1"/>
  <c r="Y91" i="1" s="1"/>
  <c r="AV27" i="30"/>
  <c r="AX27" i="30" s="1"/>
  <c r="AU11" i="30"/>
  <c r="AU34" i="30"/>
  <c r="AU40" i="30" s="1"/>
  <c r="Z13" i="17"/>
  <c r="AV13" i="30"/>
  <c r="AX13" i="30" s="1"/>
  <c r="AV24" i="30"/>
  <c r="AX24" i="30" s="1"/>
  <c r="AK7" i="17"/>
  <c r="AK14" i="17" s="1"/>
  <c r="AI14" i="17"/>
  <c r="AH10" i="17"/>
  <c r="AV29" i="30"/>
  <c r="AX29" i="30" s="1"/>
  <c r="AV31" i="30"/>
  <c r="AX31" i="30" s="1"/>
  <c r="AV33" i="30"/>
  <c r="AX33" i="30" s="1"/>
  <c r="AV8" i="30"/>
  <c r="AX8" i="30" s="1"/>
  <c r="K15" i="11"/>
  <c r="K76" i="11" s="1"/>
  <c r="AV7" i="30"/>
  <c r="AE15" i="11"/>
  <c r="AE76" i="11" s="1"/>
  <c r="AC8" i="17"/>
  <c r="AH15" i="11"/>
  <c r="AH76" i="11" s="1"/>
  <c r="AV16" i="30"/>
  <c r="AX16" i="30" s="1"/>
  <c r="AV9" i="30"/>
  <c r="AX9" i="30" s="1"/>
  <c r="AC7" i="17"/>
  <c r="Z9" i="17"/>
  <c r="AH12" i="17"/>
  <c r="AV22" i="30"/>
  <c r="AX22" i="30" s="1"/>
  <c r="AV12" i="30"/>
  <c r="AX12" i="30" s="1"/>
  <c r="AV21" i="30"/>
  <c r="AX21" i="30" s="1"/>
  <c r="AV28" i="30"/>
  <c r="AX28" i="30" s="1"/>
  <c r="AV25" i="30"/>
  <c r="AX25" i="30" s="1"/>
  <c r="AV10" i="30"/>
  <c r="AX10" i="30" s="1"/>
  <c r="AV38" i="30"/>
  <c r="AX38" i="30" s="1"/>
  <c r="AV19" i="30"/>
  <c r="AX19" i="30" s="1"/>
  <c r="AV15" i="30"/>
  <c r="AX15" i="30" s="1"/>
  <c r="Z11" i="17"/>
  <c r="AV32" i="30"/>
  <c r="AX32" i="30" s="1"/>
  <c r="AV18" i="30"/>
  <c r="AX18" i="30" s="1"/>
  <c r="AV20" i="30"/>
  <c r="AX20" i="30" s="1"/>
  <c r="AU37" i="30"/>
  <c r="AV30" i="30"/>
  <c r="AX30" i="30" s="1"/>
  <c r="AV39" i="30"/>
  <c r="AX39" i="30" s="1"/>
  <c r="AV26" i="30"/>
  <c r="AX26" i="30" s="1"/>
  <c r="AC10" i="17"/>
  <c r="AV35" i="30"/>
  <c r="AX35" i="30" s="1"/>
  <c r="AN23" i="11"/>
  <c r="F76" i="11"/>
  <c r="AH8" i="17"/>
  <c r="AV14" i="30"/>
  <c r="AX14" i="30" s="1"/>
  <c r="AC12" i="17"/>
  <c r="AW40" i="30"/>
  <c r="AV17" i="30"/>
  <c r="AX17" i="30" s="1"/>
  <c r="BX76" i="11"/>
  <c r="AM15" i="11" l="1"/>
  <c r="AM76" i="11" s="1"/>
  <c r="Z14" i="17"/>
  <c r="AC13" i="17"/>
  <c r="AX7" i="30"/>
  <c r="AC11" i="17"/>
  <c r="AN15" i="11"/>
  <c r="AE7" i="17"/>
  <c r="AV11" i="30"/>
  <c r="AX11" i="30" s="1"/>
  <c r="AF10" i="17"/>
  <c r="AV34" i="30"/>
  <c r="AX34" i="30" s="1"/>
  <c r="AE8" i="17"/>
  <c r="AE12" i="17"/>
  <c r="AH9" i="17"/>
  <c r="AH13" i="17"/>
  <c r="AH7" i="17"/>
  <c r="AC9" i="17"/>
  <c r="AE10" i="17"/>
  <c r="AH11" i="17"/>
  <c r="BY23" i="11"/>
  <c r="AF8" i="17"/>
  <c r="AF12" i="17"/>
  <c r="AV37" i="30"/>
  <c r="AX37" i="30" s="1"/>
  <c r="Z90" i="1" l="1"/>
  <c r="Z91" i="1" s="1"/>
  <c r="AC14" i="17"/>
  <c r="AF9" i="17"/>
  <c r="BY15" i="11"/>
  <c r="BY76" i="11" s="1"/>
  <c r="AN76" i="11"/>
  <c r="AX40" i="30"/>
  <c r="AH14" i="17"/>
  <c r="AE13" i="17"/>
  <c r="AV40" i="30"/>
  <c r="AF13" i="17"/>
  <c r="AF11" i="17"/>
  <c r="AF7" i="17"/>
  <c r="J81" i="67"/>
  <c r="AE11" i="17"/>
  <c r="AE9" i="17"/>
  <c r="AB90" i="1" l="1"/>
  <c r="AB91" i="1" s="1"/>
  <c r="AE14" i="17"/>
  <c r="AD90" i="1" s="1"/>
  <c r="AD91" i="1" s="1"/>
  <c r="AF14" i="17"/>
  <c r="AE90" i="1" s="1"/>
  <c r="AE91" i="1" s="1"/>
  <c r="AF90" i="1"/>
  <c r="AF91" i="1" s="1"/>
</calcChain>
</file>

<file path=xl/sharedStrings.xml><?xml version="1.0" encoding="utf-8"?>
<sst xmlns="http://schemas.openxmlformats.org/spreadsheetml/2006/main" count="13518" uniqueCount="1651">
  <si>
    <t>School 
System</t>
  </si>
  <si>
    <t>% 
Change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</si>
  <si>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</si>
  <si>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</si>
  <si>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</si>
  <si>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</si>
  <si>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</si>
  <si>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</si>
  <si>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</si>
  <si>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</si>
  <si>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</si>
  <si>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</si>
  <si>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</si>
  <si>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</si>
  <si>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</si>
  <si>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</si>
  <si>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</si>
  <si>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</si>
  <si>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</si>
  <si>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</si>
  <si>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</si>
  <si>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</si>
  <si>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</si>
  <si>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</si>
  <si>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</si>
  <si>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</si>
  <si>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</si>
  <si>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</si>
  <si>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</si>
  <si>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</si>
  <si>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</si>
  <si>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</si>
  <si>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</si>
  <si>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</si>
  <si>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</si>
  <si>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</si>
  <si>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</si>
  <si>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</si>
  <si>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</si>
  <si>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</si>
  <si>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</si>
  <si>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</si>
  <si>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</si>
  <si>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</si>
  <si>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</si>
  <si>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</si>
  <si>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</si>
  <si>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</si>
  <si>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</si>
  <si>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</si>
  <si>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</si>
  <si>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</si>
  <si>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</si>
  <si>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</si>
  <si>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</si>
  <si>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</si>
  <si>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</si>
  <si>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</si>
  <si>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</si>
  <si>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</si>
  <si>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</si>
  <si>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</si>
  <si>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</si>
  <si>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</si>
  <si>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</si>
  <si>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</si>
  <si>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</si>
  <si>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</si>
  <si>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</si>
  <si>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</si>
  <si>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</si>
  <si>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</si>
  <si>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</si>
  <si>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</si>
  <si>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</si>
  <si>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</si>
  <si>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</si>
  <si>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</si>
  <si>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</si>
  <si>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</si>
  <si>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</si>
  <si>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</si>
  <si>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</si>
  <si>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</si>
  <si>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</si>
  <si>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</si>
  <si>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</si>
  <si>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</si>
  <si>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</si>
  <si>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</si>
  <si>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</si>
  <si>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</si>
  <si>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</si>
  <si>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</si>
  <si>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</si>
  <si>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</si>
  <si>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</si>
  <si>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</si>
  <si>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</si>
  <si>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</si>
  <si>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</si>
  <si>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</si>
  <si>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</si>
  <si>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</si>
  <si>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</si>
  <si>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</si>
  <si>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</si>
  <si>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</si>
  <si>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</si>
  <si>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</si>
  <si>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</si>
  <si>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</si>
  <si>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</si>
  <si>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</si>
  <si>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</si>
  <si>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</si>
  <si>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</si>
  <si>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</si>
  <si>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</si>
  <si>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</si>
  <si>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</si>
  <si>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</si>
  <si>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</si>
  <si>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</si>
  <si>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</si>
  <si>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</si>
  <si>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</si>
  <si>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</si>
  <si>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</si>
  <si>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</si>
  <si>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</si>
  <si>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</si>
  <si>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</si>
  <si>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</si>
  <si>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</si>
  <si>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</si>
  <si>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</si>
  <si>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</si>
  <si>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</si>
  <si>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</si>
  <si>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</si>
  <si>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</si>
  <si>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</si>
  <si>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</si>
  <si>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</si>
  <si>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</si>
  <si>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</si>
  <si>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</si>
  <si>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</si>
  <si>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</si>
  <si>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</si>
  <si>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</si>
  <si>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</si>
  <si>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</si>
  <si>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</si>
  <si>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</si>
  <si>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</si>
  <si>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</si>
  <si>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</si>
  <si>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</si>
  <si>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</si>
  <si>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</si>
  <si>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</si>
  <si>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</si>
  <si>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</si>
  <si>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</si>
  <si>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</si>
  <si>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</si>
  <si>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</si>
  <si>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</si>
  <si>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</si>
  <si>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</si>
  <si>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</si>
  <si>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</si>
  <si>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</si>
  <si>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</si>
  <si>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</si>
  <si>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</si>
  <si>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</si>
  <si>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</si>
  <si>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</si>
  <si>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</si>
  <si>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</si>
  <si>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</si>
  <si>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</si>
  <si>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</si>
  <si>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</si>
  <si>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</si>
  <si>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</si>
  <si>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</si>
  <si>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</si>
  <si>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</si>
  <si>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</si>
  <si>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</si>
  <si>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</si>
  <si>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</si>
  <si>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</si>
  <si>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</si>
  <si>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</si>
  <si>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</si>
  <si>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</si>
  <si>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</si>
  <si>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</si>
  <si>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</si>
  <si>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</si>
  <si>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</si>
  <si>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</si>
  <si>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</si>
  <si>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</si>
  <si>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</si>
  <si>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</si>
  <si>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</si>
  <si>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</si>
  <si>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</si>
  <si>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</si>
  <si>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</si>
  <si>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</si>
  <si>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</si>
  <si>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</si>
  <si>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</si>
  <si>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</si>
  <si>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</si>
  <si>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</si>
  <si>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</si>
  <si>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</si>
  <si>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</si>
  <si>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</si>
  <si>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</si>
  <si>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</si>
  <si>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</si>
  <si>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</si>
  <si>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</si>
  <si>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</si>
  <si>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</si>
  <si>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</si>
  <si>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</si>
  <si>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</si>
  <si>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</si>
  <si>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</si>
  <si>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</si>
  <si>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</si>
  <si>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</si>
  <si>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</si>
  <si>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</si>
  <si>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I.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</si>
  <si>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</si>
  <si>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</si>
  <si>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</si>
  <si>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</si>
  <si>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</si>
  <si>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</si>
  <si>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</si>
  <si>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</si>
  <si>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</si>
  <si>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</si>
  <si>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</si>
  <si>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</si>
  <si>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</si>
  <si>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</si>
  <si>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</si>
  <si>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</si>
  <si>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</si>
  <si>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</si>
  <si>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</si>
  <si>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</si>
  <si>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</si>
  <si>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</si>
  <si>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</si>
  <si>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</si>
  <si>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</si>
  <si>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</si>
  <si>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</si>
  <si>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</si>
  <si>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</si>
  <si>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</si>
  <si>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</si>
  <si>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</si>
  <si>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</si>
  <si>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</si>
  <si>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</si>
  <si>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</si>
  <si>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</si>
  <si>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</si>
  <si>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</si>
  <si>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</si>
  <si>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</si>
  <si>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</si>
  <si>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</si>
  <si>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</si>
  <si>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</si>
  <si>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Mandated Costs in Health Insurance, Retirement and Fuel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</si>
  <si>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</si>
  <si>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</si>
  <si>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</si>
  <si>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</si>
  <si>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</si>
  <si>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</si>
  <si>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</si>
  <si>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</si>
  <si>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</si>
  <si>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</si>
  <si>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T4, C7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</si>
  <si>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</si>
  <si>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</si>
  <si>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</si>
  <si>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</si>
  <si>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</si>
  <si>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</si>
  <si>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</si>
  <si>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</si>
  <si>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</si>
  <si>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</si>
  <si>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</si>
  <si>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</si>
  <si>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</si>
  <si>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</si>
  <si>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</si>
  <si>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T3, C12</t>
  </si>
  <si>
    <t>T4, C9</t>
  </si>
  <si>
    <t>1a.</t>
  </si>
  <si>
    <t>1b.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</si>
  <si>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</si>
  <si>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</si>
  <si>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</si>
  <si>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</si>
  <si>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</si>
  <si>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</si>
  <si>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</si>
  <si>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</si>
  <si>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</si>
  <si>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</si>
  <si>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</si>
  <si>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</si>
  <si>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</si>
  <si>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</si>
  <si>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</si>
  <si>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</si>
  <si>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</si>
  <si>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</si>
  <si>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</si>
  <si>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</si>
  <si>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</si>
  <si>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</si>
  <si>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</si>
  <si>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 xml:space="preserve">
Table (T),
Column (C)</t>
  </si>
  <si>
    <t>TABLE 1: STATE LEVEL SUMMARY</t>
  </si>
  <si>
    <t xml:space="preserve">K.
</t>
  </si>
  <si>
    <t xml:space="preserve">J.
</t>
  </si>
  <si>
    <t xml:space="preserve">N.
</t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</si>
  <si>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</si>
  <si>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</si>
  <si>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</si>
  <si>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</si>
  <si>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</si>
  <si>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</si>
  <si>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</si>
  <si>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</si>
  <si>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</si>
  <si>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</si>
  <si>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</si>
  <si>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</si>
  <si>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</si>
  <si>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</si>
  <si>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</si>
  <si>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</si>
  <si>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</si>
  <si>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</si>
  <si>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</si>
  <si>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</si>
  <si>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</si>
  <si>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</si>
  <si>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</si>
  <si>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</si>
  <si>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</si>
  <si>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</si>
  <si>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</si>
  <si>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</si>
  <si>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</si>
  <si>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</si>
  <si>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</si>
  <si>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</si>
  <si>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</si>
  <si>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Democracy Prep</t>
  </si>
  <si>
    <t>Baton Rouge College Prep</t>
  </si>
  <si>
    <t>Level 4 Allocations</t>
  </si>
  <si>
    <t>T3, C5</t>
  </si>
  <si>
    <t>T4, C10</t>
  </si>
  <si>
    <t xml:space="preserve">State Cost
Allocation
Monthly
Payment
</t>
  </si>
  <si>
    <t>Total
Local Revenue Representation
due monthly
to Other
Public Schools</t>
  </si>
  <si>
    <t>Total Type 5 Charters - LA</t>
  </si>
  <si>
    <t>Stipends
 for
Foreign
Associate/
Escadrille
Teachers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</si>
  <si>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</si>
  <si>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</si>
  <si>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</si>
  <si>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</si>
  <si>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</si>
  <si>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</si>
  <si>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State Total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</si>
  <si>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</si>
  <si>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</si>
  <si>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</si>
  <si>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</si>
  <si>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</si>
  <si>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</si>
  <si>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</si>
  <si>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</si>
  <si>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</si>
  <si>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</si>
  <si>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</si>
  <si>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</si>
  <si>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</si>
  <si>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</si>
  <si>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</si>
  <si>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</si>
  <si>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</si>
  <si>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</si>
  <si>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</si>
  <si>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</si>
  <si>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</si>
  <si>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</si>
  <si>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</si>
  <si>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</si>
  <si>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</si>
  <si>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</si>
  <si>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</si>
  <si>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</si>
  <si>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</si>
  <si>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</si>
  <si>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</si>
  <si>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</si>
  <si>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</si>
  <si>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</si>
  <si>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</si>
  <si>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</si>
  <si>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</si>
  <si>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</si>
  <si>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</si>
  <si>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</si>
  <si>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</si>
  <si>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</si>
  <si>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</si>
  <si>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</si>
  <si>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</si>
  <si>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</si>
  <si>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</si>
  <si>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</si>
  <si>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</si>
  <si>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</si>
  <si>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</si>
  <si>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</si>
  <si>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</si>
  <si>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</si>
  <si>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</si>
  <si>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</si>
  <si>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</si>
  <si>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</si>
  <si>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</si>
  <si>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</si>
  <si>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</si>
  <si>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</si>
  <si>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</si>
  <si>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</si>
  <si>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</si>
  <si>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</si>
  <si>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</si>
  <si>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</si>
  <si>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</si>
  <si>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</si>
  <si>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</si>
  <si>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</si>
  <si>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</si>
  <si>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</si>
  <si>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</si>
  <si>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</si>
  <si>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</si>
  <si>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</si>
  <si>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</si>
  <si>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</si>
  <si>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</si>
  <si>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</si>
  <si>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</si>
  <si>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</si>
  <si>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</si>
  <si>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</si>
  <si>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</si>
  <si>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</si>
  <si>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</si>
  <si>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</si>
  <si>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</si>
  <si>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</si>
  <si>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</si>
  <si>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</si>
  <si>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</si>
  <si>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</si>
  <si>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</si>
  <si>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</si>
  <si>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</si>
  <si>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</si>
  <si>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</si>
  <si>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t>Table 5A3
Office of Juvenile
Justice (OJJ)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</si>
  <si>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</si>
  <si>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</si>
  <si>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</si>
  <si>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</si>
  <si>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</si>
  <si>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</si>
  <si>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</si>
  <si>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</si>
  <si>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</si>
  <si>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</si>
  <si>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</si>
  <si>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</si>
  <si>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</si>
  <si>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</si>
  <si>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</si>
  <si>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</si>
  <si>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</si>
  <si>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</si>
  <si>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</si>
  <si>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</si>
  <si>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</si>
  <si>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</si>
  <si>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</si>
  <si>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</si>
  <si>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</si>
  <si>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</si>
  <si>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</si>
  <si>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</si>
  <si>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</si>
  <si>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</si>
  <si>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</si>
  <si>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</si>
  <si>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</si>
  <si>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</si>
  <si>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Legacy Type 2
Charter Schools</t>
  </si>
  <si>
    <t>Career &amp;
Technical
Education</t>
  </si>
  <si>
    <t>Students
With
Disabilities</t>
  </si>
  <si>
    <t>Gifted &amp;
Talented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</si>
  <si>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</si>
  <si>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</si>
  <si>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</si>
  <si>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</si>
  <si>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</si>
  <si>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</si>
  <si>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</si>
  <si>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</si>
  <si>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</si>
  <si>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State Cost
Allocation
and Local
Revenue
Representation
Monthly
Payment</t>
  </si>
  <si>
    <t>Total
State Cost
Allocation
and Local
Revenue
Representation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</si>
  <si>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</si>
  <si>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</si>
  <si>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</si>
  <si>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</si>
  <si>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</si>
  <si>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</si>
  <si>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</si>
  <si>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</si>
  <si>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</si>
  <si>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</si>
  <si>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</si>
  <si>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</si>
  <si>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</si>
  <si>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</si>
  <si>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</si>
  <si>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</si>
  <si>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</si>
  <si>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</si>
  <si>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8.</t>
  </si>
  <si>
    <t>JCFA
Lafayette</t>
  </si>
  <si>
    <t>Collegiate Academies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</si>
  <si>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</si>
  <si>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</si>
  <si>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</si>
  <si>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</si>
  <si>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</si>
  <si>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</si>
  <si>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</si>
  <si>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C5 + C7 + C11</t>
  </si>
  <si>
    <t>C14 + C18</t>
  </si>
  <si>
    <t>C4 + C6
+ C13</t>
  </si>
  <si>
    <t>C5 + C7
+ C14</t>
  </si>
  <si>
    <t>C11 + C18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</si>
  <si>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</si>
  <si>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</si>
  <si>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</si>
  <si>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</si>
  <si>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</si>
  <si>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</si>
  <si>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</si>
  <si>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</si>
  <si>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</si>
  <si>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</si>
  <si>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</si>
  <si>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</si>
  <si>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</si>
  <si>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</si>
  <si>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</si>
  <si>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</si>
  <si>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</si>
  <si>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</si>
  <si>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</si>
  <si>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</si>
  <si>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</si>
  <si>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</si>
  <si>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</si>
  <si>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</si>
  <si>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</si>
  <si>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</si>
  <si>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</si>
  <si>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</si>
  <si>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</si>
  <si>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</si>
  <si>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</si>
  <si>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</si>
  <si>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</si>
  <si>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</si>
  <si>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</si>
  <si>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</si>
  <si>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</si>
  <si>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</si>
  <si>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</si>
  <si>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</si>
  <si>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</si>
  <si>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</si>
  <si>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</si>
  <si>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</si>
  <si>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</si>
  <si>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</si>
  <si>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</si>
  <si>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</si>
  <si>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</si>
  <si>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</si>
  <si>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</si>
  <si>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</si>
  <si>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</si>
  <si>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</si>
  <si>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</si>
  <si>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</si>
  <si>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</si>
  <si>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</si>
  <si>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</si>
  <si>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</si>
  <si>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</si>
  <si>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</si>
  <si>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</si>
  <si>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</si>
  <si>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</si>
  <si>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</si>
  <si>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</si>
  <si>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</si>
  <si>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</si>
  <si>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</si>
  <si>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</si>
  <si>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</si>
  <si>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</si>
  <si>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</si>
  <si>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</si>
  <si>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</si>
  <si>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</si>
  <si>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</si>
  <si>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</si>
  <si>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</si>
  <si>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</si>
  <si>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</si>
  <si>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</si>
  <si>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</si>
  <si>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</si>
  <si>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</si>
  <si>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</si>
  <si>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</si>
  <si>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</si>
  <si>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</si>
  <si>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</si>
  <si>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</si>
  <si>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</si>
  <si>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</si>
  <si>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</si>
  <si>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</si>
  <si>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</si>
  <si>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</si>
  <si>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C1 + C2 + C3</t>
  </si>
  <si>
    <t>Historical Data</t>
  </si>
  <si>
    <t>C4 + C5</t>
  </si>
  <si>
    <t>C1 + C2 + C3 + C12</t>
  </si>
  <si>
    <t>Values</t>
  </si>
  <si>
    <t>Link to Charter Per Pupil</t>
  </si>
  <si>
    <t>C1 x C6b</t>
  </si>
  <si>
    <t>C2 + C3 +
C4 + C5 + C6</t>
  </si>
  <si>
    <t>C1 + C7</t>
  </si>
  <si>
    <t>C8 x C9</t>
  </si>
  <si>
    <t>C10 - C11a</t>
  </si>
  <si>
    <t>C12 ÷ C10</t>
  </si>
  <si>
    <t>C11a ÷ C10</t>
  </si>
  <si>
    <t>C11a ÷ C1</t>
  </si>
  <si>
    <t>Lesser of
C17 and C19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</si>
  <si>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</si>
  <si>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</si>
  <si>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</si>
  <si>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</si>
  <si>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</si>
  <si>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</si>
  <si>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</si>
  <si>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</si>
  <si>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</si>
  <si>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</si>
  <si>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</si>
  <si>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</si>
  <si>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</si>
  <si>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</si>
  <si>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</si>
  <si>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</si>
  <si>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</si>
  <si>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</si>
  <si>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</si>
  <si>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</si>
  <si>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</si>
  <si>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</si>
  <si>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</si>
  <si>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</si>
  <si>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</si>
  <si>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</si>
  <si>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</si>
  <si>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</si>
  <si>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</si>
  <si>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</si>
  <si>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</si>
  <si>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</si>
  <si>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</si>
  <si>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</si>
  <si>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C23</t>
  </si>
  <si>
    <t>C6 x C7</t>
  </si>
  <si>
    <t>C9 x C10</t>
  </si>
  <si>
    <t>C12 x C13</t>
  </si>
  <si>
    <t>C15 x C16</t>
  </si>
  <si>
    <t>C3 + C5 + C8 + C11 + C14 + C17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</si>
  <si>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</si>
  <si>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</si>
  <si>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</si>
  <si>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</si>
  <si>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</si>
  <si>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</si>
  <si>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</si>
  <si>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</si>
  <si>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</si>
  <si>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</si>
  <si>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C5 + C14</t>
  </si>
  <si>
    <t>C8 + C17</t>
  </si>
  <si>
    <t>Link to OJJ ADM</t>
  </si>
  <si>
    <t>Value</t>
  </si>
  <si>
    <t>Link to Prior Month,</t>
  </si>
  <si>
    <t>C38 + C39</t>
  </si>
  <si>
    <t>C40 - C41</t>
  </si>
  <si>
    <t>(24a)</t>
  </si>
  <si>
    <t>(28a)</t>
  </si>
  <si>
    <t>C24 + C40</t>
  </si>
  <si>
    <t>C27 + C43</t>
  </si>
  <si>
    <t>C21</t>
  </si>
  <si>
    <t>C37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</si>
  <si>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</si>
  <si>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</si>
  <si>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</si>
  <si>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</si>
  <si>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</si>
  <si>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</si>
  <si>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</si>
  <si>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</si>
  <si>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</si>
  <si>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</si>
  <si>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</si>
  <si>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</si>
  <si>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</si>
  <si>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</si>
  <si>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</si>
  <si>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</si>
  <si>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C16 + C20</t>
  </si>
  <si>
    <t>C37 + C38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</si>
  <si>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</si>
  <si>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</si>
  <si>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</si>
  <si>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</si>
  <si>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</si>
  <si>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</si>
  <si>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</si>
  <si>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</si>
  <si>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</si>
  <si>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</si>
  <si>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</si>
  <si>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t>Link out
of File</t>
  </si>
  <si>
    <t>Check Value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</si>
  <si>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</si>
  <si>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</si>
  <si>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</si>
  <si>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</si>
  <si>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</si>
  <si>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</si>
  <si>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</si>
  <si>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</si>
  <si>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</si>
  <si>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</si>
  <si>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</si>
  <si>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</si>
  <si>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</si>
  <si>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</si>
  <si>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Back TIF out Tbl 3, Lvl 2. NO change to Tbl 7</t>
  </si>
  <si>
    <t>Total MFP
State Cost
Allocation
+/- Mid-Year
Adjustments
- Admin Fee
+/- Audit Adj.
+ Monthly
Level 4</t>
  </si>
  <si>
    <t>C5a x 60%</t>
  </si>
  <si>
    <t>C4a x 150%</t>
  </si>
  <si>
    <t>C3a x 6%</t>
  </si>
  <si>
    <t>C2a x 22%</t>
  </si>
  <si>
    <t>Per Pupil (I3)
C5 ÷ C6</t>
  </si>
  <si>
    <t>Per Pupil (K3)
Resolution</t>
  </si>
  <si>
    <t>SIS Multistats</t>
  </si>
  <si>
    <t>Link to Prior Month File</t>
  </si>
  <si>
    <t>Total MFP State Cost Allocation
+/- Mid-Year Adjs
+/- Audit Adjs
+ Total Level 4</t>
  </si>
  <si>
    <t>Link to October Tab in Mid-Year File</t>
  </si>
  <si>
    <t>Link to February Tab in Mid-Year File</t>
  </si>
  <si>
    <t>Link to October Tab
in Mid-Year File</t>
  </si>
  <si>
    <t>Link to February Tab
in Mid-Year File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</si>
  <si>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</si>
  <si>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</si>
  <si>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</si>
  <si>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</si>
  <si>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</si>
  <si>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</si>
  <si>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</si>
  <si>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</si>
  <si>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</si>
  <si>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</si>
  <si>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</si>
  <si>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</si>
  <si>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</si>
  <si>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</si>
  <si>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</si>
  <si>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</si>
  <si>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</si>
  <si>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</si>
  <si>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</si>
  <si>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</si>
  <si>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</si>
  <si>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</si>
  <si>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</si>
  <si>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</si>
  <si>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</si>
  <si>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</si>
  <si>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</si>
  <si>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</si>
  <si>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</si>
  <si>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</si>
  <si>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</si>
  <si>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</si>
  <si>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</si>
  <si>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</si>
  <si>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</si>
  <si>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</si>
  <si>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</si>
  <si>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</si>
  <si>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</si>
  <si>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</si>
  <si>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</si>
  <si>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</si>
  <si>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</si>
  <si>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</si>
  <si>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</si>
  <si>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</si>
  <si>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</si>
  <si>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C6a ÷ 37,500</t>
  </si>
  <si>
    <t>C10 x 34%</t>
  </si>
  <si>
    <t>Total MFP
Allocation
- State Cost
Allocations to
Other Public Schools
+/- Adjustments
+ Total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</si>
  <si>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</si>
  <si>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</si>
  <si>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</si>
  <si>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</si>
  <si>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</si>
  <si>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</si>
  <si>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</si>
  <si>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</si>
  <si>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</si>
  <si>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</si>
  <si>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</si>
  <si>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</si>
  <si>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</si>
  <si>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</si>
  <si>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</si>
  <si>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</si>
  <si>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</si>
  <si>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</si>
  <si>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</si>
  <si>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</si>
  <si>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</si>
  <si>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</si>
  <si>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New Vision
Learning
Academy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</si>
  <si>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</si>
  <si>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</si>
  <si>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</si>
  <si>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</si>
  <si>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</si>
  <si>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Career
Development
Fund
Allocation</t>
  </si>
  <si>
    <t>Economy-
of-Scale:
If &lt; 7,500,
then
7,500 less
February
Membership</t>
  </si>
  <si>
    <t>First Year New Type 2 Charter Schools</t>
  </si>
  <si>
    <t>Mid-Year Student Allocations</t>
  </si>
  <si>
    <t>N/A</t>
  </si>
  <si>
    <t>Unweighted
State Cost
Allocation</t>
  </si>
  <si>
    <t>2A-1</t>
  </si>
  <si>
    <t>2A-2</t>
  </si>
  <si>
    <t>f(x)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</si>
  <si>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</si>
  <si>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</si>
  <si>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</si>
  <si>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</si>
  <si>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</si>
  <si>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t>State Cost
Allocation
and LRR
Monthly
Payment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</si>
  <si>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</si>
  <si>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</si>
  <si>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</si>
  <si>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</si>
  <si>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</si>
  <si>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</si>
  <si>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</si>
  <si>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Reconcile</t>
  </si>
  <si>
    <t>Reconcile 2</t>
  </si>
  <si>
    <t>Athlos
Academy
of Jefferson
Parish</t>
  </si>
  <si>
    <t>Tab Order</t>
  </si>
  <si>
    <t>Ad Valorem
Constitutional Tax</t>
  </si>
  <si>
    <t>Total
State Cost
Allocation
and
Local Revenue
Representation
Payment</t>
  </si>
  <si>
    <t xml:space="preserve">State Cost
Allocation
and
Local Revenue
Representation
Monthly
Payment
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</si>
  <si>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</si>
  <si>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</si>
  <si>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</si>
  <si>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</si>
  <si>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</si>
  <si>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</si>
  <si>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</si>
  <si>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</si>
  <si>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</si>
  <si>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</si>
  <si>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</si>
  <si>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</si>
  <si>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</si>
  <si>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</si>
  <si>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</si>
  <si>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</si>
  <si>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</si>
  <si>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</si>
  <si>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</si>
  <si>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</si>
  <si>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</si>
  <si>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</si>
  <si>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</si>
  <si>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</si>
  <si>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</si>
  <si>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</si>
  <si>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</si>
  <si>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</si>
  <si>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</si>
  <si>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</si>
  <si>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</si>
  <si>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</si>
  <si>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</si>
  <si>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</si>
  <si>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</si>
  <si>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Pay Raise Amount</t>
  </si>
  <si>
    <t>Retirement Allocation</t>
  </si>
  <si>
    <t xml:space="preserve">
Total 
Cost</t>
  </si>
  <si>
    <t>Total Staff
FTE Count</t>
  </si>
  <si>
    <t>Total 
Pay Raise
Cost</t>
  </si>
  <si>
    <t xml:space="preserve">Total Retirement Cost </t>
  </si>
  <si>
    <t>Grand Total</t>
  </si>
  <si>
    <t>Redistribution
Allocation
$38,456,219</t>
  </si>
  <si>
    <t>C3 + C5 + C7</t>
  </si>
  <si>
    <t>C2 + C3 + C5 + C7</t>
  </si>
  <si>
    <t>C6 x $100</t>
  </si>
  <si>
    <t>Continuation of Prior Year Pay Raises</t>
  </si>
  <si>
    <t>Total RSD/Type 5 Charters</t>
  </si>
  <si>
    <t>Recovery
School
District
&amp;
Type 5
Charters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</si>
  <si>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</si>
  <si>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</si>
  <si>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</si>
  <si>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</si>
  <si>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</si>
  <si>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</si>
  <si>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</si>
  <si>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</si>
  <si>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</si>
  <si>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</si>
  <si>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</si>
  <si>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</si>
  <si>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</si>
  <si>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</si>
  <si>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</si>
  <si>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</si>
  <si>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</si>
  <si>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</si>
  <si>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</si>
  <si>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</si>
  <si>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</si>
  <si>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</si>
  <si>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</si>
  <si>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</si>
  <si>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</si>
  <si>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</si>
  <si>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</si>
  <si>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</si>
  <si>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</si>
  <si>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</si>
  <si>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</si>
  <si>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</si>
  <si>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</si>
  <si>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</si>
  <si>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</si>
  <si>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</si>
  <si>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</si>
  <si>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February 1 Student Membership Count</t>
  </si>
  <si>
    <t>Economically Disadvantaged (22%)</t>
  </si>
  <si>
    <t>Special Education Weight (150%)</t>
  </si>
  <si>
    <t>Gifted and Talented Weight (60%)</t>
  </si>
  <si>
    <t>May</t>
  </si>
  <si>
    <t>C22 + C23
T4, C2; T4, C14</t>
  </si>
  <si>
    <t>C24
T4, C7; T4, C9; T4, C10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</si>
  <si>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</si>
  <si>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</si>
  <si>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Recovery 
School 
District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</si>
  <si>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(J.1a+J.1b+J.2+J.3+J.4+J.5+J.6+J.7+J.8)</t>
    </r>
  </si>
  <si>
    <r>
      <t xml:space="preserve">Total
State Cost
Allocation
and LRR
</t>
    </r>
    <r>
      <rPr>
        <b/>
        <sz val="10"/>
        <color rgb="FFFF0000"/>
        <rFont val="Arial"/>
        <family val="2"/>
      </rPr>
      <t xml:space="preserve">
(Gross of
Admin Fees)</t>
    </r>
  </si>
  <si>
    <t>Redesign Dalton Charter School</t>
  </si>
  <si>
    <t>Redesign Lanier Charter School</t>
  </si>
  <si>
    <t>Redesign Glen Oaks</t>
  </si>
  <si>
    <t>1.75 to RSD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</si>
  <si>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</si>
  <si>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</si>
  <si>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</si>
  <si>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</si>
  <si>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</si>
  <si>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</t>
  </si>
  <si>
    <t>Table 1 State Cost</t>
  </si>
  <si>
    <t xml:space="preserve">Livingston Includes TIF of 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</si>
  <si>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</si>
  <si>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</si>
  <si>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</si>
  <si>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</si>
  <si>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</si>
  <si>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</si>
  <si>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</si>
  <si>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</si>
  <si>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Projected
Yield of
Property
Tax Millage
Rate of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</si>
  <si>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</si>
  <si>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</si>
  <si>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</si>
  <si>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</si>
  <si>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State Approved
Public Schools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</si>
  <si>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</si>
  <si>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3C1</t>
  </si>
  <si>
    <t>Percent
Change
of Net
Assessed
Taxable
Property</t>
  </si>
  <si>
    <t>Noble
Minds
Institute
W18001</t>
  </si>
  <si>
    <t>Noble
Minds
Institute</t>
  </si>
  <si>
    <t>Noble Minds Institute</t>
  </si>
  <si>
    <t>School Systems
and Schools</t>
  </si>
  <si>
    <t>C49 - C50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</si>
  <si>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</si>
  <si>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</si>
  <si>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</si>
  <si>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</si>
  <si>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</si>
  <si>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Gifted and
Talented
Students
(GT)</t>
  </si>
  <si>
    <t>Economy-
of-Scale
Percent
Support</t>
  </si>
  <si>
    <t>Total
Weighted
Add-On
Student
Units</t>
  </si>
  <si>
    <t>Total
Weighted
Membership
and Units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</si>
  <si>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</si>
  <si>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</si>
  <si>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</si>
  <si>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</si>
  <si>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</si>
  <si>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</si>
  <si>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</si>
  <si>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</si>
  <si>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</si>
  <si>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</si>
  <si>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Mandated Cost
Adjustment</t>
  </si>
  <si>
    <t>Continuation
of Prior Year
Pay Raises
Per Pupil
Amount</t>
  </si>
  <si>
    <t>Increase
Cost
Adjustment</t>
  </si>
  <si>
    <t>Continuation
of Prior Year
Pay Raises
Per Pupil</t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</si>
  <si>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</si>
  <si>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</si>
  <si>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</si>
  <si>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</si>
  <si>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</si>
  <si>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</si>
  <si>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</si>
  <si>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</si>
  <si>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</si>
  <si>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</si>
  <si>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t>Admin
Fee to the
Dept. of
Education
.25%</t>
  </si>
  <si>
    <t>Year To
Date State
Payments</t>
  </si>
  <si>
    <t>Admin
Fee to the
Dept. of
Education
0.25%</t>
  </si>
  <si>
    <t>Prior Year Audit Adjustments</t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</si>
  <si>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</si>
  <si>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</si>
  <si>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</si>
  <si>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</si>
  <si>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</si>
  <si>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</si>
  <si>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</si>
  <si>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</si>
  <si>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</si>
  <si>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</si>
  <si>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t>Total
Sales Tax
Revenue
With CAFR
Audit Adjs.</t>
  </si>
  <si>
    <t>Total
Ad Valorem
Revenue
Including Debt
With CAFR
Audit Adjs.</t>
  </si>
  <si>
    <t>State
Admin Fee
to the 
Dept. of
Education
Current</t>
  </si>
  <si>
    <t>State
Admin Fee
to the 
Dept. of
Education
YTD Pmt</t>
  </si>
  <si>
    <t>Local
Admin Fee
to the 
Dept. of
Education
Current</t>
  </si>
  <si>
    <t>Local
Admin Fee
to the 
Dept. of
Education
YTD Pmt</t>
  </si>
  <si>
    <t>YTD Payment
From App Ctrl</t>
  </si>
  <si>
    <t>C46 - C47</t>
  </si>
  <si>
    <t>Level 1 State Cost Allocation</t>
  </si>
  <si>
    <t xml:space="preserve">Level 2 Incentive for Local Effort 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</si>
  <si>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Schools, and Legacy Type 2 Charter Schools)</t>
    </r>
  </si>
  <si>
    <r>
      <rPr>
        <b/>
        <sz val="12"/>
        <rFont val="Arial Narrow"/>
        <family val="2"/>
      </rPr>
      <t>Mid-Year Student Allocations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>(Placeholder)</t>
    </r>
  </si>
  <si>
    <t>Total MFP State Cost Allocation</t>
  </si>
  <si>
    <t>Internal Only</t>
  </si>
  <si>
    <t>C8 x $241
Or Minimum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</si>
  <si>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</si>
  <si>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</si>
  <si>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</si>
  <si>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</si>
  <si>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</si>
  <si>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</si>
  <si>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</si>
  <si>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</si>
  <si>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T9, C6 x 90%</t>
  </si>
  <si>
    <t>T9, C7 x 90%</t>
  </si>
  <si>
    <t>T9, C8 x 90%</t>
  </si>
  <si>
    <t>T9, C9 x 90%</t>
  </si>
  <si>
    <t>T9, C10 x 90%</t>
  </si>
  <si>
    <t>T9, C12 x 90%</t>
  </si>
  <si>
    <t>2019 Assessed Property Value</t>
  </si>
  <si>
    <t>Summary Of 2019-2020 Ad Valorem Taxes</t>
  </si>
  <si>
    <t>2019-2020 Summary Of Sales Taxes</t>
  </si>
  <si>
    <t>Prior Year
T7, C34</t>
  </si>
  <si>
    <t>2019-2020 Computed Sales Tax Base</t>
  </si>
  <si>
    <t>FY2019-20 AFR KPC 63250</t>
  </si>
  <si>
    <t>2019
Ad Valorem
Tax Revenues</t>
  </si>
  <si>
    <t>2019
Net Assessed
Taxable
Property
with Growth
Cap of 10%</t>
  </si>
  <si>
    <t>FY2019-20
Sales Tax
Revenue</t>
  </si>
  <si>
    <t>FY2019-20
Computed
Sales
Tax Base
with Growth
Cap of 15%</t>
  </si>
  <si>
    <t>February 1, 2021
Student Membership</t>
  </si>
  <si>
    <r>
      <t xml:space="preserve">February 1 Mid-year Adj. for Student Growth </t>
    </r>
    <r>
      <rPr>
        <b/>
        <sz val="12"/>
        <color rgb="FFFF0000"/>
        <rFont val="Arial Narrow"/>
        <family val="2"/>
      </rPr>
      <t>(Placeholder)</t>
    </r>
  </si>
  <si>
    <t>Appropriation</t>
  </si>
  <si>
    <t>FY2019-20 Certificated and Non-Certificated Pay Raise</t>
  </si>
  <si>
    <t>FY2021-22 Certificated and Non-Certificated Pay Raise</t>
  </si>
  <si>
    <t>FY2019-20 Pay Raise</t>
  </si>
  <si>
    <t>FY2021-22 Pay Raise</t>
  </si>
  <si>
    <t>International Assoc/Escadrille Salaries</t>
  </si>
  <si>
    <t>International Assoc/Escadrille Stipends</t>
  </si>
  <si>
    <t>Total
State Cost
Allocation
+ Monthly Level 4</t>
  </si>
  <si>
    <t>FY2021-22
Budget Letter
Task Force
Simulation
3.3.21</t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</si>
  <si>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Costs)</t>
    </r>
  </si>
  <si>
    <t>FY2021-22
Total MFP
Allocation
- State Cost
Allocations to
Other Public
Schools</t>
  </si>
  <si>
    <t>October
2021
Mid-Year
Adjustment
for Students</t>
  </si>
  <si>
    <t>February
2022
Mid-Year
Adjustment
for Students</t>
  </si>
  <si>
    <t>FY2021-22
Total MFP
Allocation
- State Cost
Allocations to
Other Public
Schools
+/- Adjustments</t>
  </si>
  <si>
    <t>FY2021-22
Total MFP
Allocation
- State Cost
Allocations to
Other Public
Schools
+/- Adjustments
+ Monthly Level 4</t>
  </si>
  <si>
    <t>FY2021-22
Total MFP
Allocation
- State Cost
Allocations to
Other Public
Schools
+/- Adjustments
+ Total Level 4
Funds</t>
  </si>
  <si>
    <t>Per SIS
2-1-21</t>
  </si>
  <si>
    <r>
      <t xml:space="preserve">State Funds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</si>
  <si>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t>Feb. 1, 2021
MFP Funded
Membership</t>
  </si>
  <si>
    <r>
      <t xml:space="preserve">MFP Funded
Membership
</t>
    </r>
    <r>
      <rPr>
        <sz val="10"/>
        <color indexed="18"/>
        <rFont val="Arial"/>
        <family val="2"/>
      </rPr>
      <t xml:space="preserve">
City/Parish
School Systems,
New Type 2
Charter Schools,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</si>
  <si>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(City/Parish
School Systems,
New Type 2
Charter Schools,
&amp; RSD/Type 5
Charter Schools)</t>
    </r>
  </si>
  <si>
    <r>
      <t xml:space="preserve">Total
Level 3
State Cost
Allocation
</t>
    </r>
    <r>
      <rPr>
        <sz val="10"/>
        <color indexed="18"/>
        <rFont val="Arial"/>
        <family val="2"/>
      </rPr>
      <t>(Without
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</si>
  <si>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
Continuation
of Prior Year
Pay Raises)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</si>
  <si>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
May 2022
Data)</t>
    </r>
  </si>
  <si>
    <t>International Language Associate Salary Allocation</t>
  </si>
  <si>
    <r>
      <t xml:space="preserve">International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</si>
  <si>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</si>
  <si>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t>Total MFP
State Cost
Allocation
+/- Mid-Year Adjs
+/- Audit Adjs
+ Monthly
Level 4</t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</si>
  <si>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</si>
  <si>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2-1-21)</t>
    </r>
  </si>
  <si>
    <r>
      <t xml:space="preserve">Student Count
</t>
    </r>
    <r>
      <rPr>
        <sz val="10"/>
        <color indexed="18"/>
        <rFont val="Arial"/>
        <family val="2"/>
      </rPr>
      <t>(Per SIS
10-1-20)</t>
    </r>
  </si>
  <si>
    <r>
      <t xml:space="preserve">Student Count
</t>
    </r>
    <r>
      <rPr>
        <sz val="10"/>
        <color indexed="18"/>
        <rFont val="Arial"/>
        <family val="2"/>
      </rPr>
      <t>(Per SER
2-1-21)</t>
    </r>
  </si>
  <si>
    <t>Feb. 1, 2021
MFP
Funded
Membership</t>
  </si>
  <si>
    <t>Feb. 1, 2021
MFP
Funded
Membership
+ OJJ ADM</t>
  </si>
  <si>
    <t>Change in
Funded
Student
Count Per
Oct. 2021
Mid-Year
Adjustment</t>
  </si>
  <si>
    <t>October
2021
Mid-Year
Adjustment</t>
  </si>
  <si>
    <t>Change in
Funded
Student
Count Per
Feb. 2022
Mid-Year
Adjustment</t>
  </si>
  <si>
    <r>
      <t xml:space="preserve">February
2022
Mid-Year
Adjustment
</t>
    </r>
    <r>
      <rPr>
        <sz val="10"/>
        <color indexed="18"/>
        <rFont val="Arial"/>
        <family val="2"/>
      </rPr>
      <t xml:space="preserve">
(Half the
Per Pupil)</t>
    </r>
  </si>
  <si>
    <t>FY2021-2022 MFP Budget Letter Simulation</t>
  </si>
  <si>
    <t>2.1.21 Student Counts
RSD Operated &amp; Type 5 Charter Schools</t>
  </si>
  <si>
    <r>
      <t xml:space="preserve">FY2021-22
Budget Letter
</t>
    </r>
    <r>
      <rPr>
        <b/>
        <sz val="12"/>
        <color rgb="FFFF0000"/>
        <rFont val="Arial Narrow"/>
        <family val="2"/>
      </rPr>
      <t xml:space="preserve">
Senate Rec to BESE 4.29.21</t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</si>
  <si>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 xml:space="preserve">(Placeholder)
</t>
    </r>
    <r>
      <rPr>
        <sz val="11"/>
        <rFont val="Arial Narrow"/>
        <family val="2"/>
      </rPr>
      <t>(International Language/Escadrille Associate Program Salary and Stipend, Career Development, High Cost Services, Supplemental Course Allocation, FY2019-20 Certificated &amp; Non-Certificated Pay Raises, and FY2021-22 Certificated &amp; Non-Certificated Pay Raises)</t>
    </r>
  </si>
  <si>
    <r>
      <t xml:space="preserve">Grades
7 - 12
</t>
    </r>
    <r>
      <rPr>
        <sz val="10"/>
        <color indexed="18"/>
        <rFont val="Arial"/>
        <family val="2"/>
      </rPr>
      <t>2.1.21 SIS</t>
    </r>
  </si>
  <si>
    <r>
      <t xml:space="preserve">High Cost
Services
Allocation
</t>
    </r>
    <r>
      <rPr>
        <sz val="10"/>
        <color rgb="FFFF0000"/>
        <rFont val="Arial"/>
        <family val="2"/>
      </rPr>
      <t>(Pending FY2021-22 Allocations)</t>
    </r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</si>
  <si>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2022 Data)</t>
    </r>
  </si>
  <si>
    <r>
      <t xml:space="preserve">Qualifying
Teachers
As of 2.1.21
</t>
    </r>
    <r>
      <rPr>
        <sz val="10"/>
        <color indexed="18"/>
        <rFont val="Arial"/>
        <family val="2"/>
      </rPr>
      <t>(Includes
Escadrille)</t>
    </r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</si>
  <si>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(With Local Revenue
Representation</t>
    </r>
    <r>
      <rPr>
        <sz val="10"/>
        <color rgb="FF000080"/>
        <rFont val="Arial"/>
        <family val="2"/>
      </rPr>
      <t>)</t>
    </r>
  </si>
  <si>
    <t>In a District
Building</t>
  </si>
  <si>
    <t>Not In a
District
Building</t>
  </si>
  <si>
    <t>3C4001</t>
  </si>
  <si>
    <t>3C5001</t>
  </si>
  <si>
    <t>Williams Scholar Academy</t>
  </si>
  <si>
    <t>St Landry Charter School</t>
  </si>
  <si>
    <r>
      <rPr>
        <b/>
        <sz val="18"/>
        <color indexed="18"/>
        <rFont val="Arial"/>
        <family val="2"/>
      </rPr>
      <t>Table 5C1-AM
Williams Scholar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3C4001)
(Opened 21/22)
(Not in a District Building)</t>
    </r>
  </si>
  <si>
    <r>
      <rPr>
        <b/>
        <sz val="18"/>
        <color indexed="18"/>
        <rFont val="Arial"/>
        <family val="2"/>
      </rPr>
      <t>Table 5C1-AN
St Landry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3C5001)
(Opened 21/22)
(Not in a District Building)</t>
    </r>
  </si>
  <si>
    <t>*City/Parish
MFP
Membership</t>
  </si>
  <si>
    <t>*Includes student counts from closed Type 2 Charter Schools as a placeholder</t>
  </si>
  <si>
    <t>C4 x $71.36</t>
  </si>
  <si>
    <r>
      <t xml:space="preserve">C2 x 14.32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</si>
  <si>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0.70%</t>
  </si>
  <si>
    <r>
      <t xml:space="preserve">Prior Years
MFP Audit
Adjustments
</t>
    </r>
    <r>
      <rPr>
        <sz val="10"/>
        <color indexed="18"/>
        <rFont val="Arial"/>
        <family val="2"/>
      </rPr>
      <t>(Includes
FY2019-20 and
FY2020-21)</t>
    </r>
  </si>
  <si>
    <t>Salaries for
International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</si>
  <si>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</si>
  <si>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Stipends for
International
Associate/
Escadrille
Teachers</t>
  </si>
  <si>
    <t>FY2021-2022 MFP Budget Letter</t>
  </si>
  <si>
    <t>C33 ÷ C41</t>
  </si>
  <si>
    <t>C37 ÷ C1</t>
  </si>
  <si>
    <t>C37 ÷ C41</t>
  </si>
  <si>
    <t>C33 + C37</t>
  </si>
  <si>
    <t>C41 ÷ C1</t>
  </si>
  <si>
    <t>C1 x (T3, C1)</t>
  </si>
  <si>
    <t>(T3, C1)</t>
  </si>
  <si>
    <t>(T3, C33)</t>
  </si>
  <si>
    <t>(T5B2, C6)</t>
  </si>
  <si>
    <t>C40 + C41</t>
  </si>
  <si>
    <t>C35 + C37 + C42</t>
  </si>
  <si>
    <t>(T4, C2)</t>
  </si>
  <si>
    <t>(T4, C14)</t>
  </si>
  <si>
    <t>(T4, C26)</t>
  </si>
  <si>
    <t>(T4, C38)</t>
  </si>
  <si>
    <t>Sum (C2:C33)</t>
  </si>
  <si>
    <t>C1 + C34 OR
Sum (C1:C33)</t>
  </si>
  <si>
    <t>Sum (C43:C47)</t>
  </si>
  <si>
    <t>C48 - C49</t>
  </si>
  <si>
    <t>C50 ÷ Months
Remaining</t>
  </si>
  <si>
    <t>(T4, C7)</t>
  </si>
  <si>
    <t>(T4, C9)</t>
  </si>
  <si>
    <t>(T4, C10)</t>
  </si>
  <si>
    <r>
      <t xml:space="preserve">Career
Development
Fund
Allocation
</t>
    </r>
    <r>
      <rPr>
        <sz val="10"/>
        <color rgb="FFFF0000"/>
        <rFont val="Arial"/>
        <family val="2"/>
      </rPr>
      <t>(Initial)</t>
    </r>
  </si>
  <si>
    <t>C15 x $1,000</t>
  </si>
  <si>
    <t>Certificated FTE</t>
  </si>
  <si>
    <t>C16 x 25.2%</t>
  </si>
  <si>
    <t>C16 + C17</t>
  </si>
  <si>
    <t>Non-Certificated FTE</t>
  </si>
  <si>
    <t>C19 x $500</t>
  </si>
  <si>
    <t>C15 + C19</t>
  </si>
  <si>
    <t>C17 + C21</t>
  </si>
  <si>
    <t>C18 + C22</t>
  </si>
  <si>
    <t>C27 x $800</t>
  </si>
  <si>
    <t>C28 x 25.2%</t>
  </si>
  <si>
    <t>C28 + C29</t>
  </si>
  <si>
    <t>C31 x $400</t>
  </si>
  <si>
    <t>C32 x 28.7%</t>
  </si>
  <si>
    <t>C20 x 28.7%</t>
  </si>
  <si>
    <t>C32 + C33</t>
  </si>
  <si>
    <t>C27 + C31</t>
  </si>
  <si>
    <t>C28 + C32</t>
  </si>
  <si>
    <t>C29 + C33</t>
  </si>
  <si>
    <t>C30 + C34</t>
  </si>
  <si>
    <t>C2 + C7 + C9 + C10
+ C14 + C26 + C38</t>
  </si>
  <si>
    <t>(T2, C55)</t>
  </si>
  <si>
    <t>(T5A3, C14)</t>
  </si>
  <si>
    <r>
      <t xml:space="preserve">Supplemental
Course
Allocation
</t>
    </r>
    <r>
      <rPr>
        <sz val="10"/>
        <color rgb="FFFF0000"/>
        <rFont val="Arial"/>
        <family val="2"/>
      </rPr>
      <t>(Preliminary)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</si>
  <si>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</si>
  <si>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Level 4
Monthly
Funds</t>
  </si>
  <si>
    <t>Level 4
Annual
Allocation</t>
  </si>
  <si>
    <r>
      <t xml:space="preserve">FY2021-22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</si>
  <si>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 &amp;
FY2020-21)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</si>
  <si>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FY2019-20
and
FY2020-21)</t>
    </r>
  </si>
  <si>
    <r>
      <t>Salaries for
International
Associate/
Escadrille
Teachers</t>
    </r>
    <r>
      <rPr>
        <b/>
        <sz val="10"/>
        <color rgb="FFFF0000"/>
        <rFont val="Arial"/>
        <family val="2"/>
      </rPr>
      <t/>
    </r>
  </si>
  <si>
    <t>Int'l Assoc/Escadrille Salaries</t>
  </si>
  <si>
    <t>Int'l Assoc/Escadrille Stipends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</si>
  <si>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
and
FY2020-21)</t>
    </r>
  </si>
  <si>
    <t>Change in
Funded
Student
Count Per
Oct. 2021
Mid-Year Adj.</t>
  </si>
  <si>
    <r>
      <t xml:space="preserve">February
2022
Mid-Year
Adjustment
</t>
    </r>
    <r>
      <rPr>
        <sz val="10"/>
        <color indexed="18"/>
        <rFont val="Arial"/>
        <family val="2"/>
      </rPr>
      <t>(Half the
Per Pupil)</t>
    </r>
  </si>
  <si>
    <r>
      <t xml:space="preserve">Initial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</si>
  <si>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t>Level 4
Annual</t>
  </si>
  <si>
    <r>
      <t xml:space="preserve">Prior Years
MFP Audit
Adjustments
</t>
    </r>
    <r>
      <rPr>
        <sz val="10"/>
        <color indexed="18"/>
        <rFont val="Arial"/>
        <family val="2"/>
      </rPr>
      <t>(Includes
FY2019-20 and
FY2020-21)</t>
    </r>
  </si>
  <si>
    <t>FY2021-22
State Cost
Allocation 
of Level 1</t>
  </si>
  <si>
    <t>Feb. 1, 2021
Student
Count</t>
  </si>
  <si>
    <t>Oct. 1, 2020
Student
Count</t>
  </si>
  <si>
    <t>FY2021-22
State Cost
Allocation 
Of Level 1</t>
  </si>
  <si>
    <t>Finalized Allocation and
Mid-Year Adjustment</t>
  </si>
  <si>
    <t>Finalized
State Cost
Allocation
Using
Oct. 1, 2021
SIS Data</t>
  </si>
  <si>
    <t>Finalized
State Cost
Allocation
&amp; Mid-Year
Adjustment
for Students</t>
  </si>
  <si>
    <t>Finalized Allocation and Mid-Year Adjustment</t>
  </si>
  <si>
    <r>
      <t xml:space="preserve">Oct. 1, 2021
MFP Funded
Membership
</t>
    </r>
    <r>
      <rPr>
        <sz val="10"/>
        <color indexed="18"/>
        <rFont val="Arial"/>
        <family val="2"/>
      </rPr>
      <t>(Per SIS)</t>
    </r>
  </si>
  <si>
    <t>Finalized
Local Revenue
Representation
Allocation</t>
  </si>
  <si>
    <t>Finalized
Local Revenue
Representation
Allocation
and Mid-Year
Adjustment
for Students</t>
  </si>
  <si>
    <t>High Cost Services</t>
  </si>
  <si>
    <t>CDF</t>
  </si>
  <si>
    <t>IAT Stipends</t>
  </si>
  <si>
    <t>Total with Placeholders</t>
  </si>
  <si>
    <t>International Language/Escadrille Associate Salary</t>
  </si>
  <si>
    <t>2019-20 Certificated &amp; Non-Certificated Pay Raises</t>
  </si>
  <si>
    <t>International Language/Escadrille Associate Stipends</t>
  </si>
  <si>
    <t>Career Development Allocation</t>
  </si>
  <si>
    <t>High Cost Services Assistance Allocation</t>
  </si>
  <si>
    <t>2021-22 Certificated &amp; Non-Certificated Pay Raises</t>
  </si>
  <si>
    <t>Total Local Revenues in MFP (FY2019-20)</t>
  </si>
  <si>
    <t>Williams
Scholar
Academy
3C4001</t>
  </si>
  <si>
    <t>St Landry
Charter
School
3C5001</t>
  </si>
  <si>
    <t>July Only: Local Revenue Representation Admin. Fee Payable to DOE (.25%)</t>
  </si>
  <si>
    <t>July 2021
Payment
Amount</t>
  </si>
  <si>
    <t>(T5B2, C37)</t>
  </si>
  <si>
    <r>
      <t xml:space="preserve">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</si>
  <si>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</si>
  <si>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SER)</t>
    </r>
  </si>
  <si>
    <t>FY2019-20
Certificated
and Non-
Certificated
Pay Raise</t>
  </si>
  <si>
    <t>FY2021-22
Certificated
and Non-
Certificated
Pay Raise</t>
  </si>
  <si>
    <r>
      <t xml:space="preserve">FY21-22
LRR
Per
Pupil
</t>
    </r>
    <r>
      <rPr>
        <sz val="10"/>
        <color indexed="18"/>
        <rFont val="Arial"/>
        <family val="2"/>
      </rPr>
      <t>(per
charter
law)</t>
    </r>
  </si>
  <si>
    <t>FY2020-21
Budget Letter
June 2021</t>
  </si>
  <si>
    <r>
      <t xml:space="preserve">Career &amp; Technical Education Weight </t>
    </r>
    <r>
      <rPr>
        <b/>
        <sz val="11"/>
        <rFont val="Arial Narrow"/>
        <family val="2"/>
      </rPr>
      <t>(6%)</t>
    </r>
  </si>
  <si>
    <t>Career &amp;
Technical
Education
Units
(CTE)</t>
  </si>
  <si>
    <t>Per SIS
10-1-20</t>
  </si>
  <si>
    <t>Per SER
2-1-21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</si>
  <si>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Property,
Sales, and
Other Revenues)</t>
    </r>
  </si>
  <si>
    <t>If C1 &lt; 7,500,
7,500 - C1, 0</t>
  </si>
  <si>
    <t>If C16 - C11a &gt; 0,
C16 - C11a, 0</t>
  </si>
  <si>
    <t>If C16 - C11a &lt; 0, C16 - C11a, 0</t>
  </si>
  <si>
    <t>If C20 &gt; 0, C20 x C14 x 1.72, 0</t>
  </si>
  <si>
    <t>If C20 - C21 &gt; 0,
C20 - C21, 0</t>
  </si>
  <si>
    <t>If C3b &gt; 10%,
3a x (1 + 10%), C3</t>
  </si>
  <si>
    <t>KPC 62220,
C3</t>
  </si>
  <si>
    <t>KPC 62320,
C3</t>
  </si>
  <si>
    <t>KPC 62320,
C5</t>
  </si>
  <si>
    <t>KPC 62320,
C6</t>
  </si>
  <si>
    <t>KPC 62320,
C7</t>
  </si>
  <si>
    <t>KPC 62620,
C3</t>
  </si>
  <si>
    <t>KPC 62620,
C5</t>
  </si>
  <si>
    <t>KPC 62620,
C6</t>
  </si>
  <si>
    <t>KPC 62620,
C7</t>
  </si>
  <si>
    <t>KPC 63320,
C3</t>
  </si>
  <si>
    <t>KPC 63320,
C4</t>
  </si>
  <si>
    <t>KPC 63320,
C5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</si>
  <si>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(T3, C1)</t>
    </r>
  </si>
  <si>
    <t>(16a)</t>
  </si>
  <si>
    <t>(3b)</t>
  </si>
  <si>
    <t>(3c)</t>
  </si>
  <si>
    <t>(T7, C3c)</t>
  </si>
  <si>
    <t>(T7, C32)</t>
  </si>
  <si>
    <t>(T7, C36)</t>
  </si>
  <si>
    <t>(T7, C39)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</si>
  <si>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(T8, C1)</t>
    </r>
  </si>
  <si>
    <t>If C37 &gt; 0, C37, 0</t>
  </si>
  <si>
    <t>If C37 &lt; 0, C37, 0</t>
  </si>
  <si>
    <t>C48 + C52 + C53 + C54</t>
  </si>
  <si>
    <t>-(T5B2,
C36 + C41)</t>
  </si>
  <si>
    <t>-(T5C1A,
C36 + C39)</t>
  </si>
  <si>
    <t>-(T5C1B,
C36 + C39)</t>
  </si>
  <si>
    <t>-(T5C1C,
C36 + C39)</t>
  </si>
  <si>
    <t>-(T5C1D,
C36 + C39)</t>
  </si>
  <si>
    <t>-(T5C1E,
C36 + C39)</t>
  </si>
  <si>
    <t>-(T5C1F,
C36 + C39)</t>
  </si>
  <si>
    <t>-(T5C1G,
C36 + C39)</t>
  </si>
  <si>
    <t>-(T5C1H,
C36 + C39)</t>
  </si>
  <si>
    <t>-(T5C1I,
C36 + C39)</t>
  </si>
  <si>
    <t>-(T5C1J,
C36 + C39)</t>
  </si>
  <si>
    <t>-(T5C1M,
C36 + C39)</t>
  </si>
  <si>
    <t>-(T5C1N,
C36 + C39)</t>
  </si>
  <si>
    <t>-(T5C1O,
C36 + C39)</t>
  </si>
  <si>
    <t>-(T5C1Q,
C36 + C39)</t>
  </si>
  <si>
    <t>-(T5C1R,
C36 + C39)</t>
  </si>
  <si>
    <t>-(T5C1S,
C36 + C39)</t>
  </si>
  <si>
    <t>-(T5C1T,
C36 + C39)</t>
  </si>
  <si>
    <t>-(T5C1U,
C36 + C39)</t>
  </si>
  <si>
    <t>-(T5C1V,
C36 + C39)</t>
  </si>
  <si>
    <t>-(T5C1W,
C36 + C39)</t>
  </si>
  <si>
    <t>-(T5C1Y,
C36 + C39)</t>
  </si>
  <si>
    <t>-(T5C1Z,
C36 + C39)</t>
  </si>
  <si>
    <t>-(T5C1AE,
C36 + C39)</t>
  </si>
  <si>
    <t>-(T5C1AF,
C36 + C39)</t>
  </si>
  <si>
    <t>-(T5C1AG,
C36 + C39)</t>
  </si>
  <si>
    <t>-(T5C1AI,
C36 + C39)</t>
  </si>
  <si>
    <t>-(T5C1AJ,
C36 + C39)</t>
  </si>
  <si>
    <t>-(T5C1AK,
C36 + C39)</t>
  </si>
  <si>
    <t>-(T5C1AL,
C36 + C39)</t>
  </si>
  <si>
    <t>-(T5C1AM,
C36 + C39)</t>
  </si>
  <si>
    <t>-(T5C1AN,
C36 + C39)</t>
  </si>
  <si>
    <t>-(T5C2,
C36 + C39)</t>
  </si>
  <si>
    <t>-(T5C3,
C36 + C39)</t>
  </si>
  <si>
    <t>-(T5C1A, C16)</t>
  </si>
  <si>
    <t>-(T5C1B, C16)</t>
  </si>
  <si>
    <t>-(T5C1C, C16)</t>
  </si>
  <si>
    <t>-(T5C1D, C16)</t>
  </si>
  <si>
    <t>-(T5C1E, C16)</t>
  </si>
  <si>
    <t>-(T5C1F, C16)</t>
  </si>
  <si>
    <t>-(T5C1G, C16)</t>
  </si>
  <si>
    <t>-(T5C1H, C16)</t>
  </si>
  <si>
    <t>-(T5C1I, C16)</t>
  </si>
  <si>
    <t>-(T5C1J, C16)</t>
  </si>
  <si>
    <t>-(T5C1M, C16)</t>
  </si>
  <si>
    <t>-(T5C1N, C16)</t>
  </si>
  <si>
    <t>-(T5C1O, C16)</t>
  </si>
  <si>
    <t>-(T5C1Q, C16)</t>
  </si>
  <si>
    <t>-(T5C1R, C16)</t>
  </si>
  <si>
    <t>-(T5C1S, C16)</t>
  </si>
  <si>
    <t>-(T5C1T, C16)</t>
  </si>
  <si>
    <t>-(T5C1U, C16)</t>
  </si>
  <si>
    <t>-(T5C1V, C16)</t>
  </si>
  <si>
    <t>-(T5C1W, C16)</t>
  </si>
  <si>
    <t>-(T5C1Y, C16)</t>
  </si>
  <si>
    <t>-(T5C1Z, C16)</t>
  </si>
  <si>
    <t>-(T5C1AE, C16)</t>
  </si>
  <si>
    <t>-(T5C1AF, C16)</t>
  </si>
  <si>
    <t>-(T5C1AG, C16)</t>
  </si>
  <si>
    <t>-(T5C1AI, C16)</t>
  </si>
  <si>
    <t>-(T5C1AJ, C16)</t>
  </si>
  <si>
    <t>-(T5C1AK, C16)</t>
  </si>
  <si>
    <t>-(T5C1AL, C16)</t>
  </si>
  <si>
    <t>-(T5C2,
C16 + C16a)</t>
  </si>
  <si>
    <t>-(T5C3,
C16 + C16a)</t>
  </si>
  <si>
    <t>C1 + C37 OR
Sum(C1:C36)</t>
  </si>
  <si>
    <t>(T2, C51)</t>
  </si>
  <si>
    <t>-(T5A3, C17)</t>
  </si>
  <si>
    <t>-(T5C1A, C43)</t>
  </si>
  <si>
    <t>-(T5C1B, C43)</t>
  </si>
  <si>
    <t>-(T5C1C, C43)</t>
  </si>
  <si>
    <t>-(T5C1D, C43)</t>
  </si>
  <si>
    <t>-(T5C1E, C43)</t>
  </si>
  <si>
    <t>-(T5C1F, C43)</t>
  </si>
  <si>
    <t>-(T5C1G, C43)</t>
  </si>
  <si>
    <t>-(T5C1H, C43)</t>
  </si>
  <si>
    <t>-(T5C1I, C43)</t>
  </si>
  <si>
    <t>-(T5C1J, C43)</t>
  </si>
  <si>
    <t>-(T5C1M, C43)</t>
  </si>
  <si>
    <t>-(T5C1N, C43)</t>
  </si>
  <si>
    <t>-(T5C1O, C43)</t>
  </si>
  <si>
    <t>-(T5C1Q, C43)</t>
  </si>
  <si>
    <t>-(T5C1R, C43)</t>
  </si>
  <si>
    <t>-(T5C1S, C43)</t>
  </si>
  <si>
    <t>-(T5C1T, C43)</t>
  </si>
  <si>
    <t>-(T5C1U, C43)</t>
  </si>
  <si>
    <t>-(T5C1V, C43)</t>
  </si>
  <si>
    <t>-(T5C1W, C43)</t>
  </si>
  <si>
    <t>-(T5C1Y, C43)</t>
  </si>
  <si>
    <t>-(T5C1Z, C43)</t>
  </si>
  <si>
    <t>-(T5C1AE, C43)</t>
  </si>
  <si>
    <t>-(T5C1AF, C43)</t>
  </si>
  <si>
    <t>-(T5C1AG, C43)</t>
  </si>
  <si>
    <t>-(T5C1AI, C43)</t>
  </si>
  <si>
    <t>-(T5C1AJ, C43)</t>
  </si>
  <si>
    <t>-(T5C1AK, C43)</t>
  </si>
  <si>
    <t>-(T5C1AL, C43)</t>
  </si>
  <si>
    <t>-(T5C1AM, C43)</t>
  </si>
  <si>
    <t>-(T5C1AN, C43)</t>
  </si>
  <si>
    <t>-(T5C2, C43)</t>
  </si>
  <si>
    <t>-(T5C3, C43)</t>
  </si>
  <si>
    <t>Sum (C2:C36)</t>
  </si>
  <si>
    <t>C1 + C37</t>
  </si>
  <si>
    <t>-(T5C1A, C48)</t>
  </si>
  <si>
    <t>-(T5C1B, C48)</t>
  </si>
  <si>
    <t>-(T5C1C, C48)</t>
  </si>
  <si>
    <t>-(T5C1D, C48)</t>
  </si>
  <si>
    <t>-(T5C1E, C48)</t>
  </si>
  <si>
    <t>-(T5C1F, C48)</t>
  </si>
  <si>
    <t>-(T5C1G, C48)</t>
  </si>
  <si>
    <t>-(T5C1H, C48)</t>
  </si>
  <si>
    <t>-(T5C1I, C48)</t>
  </si>
  <si>
    <t>-(T5C1J, C48)</t>
  </si>
  <si>
    <t>-(T5C1M, C48)</t>
  </si>
  <si>
    <t>-(T5C1N, C48)</t>
  </si>
  <si>
    <t>-(T5C1O, C48)</t>
  </si>
  <si>
    <t>-(T5C1Q, C48)</t>
  </si>
  <si>
    <t>-(T5C1R, C48)</t>
  </si>
  <si>
    <t>-(T5C1S, C48)</t>
  </si>
  <si>
    <t>-(T5C1T, C48)</t>
  </si>
  <si>
    <t>-(T5C1U, C48)</t>
  </si>
  <si>
    <t>-(T5C1V, C48)</t>
  </si>
  <si>
    <t>-(T5C1W, C48)</t>
  </si>
  <si>
    <t>-(T5C1Y, C48)</t>
  </si>
  <si>
    <t>-(T5C1Z, C48)</t>
  </si>
  <si>
    <t>-(T5C1AE, C48)</t>
  </si>
  <si>
    <t>-(T5C1AF, C48)</t>
  </si>
  <si>
    <t>-(T5C1AG, C48)</t>
  </si>
  <si>
    <t>-(T5C1AI, C48)</t>
  </si>
  <si>
    <t>-(T5C1AJ, C48)</t>
  </si>
  <si>
    <t>-(T5C1AK, C48)</t>
  </si>
  <si>
    <t>-(T5C1AL, C48)</t>
  </si>
  <si>
    <t>-(T5C1AM, C48)</t>
  </si>
  <si>
    <t>-(T5C1AN, C48)</t>
  </si>
  <si>
    <t>-(T5C2, C48)</t>
  </si>
  <si>
    <t>-(T5C3, C48)</t>
  </si>
  <si>
    <t>(T5B2, C38)</t>
  </si>
  <si>
    <t>Sum (C40:C73)</t>
  </si>
  <si>
    <t>C38 + C39 + C74</t>
  </si>
  <si>
    <r>
      <rPr>
        <b/>
        <sz val="10"/>
        <color rgb="FFFF0000"/>
        <rFont val="Arial"/>
        <family val="2"/>
      </rPr>
      <t>July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</si>
  <si>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t>(T8, C34)</t>
  </si>
  <si>
    <t>(T6, C8)</t>
  </si>
  <si>
    <t>(T7, C40)</t>
  </si>
  <si>
    <t>(T3A, C8)</t>
  </si>
  <si>
    <t>(T3A, C9)</t>
  </si>
  <si>
    <t>(T8, C42)
(T8, C43)</t>
  </si>
  <si>
    <t>C3 + C5</t>
  </si>
  <si>
    <t>C10 + C11</t>
  </si>
  <si>
    <t>Sum (C12:C16)</t>
  </si>
  <si>
    <t>C17 - C18</t>
  </si>
  <si>
    <r>
      <t xml:space="preserve">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</si>
  <si>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C17 + C21 + C22 + C23</t>
  </si>
  <si>
    <t>(T4, C2 + C14 + C26 + C38)</t>
  </si>
  <si>
    <t>(T4, C7 + C9 + C10)</t>
  </si>
  <si>
    <t>C31 - C32</t>
  </si>
  <si>
    <t>State
Admin Fee
to the 
Dept. of
Education
Monthly Payment</t>
  </si>
  <si>
    <t>State
Admin Fee
to the 
Dept. of
Education
Year to
Date Pmt</t>
  </si>
  <si>
    <t>(Prior Month File, C33)</t>
  </si>
  <si>
    <t>Prior Month File:
(T2, C49 + C51)</t>
  </si>
  <si>
    <t>Prior Month File:
(T5A1, C18 + C20)</t>
  </si>
  <si>
    <t>Prior Month File: (T5A2, C27 + C29)</t>
  </si>
  <si>
    <t>(T8, C35)</t>
  </si>
  <si>
    <t>C24 + C25;
(T4, C2; C14; C26; C38)</t>
  </si>
  <si>
    <t>Prior Month File: (T5A2A, C27 + C29)</t>
  </si>
  <si>
    <t>Prior Month File: (T5A2B, C27 + C29)</t>
  </si>
  <si>
    <t>Prior Month File: (T5A2C, C27 + C29)</t>
  </si>
  <si>
    <t>Prior Month File: (T5A2D, C27 + C29)</t>
  </si>
  <si>
    <t>Prior Month File: (T5A2E, C27 + C29)</t>
  </si>
  <si>
    <t>Prior Month File: (T5A2F, C27 + C29)</t>
  </si>
  <si>
    <t>Prior Month File: (T5A2H, C27 + C29)</t>
  </si>
  <si>
    <t>Glencoe
Charter
School</t>
  </si>
  <si>
    <t>T8, C36</t>
  </si>
  <si>
    <t>T8, C37</t>
  </si>
  <si>
    <t>T8, C38</t>
  </si>
  <si>
    <t>T8, 39</t>
  </si>
  <si>
    <t>T8, C40</t>
  </si>
  <si>
    <t>T8, 41</t>
  </si>
  <si>
    <t>C1 x C4
(T4, C2; C14;
C26; C38)</t>
  </si>
  <si>
    <t>C26;
(T4, C2; C7; C9;
C10; C14; C26; C38)</t>
  </si>
  <si>
    <t>C5; (T4, C2; C7;
C9; C10; C14;
C26; C38)</t>
  </si>
  <si>
    <t>Prior Month File: (T5A3,
C6 + C8)</t>
  </si>
  <si>
    <t>Prior Month File: (T5A3,
C15 + C17)</t>
  </si>
  <si>
    <t>T3, C37</t>
  </si>
  <si>
    <t>Levels 1 and 2
Local Revenue
Representation</t>
  </si>
  <si>
    <t>T8, C45</t>
  </si>
  <si>
    <t>T8, C44</t>
  </si>
  <si>
    <t>T8, C46</t>
  </si>
  <si>
    <t>T8A, C3</t>
  </si>
  <si>
    <r>
      <t xml:space="preserve">State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</si>
  <si>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t>Levels 1 &amp; 2
Local Cost
Allocation
Per Pupil</t>
  </si>
  <si>
    <r>
      <t xml:space="preserve">Total State Cost
&amp; Local Cost
Allocation
Per Pupil
</t>
    </r>
    <r>
      <rPr>
        <sz val="10"/>
        <color rgb="FF000080"/>
        <rFont val="Arial"/>
        <family val="2"/>
      </rPr>
      <t>(With
Continuation
of Prior Year
Pay Raises)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</si>
  <si>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</si>
  <si>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</si>
  <si>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T9, C17</t>
  </si>
  <si>
    <t>C3 + C6</t>
  </si>
  <si>
    <t>C7 + C8;
(T4, C2; C14; C26; C38)</t>
  </si>
  <si>
    <t>Prior Month File: (T5A4, C10 + C12)</t>
  </si>
  <si>
    <t>C9 - C10</t>
  </si>
  <si>
    <r>
      <t xml:space="preserve">C11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</si>
  <si>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C9; (T4, C2; C7; C9;
C10; C14; C26; C38)</t>
  </si>
  <si>
    <r>
      <t xml:space="preserve">MFP State
Cost Allocation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</si>
  <si>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MFP
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</si>
  <si>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(T9, C15,
State Average)</t>
  </si>
  <si>
    <t>T9, C15</t>
  </si>
  <si>
    <t>* Continuation of prior year pay raise is $732 for Types 1, 3, 3B, and 4 Charter Schools in Orleans Parish</t>
  </si>
  <si>
    <t>C10 x -1.75%</t>
  </si>
  <si>
    <t>C10 x -.25%</t>
  </si>
  <si>
    <t>C11 + C12</t>
  </si>
  <si>
    <t>C10 + C13</t>
  </si>
  <si>
    <t>C14 + C15</t>
  </si>
  <si>
    <t>T4, C26</t>
  </si>
  <si>
    <t>T4, C38</t>
  </si>
  <si>
    <t>Sum (C16:C20)</t>
  </si>
  <si>
    <t>Prior Month File:
(T5B2, C22 + C24</t>
  </si>
  <si>
    <t>C21 - C22</t>
  </si>
  <si>
    <t>C23 ÷ Months Remaining</t>
  </si>
  <si>
    <t>C21 + C25 + C26 + C27</t>
  </si>
  <si>
    <t>C36 x -1.75%</t>
  </si>
  <si>
    <t>C36 + C39</t>
  </si>
  <si>
    <t>Prior Month File:
(T5B2, C43 + C45)</t>
  </si>
  <si>
    <t>C42 - C43</t>
  </si>
  <si>
    <t>C44 ÷ Months Remaining</t>
  </si>
  <si>
    <t>6.24.21</t>
  </si>
  <si>
    <t>(T7, C27)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</si>
  <si>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an Avoyelles District Building)</t>
    </r>
  </si>
  <si>
    <t>Sum(C2:C36)</t>
  </si>
  <si>
    <r>
      <t>Levels 1, 2, &amp; 3
State Cost
Allocation
Per Pupil</t>
    </r>
    <r>
      <rPr>
        <sz val="10"/>
        <color indexed="18"/>
        <rFont val="Arial"/>
        <family val="2"/>
      </rPr>
      <t xml:space="preserve">
(With
Continuation
of Prior Year
Pay Raises)</t>
    </r>
  </si>
  <si>
    <t>-(T5B2, C45)</t>
  </si>
  <si>
    <t>Level 3
Historical
Formula
Allocation
&amp; Mandated
Cost
Adjustments</t>
  </si>
  <si>
    <t>FY2021-22 Unweighted State Cost Allocation Per Pupil Amounts
For Types 1, 2, 3, 3B, and 4 Charter Schools</t>
  </si>
  <si>
    <t>FY2021-22 Weighted State Cost Allocation Per Pupil Amounts
For Types 1, 2, 3, 3B, and 4 Charter Schools</t>
  </si>
  <si>
    <t>Charter Per
Pupil File, C1</t>
  </si>
  <si>
    <t>Charter Per
Pupil File, C6</t>
  </si>
  <si>
    <t>Charter Per
Pupil File, C8</t>
  </si>
  <si>
    <t>Charter Per
Pupil File, C7</t>
  </si>
  <si>
    <t>Charter Per
Pupil File, C2</t>
  </si>
  <si>
    <t>Charter Per
Pupil File, C3</t>
  </si>
  <si>
    <t>Charter Per
Pupil File, C4</t>
  </si>
  <si>
    <t>Charter Per
Pupil File, C5</t>
  </si>
  <si>
    <t>Charter Per
Pupil File, C9</t>
  </si>
  <si>
    <t>Charter Per
Pupil File, C12</t>
  </si>
  <si>
    <t>T2, C36</t>
  </si>
  <si>
    <t>C5 + C15 + C16</t>
  </si>
  <si>
    <t>T3, C30</t>
  </si>
  <si>
    <t>T3, C38</t>
  </si>
  <si>
    <r>
      <t xml:space="preserve">Total Level
1, 2, &amp; 3 State
Cost Allocation
</t>
    </r>
    <r>
      <rPr>
        <sz val="10"/>
        <color rgb="FF000080"/>
        <rFont val="Arial"/>
        <family val="2"/>
      </rPr>
      <t>(With Continuation
of Prior Year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</si>
  <si>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 xml:space="preserve">
(T4, C2; C14; C26; C38)</t>
  </si>
  <si>
    <t>Prior Month File: (T5C1, C25 + C27)</t>
  </si>
  <si>
    <t>Prior Month File:
(T5C1, C41 + C43)</t>
  </si>
  <si>
    <t>C22 + C23;
(T4, C2; C14; C26; C38)</t>
  </si>
  <si>
    <t>C24; (T4, C2; C7; C9;
C10; C14; C26; C38)</t>
  </si>
  <si>
    <t>C26 ÷ Months Remaining</t>
  </si>
  <si>
    <t>6.28.21</t>
  </si>
  <si>
    <t>1st Year Stipend</t>
  </si>
  <si>
    <t>8.20.21</t>
  </si>
  <si>
    <t>Mid-Year + First Year New Type 2 Placeholder</t>
  </si>
  <si>
    <t>9.13.21</t>
  </si>
  <si>
    <t>Removed 1st Yr New Type 2 Placeholder</t>
  </si>
  <si>
    <t>Certificated
Staff
FTE Count</t>
  </si>
  <si>
    <t>Oct. 2021</t>
  </si>
  <si>
    <t>Non-Certificated Staff
FTE Count</t>
  </si>
  <si>
    <t>Removed Pay Raise Placeholder</t>
  </si>
  <si>
    <t>11.8.21</t>
  </si>
  <si>
    <t>FY2021-22
Budget Letter
March 2022</t>
  </si>
  <si>
    <t>To Legis
vs.
March 2022</t>
  </si>
  <si>
    <t>FY2021-22 MFP
Budget Letter
March 2022</t>
  </si>
  <si>
    <t>FY2021-22 Final Local Revenue Representation Per Pupil Amounts</t>
  </si>
  <si>
    <r>
      <t xml:space="preserve">Final
FY2021-22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</si>
  <si>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Final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</si>
  <si>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r>
      <t>Final
FY2021-22
Local Revenue
Representation
Per Pupil</t>
    </r>
    <r>
      <rPr>
        <sz val="10"/>
        <color indexed="18"/>
        <rFont val="Arial"/>
        <family val="2"/>
      </rPr>
      <t xml:space="preserve">
(per charter law)
In a District
Building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</si>
  <si>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</si>
  <si>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
Representation)</t>
    </r>
  </si>
  <si>
    <t>October 1 Mid-year Adj. for Student Growth</t>
  </si>
  <si>
    <t>October Mid-Year</t>
  </si>
  <si>
    <t>February Mid-Year</t>
  </si>
  <si>
    <t>Final CPP (Legacy)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</si>
  <si>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FY2020-21 Average Daily Membership (ADM)</t>
    </r>
  </si>
  <si>
    <t>ADM for
Youth in
Secure
Care</t>
  </si>
  <si>
    <t>Update OJJ</t>
  </si>
  <si>
    <t>Qualifying
First Year
Teachers</t>
  </si>
  <si>
    <t>Row 59</t>
  </si>
  <si>
    <t>Balance</t>
  </si>
  <si>
    <t>Paste Value from G</t>
  </si>
  <si>
    <t>Enter initial CPP-Final</t>
  </si>
  <si>
    <t>Initial OJJ-Final</t>
  </si>
  <si>
    <t>Add  Pay Raise</t>
  </si>
  <si>
    <t>New Type 2</t>
  </si>
  <si>
    <t>Return to the State</t>
  </si>
  <si>
    <t>Chkd to AC YTDP</t>
  </si>
  <si>
    <t>DB 3-8</t>
  </si>
  <si>
    <t>DB3-8</t>
  </si>
  <si>
    <t>DB 308</t>
  </si>
  <si>
    <t xml:space="preserve">Chkd to AC YTDP </t>
  </si>
  <si>
    <t>Chkd to AC YDTP</t>
  </si>
  <si>
    <t>Grades
9 - 12
10.1.21 SIS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</si>
  <si>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</si>
  <si>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t>Chkd to AC FYTD Payments</t>
  </si>
  <si>
    <t>DB 3-9</t>
  </si>
  <si>
    <t>Chkd to AC YTD Payments</t>
  </si>
  <si>
    <t>Total MFP State Cost Allocation plus Adjustments plus
Mid-Year Student Allocations (K + L + M)</t>
  </si>
  <si>
    <t>DB 3-10</t>
  </si>
  <si>
    <t>Chkd to 2A2</t>
  </si>
  <si>
    <t>chkd to tab</t>
  </si>
  <si>
    <t xml:space="preserve">Number of
Qualifying
Courses
</t>
  </si>
  <si>
    <t>Current</t>
  </si>
  <si>
    <t>YTD Payments</t>
  </si>
  <si>
    <t>Allocation Based on 6% Adder or Minimum</t>
  </si>
  <si>
    <t>C8 x $241 or Minimum</t>
  </si>
  <si>
    <t xml:space="preserve">Career
Development
Fund
Allocation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</si>
</sst>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0.0%"/>
    <numFmt numFmtId="172" formatCode="0.00_);\(0.00\)"/>
    <numFmt numFmtId="173" formatCode="#,##0.0_);[Red]\(#,##0.0\)"/>
    <numFmt numFmtId="174" formatCode="_(* #,##0.000_);_(* \(#,##0.000\);_(* &quot;-&quot;??_);_(@_)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b/>
      <sz val="12"/>
      <color rgb="FFFF0000"/>
      <name val="Arial Narrow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1"/>
      <color theme="5" tint="-0.499984740745262"/>
      <name val="Arial Narrow"/>
      <family val="2"/>
    </font>
    <font>
      <sz val="11"/>
      <color indexed="18"/>
      <name val="Arial Narrow"/>
      <family val="2"/>
    </font>
    <font>
      <sz val="10"/>
      <color rgb="FF800080"/>
      <name val="Arial"/>
      <family val="2"/>
    </font>
    <font>
      <b/>
      <sz val="10"/>
      <color rgb="FFFF0000"/>
      <name val="Wingdings 2"/>
      <family val="1"/>
      <charset val="2"/>
    </font>
    <font>
      <sz val="12"/>
      <color rgb="FFFF0000"/>
      <name val="Arial Narrow"/>
      <family val="2"/>
    </font>
    <font>
      <b/>
      <sz val="14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</fills>
  <borders count="4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/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</borders>
  <cellStyleXfs count="4784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5" fillId="0" borderId="0"/>
    <xf numFmtId="0" fontId="40" fillId="0" borderId="0"/>
    <xf numFmtId="0" fontId="25" fillId="23" borderId="7" applyNumberFormat="0" applyFont="0" applyAlignment="0" applyProtection="0"/>
    <xf numFmtId="0" fontId="64" fillId="20" borderId="8" applyNumberFormat="0" applyAlignment="0" applyProtection="0"/>
    <xf numFmtId="9" fontId="23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40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7" fillId="0" borderId="0"/>
    <xf numFmtId="43" fontId="16" fillId="0" borderId="0" applyFont="0" applyFill="0" applyBorder="0" applyAlignment="0" applyProtection="0"/>
    <xf numFmtId="0" fontId="61" fillId="7" borderId="70" applyNumberFormat="0" applyAlignment="0" applyProtection="0"/>
    <xf numFmtId="0" fontId="23" fillId="23" borderId="83" applyNumberFormat="0" applyFont="0" applyAlignment="0" applyProtection="0"/>
    <xf numFmtId="0" fontId="23" fillId="23" borderId="65" applyNumberFormat="0" applyFont="0" applyAlignment="0" applyProtection="0"/>
    <xf numFmtId="0" fontId="54" fillId="20" borderId="56" applyNumberFormat="0" applyAlignment="0" applyProtection="0"/>
    <xf numFmtId="0" fontId="66" fillId="0" borderId="67" applyNumberFormat="0" applyFill="0" applyAlignment="0" applyProtection="0"/>
    <xf numFmtId="0" fontId="54" fillId="20" borderId="70" applyNumberFormat="0" applyAlignment="0" applyProtection="0"/>
    <xf numFmtId="0" fontId="64" fillId="20" borderId="96" applyNumberFormat="0" applyAlignment="0" applyProtection="0"/>
    <xf numFmtId="0" fontId="64" fillId="20" borderId="92" applyNumberFormat="0" applyAlignment="0" applyProtection="0"/>
    <xf numFmtId="0" fontId="54" fillId="20" borderId="78" applyNumberFormat="0" applyAlignment="0" applyProtection="0"/>
    <xf numFmtId="0" fontId="61" fillId="7" borderId="60" applyNumberFormat="0" applyAlignment="0" applyProtection="0"/>
    <xf numFmtId="0" fontId="23" fillId="23" borderId="71" applyNumberFormat="0" applyFont="0" applyAlignment="0" applyProtection="0"/>
    <xf numFmtId="0" fontId="64" fillId="20" borderId="80" applyNumberFormat="0" applyAlignment="0" applyProtection="0"/>
    <xf numFmtId="0" fontId="23" fillId="23" borderId="61" applyNumberFormat="0" applyFont="0" applyAlignment="0" applyProtection="0"/>
    <xf numFmtId="0" fontId="64" fillId="20" borderId="62" applyNumberFormat="0" applyAlignment="0" applyProtection="0"/>
    <xf numFmtId="0" fontId="54" fillId="20" borderId="49" applyNumberFormat="0" applyAlignment="0" applyProtection="0"/>
    <xf numFmtId="0" fontId="66" fillId="0" borderId="63" applyNumberFormat="0" applyFill="0" applyAlignment="0" applyProtection="0"/>
    <xf numFmtId="0" fontId="54" fillId="20" borderId="82" applyNumberFormat="0" applyAlignment="0" applyProtection="0"/>
    <xf numFmtId="0" fontId="66" fillId="0" borderId="73" applyNumberFormat="0" applyFill="0" applyAlignment="0" applyProtection="0"/>
    <xf numFmtId="43" fontId="23" fillId="0" borderId="0" applyFont="0" applyFill="0" applyBorder="0" applyAlignment="0" applyProtection="0"/>
    <xf numFmtId="0" fontId="64" fillId="20" borderId="66" applyNumberFormat="0" applyAlignment="0" applyProtection="0"/>
    <xf numFmtId="0" fontId="61" fillId="7" borderId="49" applyNumberFormat="0" applyAlignment="0" applyProtection="0"/>
    <xf numFmtId="0" fontId="23" fillId="23" borderId="50" applyNumberFormat="0" applyFont="0" applyAlignment="0" applyProtection="0"/>
    <xf numFmtId="0" fontId="64" fillId="20" borderId="51" applyNumberFormat="0" applyAlignment="0" applyProtection="0"/>
    <xf numFmtId="0" fontId="66" fillId="0" borderId="5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75" applyNumberFormat="0" applyFont="0" applyAlignment="0" applyProtection="0"/>
    <xf numFmtId="0" fontId="61" fillId="7" borderId="56" applyNumberFormat="0" applyAlignment="0" applyProtection="0"/>
    <xf numFmtId="0" fontId="54" fillId="20" borderId="64" applyNumberFormat="0" applyAlignment="0" applyProtection="0"/>
    <xf numFmtId="0" fontId="64" fillId="20" borderId="76" applyNumberFormat="0" applyAlignment="0" applyProtection="0"/>
    <xf numFmtId="0" fontId="61" fillId="7" borderId="82" applyNumberFormat="0" applyAlignment="0" applyProtection="0"/>
    <xf numFmtId="0" fontId="23" fillId="23" borderId="57" applyNumberFormat="0" applyFont="0" applyAlignment="0" applyProtection="0"/>
    <xf numFmtId="0" fontId="64" fillId="20" borderId="58" applyNumberFormat="0" applyAlignment="0" applyProtection="0"/>
    <xf numFmtId="0" fontId="66" fillId="0" borderId="59" applyNumberFormat="0" applyFill="0" applyAlignment="0" applyProtection="0"/>
    <xf numFmtId="0" fontId="66" fillId="0" borderId="77" applyNumberFormat="0" applyFill="0" applyAlignment="0" applyProtection="0"/>
    <xf numFmtId="0" fontId="64" fillId="20" borderId="72" applyNumberFormat="0" applyAlignment="0" applyProtection="0"/>
    <xf numFmtId="0" fontId="54" fillId="20" borderId="94" applyNumberFormat="0" applyAlignment="0" applyProtection="0"/>
    <xf numFmtId="0" fontId="61" fillId="7" borderId="64" applyNumberFormat="0" applyAlignment="0" applyProtection="0"/>
    <xf numFmtId="0" fontId="66" fillId="0" borderId="85" applyNumberFormat="0" applyFill="0" applyAlignment="0" applyProtection="0"/>
    <xf numFmtId="0" fontId="54" fillId="20" borderId="60" applyNumberFormat="0" applyAlignment="0" applyProtection="0"/>
    <xf numFmtId="0" fontId="61" fillId="7" borderId="78" applyNumberFormat="0" applyAlignment="0" applyProtection="0"/>
    <xf numFmtId="0" fontId="64" fillId="20" borderId="84" applyNumberFormat="0" applyAlignment="0" applyProtection="0"/>
    <xf numFmtId="0" fontId="54" fillId="20" borderId="86" applyNumberFormat="0" applyAlignment="0" applyProtection="0"/>
    <xf numFmtId="0" fontId="54" fillId="20" borderId="74" applyNumberFormat="0" applyAlignment="0" applyProtection="0"/>
    <xf numFmtId="0" fontId="61" fillId="7" borderId="90" applyNumberFormat="0" applyAlignment="0" applyProtection="0"/>
    <xf numFmtId="0" fontId="61" fillId="7" borderId="74" applyNumberFormat="0" applyAlignment="0" applyProtection="0"/>
    <xf numFmtId="0" fontId="66" fillId="0" borderId="105" applyNumberFormat="0" applyFill="0" applyAlignment="0" applyProtection="0"/>
    <xf numFmtId="0" fontId="66" fillId="0" borderId="93" applyNumberFormat="0" applyFill="0" applyAlignment="0" applyProtection="0"/>
    <xf numFmtId="0" fontId="23" fillId="23" borderId="79" applyNumberFormat="0" applyFont="0" applyAlignment="0" applyProtection="0"/>
    <xf numFmtId="0" fontId="66" fillId="0" borderId="81" applyNumberFormat="0" applyFill="0" applyAlignment="0" applyProtection="0"/>
    <xf numFmtId="0" fontId="54" fillId="20" borderId="98" applyNumberFormat="0" applyAlignment="0" applyProtection="0"/>
    <xf numFmtId="0" fontId="23" fillId="23" borderId="103" applyNumberFormat="0" applyFont="0" applyAlignment="0" applyProtection="0"/>
    <xf numFmtId="0" fontId="61" fillId="7" borderId="86" applyNumberFormat="0" applyAlignment="0" applyProtection="0"/>
    <xf numFmtId="0" fontId="23" fillId="23" borderId="91" applyNumberFormat="0" applyFont="0" applyAlignment="0" applyProtection="0"/>
    <xf numFmtId="0" fontId="23" fillId="23" borderId="87" applyNumberFormat="0" applyFont="0" applyAlignment="0" applyProtection="0"/>
    <xf numFmtId="0" fontId="64" fillId="20" borderId="88" applyNumberFormat="0" applyAlignment="0" applyProtection="0"/>
    <xf numFmtId="0" fontId="66" fillId="0" borderId="89" applyNumberFormat="0" applyFill="0" applyAlignment="0" applyProtection="0"/>
    <xf numFmtId="0" fontId="61" fillId="7" borderId="114" applyNumberFormat="0" applyAlignment="0" applyProtection="0"/>
    <xf numFmtId="0" fontId="61" fillId="7" borderId="94" applyNumberFormat="0" applyAlignment="0" applyProtection="0"/>
    <xf numFmtId="0" fontId="66" fillId="0" borderId="109" applyNumberFormat="0" applyFill="0" applyAlignment="0" applyProtection="0"/>
    <xf numFmtId="0" fontId="54" fillId="20" borderId="90" applyNumberFormat="0" applyAlignment="0" applyProtection="0"/>
    <xf numFmtId="0" fontId="23" fillId="23" borderId="95" applyNumberFormat="0" applyFont="0" applyAlignment="0" applyProtection="0"/>
    <xf numFmtId="0" fontId="66" fillId="0" borderId="97" applyNumberFormat="0" applyFill="0" applyAlignment="0" applyProtection="0"/>
    <xf numFmtId="0" fontId="64" fillId="20" borderId="104" applyNumberFormat="0" applyAlignment="0" applyProtection="0"/>
    <xf numFmtId="0" fontId="23" fillId="23" borderId="107" applyNumberFormat="0" applyFont="0" applyAlignment="0" applyProtection="0"/>
    <xf numFmtId="0" fontId="54" fillId="20" borderId="106" applyNumberFormat="0" applyAlignment="0" applyProtection="0"/>
    <xf numFmtId="0" fontId="61" fillId="7" borderId="98" applyNumberFormat="0" applyAlignment="0" applyProtection="0"/>
    <xf numFmtId="0" fontId="61" fillId="7" borderId="110" applyNumberFormat="0" applyAlignment="0" applyProtection="0"/>
    <xf numFmtId="0" fontId="23" fillId="23" borderId="99" applyNumberFormat="0" applyFont="0" applyAlignment="0" applyProtection="0"/>
    <xf numFmtId="0" fontId="64" fillId="20" borderId="100" applyNumberFormat="0" applyAlignment="0" applyProtection="0"/>
    <xf numFmtId="0" fontId="66" fillId="0" borderId="101" applyNumberFormat="0" applyFill="0" applyAlignment="0" applyProtection="0"/>
    <xf numFmtId="0" fontId="64" fillId="20" borderId="108" applyNumberFormat="0" applyAlignment="0" applyProtection="0"/>
    <xf numFmtId="0" fontId="54" fillId="20" borderId="102" applyNumberFormat="0" applyAlignment="0" applyProtection="0"/>
    <xf numFmtId="0" fontId="23" fillId="23" borderId="115" applyNumberFormat="0" applyFont="0" applyAlignment="0" applyProtection="0"/>
    <xf numFmtId="0" fontId="54" fillId="20" borderId="110" applyNumberFormat="0" applyAlignment="0" applyProtection="0"/>
    <xf numFmtId="0" fontId="66" fillId="0" borderId="117" applyNumberFormat="0" applyFill="0" applyAlignment="0" applyProtection="0"/>
    <xf numFmtId="0" fontId="64" fillId="20" borderId="116" applyNumberFormat="0" applyAlignment="0" applyProtection="0"/>
    <xf numFmtId="0" fontId="61" fillId="7" borderId="102" applyNumberFormat="0" applyAlignment="0" applyProtection="0"/>
    <xf numFmtId="0" fontId="66" fillId="0" borderId="113" applyNumberFormat="0" applyFill="0" applyAlignment="0" applyProtection="0"/>
    <xf numFmtId="0" fontId="61" fillId="7" borderId="106" applyNumberFormat="0" applyAlignment="0" applyProtection="0"/>
    <xf numFmtId="0" fontId="23" fillId="23" borderId="111" applyNumberFormat="0" applyFont="0" applyAlignment="0" applyProtection="0"/>
    <xf numFmtId="0" fontId="64" fillId="20" borderId="112" applyNumberFormat="0" applyAlignment="0" applyProtection="0"/>
    <xf numFmtId="0" fontId="54" fillId="20" borderId="114" applyNumberFormat="0" applyAlignment="0" applyProtection="0"/>
    <xf numFmtId="0" fontId="61" fillId="7" borderId="128" applyNumberFormat="0" applyAlignment="0" applyProtection="0"/>
    <xf numFmtId="0" fontId="64" fillId="20" borderId="126" applyNumberFormat="0" applyAlignment="0" applyProtection="0"/>
    <xf numFmtId="0" fontId="61" fillId="7" borderId="123" applyNumberFormat="0" applyAlignment="0" applyProtection="0"/>
    <xf numFmtId="0" fontId="54" fillId="20" borderId="119" applyNumberFormat="0" applyAlignment="0" applyProtection="0"/>
    <xf numFmtId="0" fontId="61" fillId="7" borderId="124" applyNumberFormat="0" applyAlignment="0" applyProtection="0"/>
    <xf numFmtId="0" fontId="61" fillId="7" borderId="119" applyNumberFormat="0" applyAlignment="0" applyProtection="0"/>
    <xf numFmtId="0" fontId="23" fillId="23" borderId="125" applyNumberFormat="0" applyFont="0" applyAlignment="0" applyProtection="0"/>
    <xf numFmtId="0" fontId="23" fillId="23" borderId="120" applyNumberFormat="0" applyFont="0" applyAlignment="0" applyProtection="0"/>
    <xf numFmtId="0" fontId="64" fillId="20" borderId="121" applyNumberFormat="0" applyAlignment="0" applyProtection="0"/>
    <xf numFmtId="0" fontId="66" fillId="0" borderId="122" applyNumberFormat="0" applyFill="0" applyAlignment="0" applyProtection="0"/>
    <xf numFmtId="0" fontId="66" fillId="0" borderId="127" applyNumberFormat="0" applyFill="0" applyAlignment="0" applyProtection="0"/>
    <xf numFmtId="0" fontId="54" fillId="20" borderId="128" applyNumberFormat="0" applyAlignment="0" applyProtection="0"/>
    <xf numFmtId="0" fontId="54" fillId="20" borderId="123" applyNumberFormat="0" applyAlignment="0" applyProtection="0"/>
    <xf numFmtId="0" fontId="54" fillId="20" borderId="124" applyNumberFormat="0" applyAlignment="0" applyProtection="0"/>
    <xf numFmtId="0" fontId="23" fillId="23" borderId="129" applyNumberFormat="0" applyFont="0" applyAlignment="0" applyProtection="0"/>
    <xf numFmtId="0" fontId="64" fillId="20" borderId="130" applyNumberFormat="0" applyAlignment="0" applyProtection="0"/>
    <xf numFmtId="0" fontId="66" fillId="0" borderId="131" applyNumberFormat="0" applyFill="0" applyAlignment="0" applyProtection="0"/>
    <xf numFmtId="0" fontId="61" fillId="7" borderId="172" applyNumberFormat="0" applyAlignment="0" applyProtection="0"/>
    <xf numFmtId="0" fontId="64" fillId="20" borderId="146" applyNumberFormat="0" applyAlignment="0" applyProtection="0"/>
    <xf numFmtId="0" fontId="61" fillId="7" borderId="168" applyNumberFormat="0" applyAlignment="0" applyProtection="0"/>
    <xf numFmtId="0" fontId="23" fillId="23" borderId="145" applyNumberFormat="0" applyFont="0" applyAlignment="0" applyProtection="0"/>
    <xf numFmtId="0" fontId="66" fillId="0" borderId="182" applyNumberFormat="0" applyFill="0" applyAlignment="0" applyProtection="0"/>
    <xf numFmtId="0" fontId="23" fillId="23" borderId="137" applyNumberFormat="0" applyFont="0" applyAlignment="0" applyProtection="0"/>
    <xf numFmtId="0" fontId="66" fillId="0" borderId="163" applyNumberFormat="0" applyFill="0" applyAlignment="0" applyProtection="0"/>
    <xf numFmtId="0" fontId="61" fillId="7" borderId="136" applyNumberFormat="0" applyAlignment="0" applyProtection="0"/>
    <xf numFmtId="0" fontId="64" fillId="20" borderId="170" applyNumberFormat="0" applyAlignment="0" applyProtection="0"/>
    <xf numFmtId="0" fontId="54" fillId="20" borderId="168" applyNumberFormat="0" applyAlignment="0" applyProtection="0"/>
    <xf numFmtId="0" fontId="66" fillId="0" borderId="171" applyNumberFormat="0" applyFill="0" applyAlignment="0" applyProtection="0"/>
    <xf numFmtId="0" fontId="61" fillId="7" borderId="179" applyNumberFormat="0" applyAlignment="0" applyProtection="0"/>
    <xf numFmtId="0" fontId="61" fillId="7" borderId="156" applyNumberFormat="0" applyAlignment="0" applyProtection="0"/>
    <xf numFmtId="0" fontId="54" fillId="20" borderId="140" applyNumberFormat="0" applyAlignment="0" applyProtection="0"/>
    <xf numFmtId="0" fontId="64" fillId="20" borderId="154" applyNumberFormat="0" applyAlignment="0" applyProtection="0"/>
    <xf numFmtId="0" fontId="23" fillId="23" borderId="157" applyNumberFormat="0" applyFont="0" applyAlignment="0" applyProtection="0"/>
    <xf numFmtId="0" fontId="66" fillId="0" borderId="147" applyNumberFormat="0" applyFill="0" applyAlignment="0" applyProtection="0"/>
    <xf numFmtId="0" fontId="66" fillId="0" borderId="135" applyNumberFormat="0" applyFill="0" applyAlignment="0" applyProtection="0"/>
    <xf numFmtId="0" fontId="23" fillId="23" borderId="165" applyNumberFormat="0" applyFont="0" applyAlignment="0" applyProtection="0"/>
    <xf numFmtId="0" fontId="64" fillId="20" borderId="134" applyNumberFormat="0" applyAlignment="0" applyProtection="0"/>
    <xf numFmtId="0" fontId="23" fillId="23" borderId="133" applyNumberFormat="0" applyFont="0" applyAlignment="0" applyProtection="0"/>
    <xf numFmtId="0" fontId="61" fillId="7" borderId="144" applyNumberFormat="0" applyAlignment="0" applyProtection="0"/>
    <xf numFmtId="0" fontId="61" fillId="7" borderId="132" applyNumberFormat="0" applyAlignment="0" applyProtection="0"/>
    <xf numFmtId="0" fontId="23" fillId="23" borderId="180" applyNumberFormat="0" applyFont="0" applyAlignment="0" applyProtection="0"/>
    <xf numFmtId="0" fontId="66" fillId="0" borderId="155" applyNumberFormat="0" applyFill="0" applyAlignment="0" applyProtection="0"/>
    <xf numFmtId="0" fontId="23" fillId="23" borderId="153" applyNumberFormat="0" applyFont="0" applyAlignment="0" applyProtection="0"/>
    <xf numFmtId="0" fontId="64" fillId="20" borderId="162" applyNumberFormat="0" applyAlignment="0" applyProtection="0"/>
    <xf numFmtId="0" fontId="64" fillId="20" borderId="138" applyNumberFormat="0" applyAlignment="0" applyProtection="0"/>
    <xf numFmtId="0" fontId="54" fillId="20" borderId="132" applyNumberFormat="0" applyAlignment="0" applyProtection="0"/>
    <xf numFmtId="0" fontId="66" fillId="0" borderId="139" applyNumberFormat="0" applyFill="0" applyAlignment="0" applyProtection="0"/>
    <xf numFmtId="0" fontId="23" fillId="23" borderId="161" applyNumberFormat="0" applyFont="0" applyAlignment="0" applyProtection="0"/>
    <xf numFmtId="0" fontId="23" fillId="23" borderId="141" applyNumberFormat="0" applyFont="0" applyAlignment="0" applyProtection="0"/>
    <xf numFmtId="0" fontId="66" fillId="0" borderId="167" applyNumberFormat="0" applyFill="0" applyAlignment="0" applyProtection="0"/>
    <xf numFmtId="0" fontId="66" fillId="0" borderId="143" applyNumberFormat="0" applyFill="0" applyAlignment="0" applyProtection="0"/>
    <xf numFmtId="0" fontId="54" fillId="20" borderId="136" applyNumberFormat="0" applyAlignment="0" applyProtection="0"/>
    <xf numFmtId="0" fontId="54" fillId="20" borderId="156" applyNumberFormat="0" applyAlignment="0" applyProtection="0"/>
    <xf numFmtId="0" fontId="64" fillId="20" borderId="166" applyNumberFormat="0" applyAlignment="0" applyProtection="0"/>
    <xf numFmtId="0" fontId="61" fillId="7" borderId="148" applyNumberFormat="0" applyAlignment="0" applyProtection="0"/>
    <xf numFmtId="0" fontId="64" fillId="20" borderId="181" applyNumberFormat="0" applyAlignment="0" applyProtection="0"/>
    <xf numFmtId="0" fontId="61" fillId="7" borderId="140" applyNumberFormat="0" applyAlignment="0" applyProtection="0"/>
    <xf numFmtId="0" fontId="54" fillId="20" borderId="152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4" fillId="20" borderId="175" applyNumberFormat="0" applyAlignment="0" applyProtection="0"/>
    <xf numFmtId="0" fontId="54" fillId="20" borderId="148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4" fillId="20" borderId="144" applyNumberFormat="0" applyAlignment="0" applyProtection="0"/>
    <xf numFmtId="0" fontId="64" fillId="20" borderId="142" applyNumberFormat="0" applyAlignment="0" applyProtection="0"/>
    <xf numFmtId="0" fontId="54" fillId="20" borderId="179" applyNumberFormat="0" applyAlignment="0" applyProtection="0"/>
    <xf numFmtId="0" fontId="23" fillId="23" borderId="176" applyNumberFormat="0" applyFont="0" applyAlignment="0" applyProtection="0"/>
    <xf numFmtId="0" fontId="64" fillId="20" borderId="158" applyNumberFormat="0" applyAlignment="0" applyProtection="0"/>
    <xf numFmtId="0" fontId="61" fillId="7" borderId="164" applyNumberFormat="0" applyAlignment="0" applyProtection="0"/>
    <xf numFmtId="0" fontId="61" fillId="7" borderId="152" applyNumberFormat="0" applyAlignment="0" applyProtection="0"/>
    <xf numFmtId="0" fontId="61" fillId="7" borderId="160" applyNumberFormat="0" applyAlignment="0" applyProtection="0"/>
    <xf numFmtId="0" fontId="23" fillId="23" borderId="149" applyNumberFormat="0" applyFont="0" applyAlignment="0" applyProtection="0"/>
    <xf numFmtId="0" fontId="64" fillId="20" borderId="150" applyNumberFormat="0" applyAlignment="0" applyProtection="0"/>
    <xf numFmtId="0" fontId="66" fillId="0" borderId="151" applyNumberFormat="0" applyFill="0" applyAlignment="0" applyProtection="0"/>
    <xf numFmtId="0" fontId="23" fillId="23" borderId="169" applyNumberFormat="0" applyFont="0" applyAlignment="0" applyProtection="0"/>
    <xf numFmtId="0" fontId="54" fillId="20" borderId="164" applyNumberFormat="0" applyAlignment="0" applyProtection="0"/>
    <xf numFmtId="0" fontId="61" fillId="7" borderId="175" applyNumberFormat="0" applyAlignment="0" applyProtection="0"/>
    <xf numFmtId="0" fontId="66" fillId="0" borderId="174" applyNumberFormat="0" applyFill="0" applyAlignment="0" applyProtection="0"/>
    <xf numFmtId="0" fontId="54" fillId="20" borderId="160" applyNumberFormat="0" applyAlignment="0" applyProtection="0"/>
    <xf numFmtId="0" fontId="54" fillId="20" borderId="172" applyNumberFormat="0" applyAlignment="0" applyProtection="0"/>
    <xf numFmtId="0" fontId="66" fillId="0" borderId="159" applyNumberFormat="0" applyFill="0" applyAlignment="0" applyProtection="0"/>
    <xf numFmtId="0" fontId="64" fillId="20" borderId="177" applyNumberFormat="0" applyAlignment="0" applyProtection="0"/>
    <xf numFmtId="0" fontId="23" fillId="23" borderId="173" applyNumberFormat="0" applyFont="0" applyAlignment="0" applyProtection="0"/>
    <xf numFmtId="0" fontId="66" fillId="0" borderId="178" applyNumberFormat="0" applyFill="0" applyAlignment="0" applyProtection="0"/>
    <xf numFmtId="0" fontId="15" fillId="0" borderId="0"/>
    <xf numFmtId="0" fontId="23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79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79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82" applyNumberFormat="0" applyFill="0" applyAlignment="0" applyProtection="0"/>
    <xf numFmtId="0" fontId="6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4" fillId="20" borderId="179" applyNumberFormat="0" applyAlignment="0" applyProtection="0"/>
    <xf numFmtId="0" fontId="54" fillId="20" borderId="179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4" fillId="20" borderId="181" applyNumberFormat="0" applyAlignment="0" applyProtection="0"/>
    <xf numFmtId="0" fontId="54" fillId="20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61" fillId="7" borderId="179" applyNumberFormat="0" applyAlignment="0" applyProtection="0"/>
    <xf numFmtId="0" fontId="23" fillId="23" borderId="180" applyNumberFormat="0" applyFont="0" applyAlignment="0" applyProtection="0"/>
    <xf numFmtId="0" fontId="64" fillId="20" borderId="181" applyNumberFormat="0" applyAlignment="0" applyProtection="0"/>
    <xf numFmtId="0" fontId="66" fillId="0" borderId="182" applyNumberFormat="0" applyFill="0" applyAlignment="0" applyProtection="0"/>
    <xf numFmtId="0" fontId="23" fillId="23" borderId="180" applyNumberFormat="0" applyFont="0" applyAlignment="0" applyProtection="0"/>
    <xf numFmtId="0" fontId="54" fillId="20" borderId="179" applyNumberFormat="0" applyAlignment="0" applyProtection="0"/>
    <xf numFmtId="0" fontId="61" fillId="7" borderId="179" applyNumberFormat="0" applyAlignment="0" applyProtection="0"/>
    <xf numFmtId="0" fontId="66" fillId="0" borderId="182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66" fillId="0" borderId="182" applyNumberFormat="0" applyFill="0" applyAlignment="0" applyProtection="0"/>
    <xf numFmtId="0" fontId="64" fillId="20" borderId="181" applyNumberFormat="0" applyAlignment="0" applyProtection="0"/>
    <xf numFmtId="0" fontId="23" fillId="23" borderId="180" applyNumberFormat="0" applyFont="0" applyAlignment="0" applyProtection="0"/>
    <xf numFmtId="0" fontId="66" fillId="0" borderId="182" applyNumberFormat="0" applyFill="0" applyAlignment="0" applyProtection="0"/>
    <xf numFmtId="0" fontId="66" fillId="0" borderId="187" applyNumberFormat="0" applyFill="0" applyAlignment="0" applyProtection="0"/>
    <xf numFmtId="0" fontId="64" fillId="20" borderId="186" applyNumberFormat="0" applyAlignment="0" applyProtection="0"/>
    <xf numFmtId="0" fontId="23" fillId="23" borderId="185" applyNumberFormat="0" applyFont="0" applyAlignment="0" applyProtection="0"/>
    <xf numFmtId="0" fontId="61" fillId="7" borderId="184" applyNumberFormat="0" applyAlignment="0" applyProtection="0"/>
    <xf numFmtId="0" fontId="54" fillId="20" borderId="184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88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88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90" applyNumberFormat="0" applyFill="0" applyAlignment="0" applyProtection="0"/>
    <xf numFmtId="0" fontId="67" fillId="0" borderId="0" applyNumberFormat="0" applyFill="0" applyBorder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4" fillId="20" borderId="188" applyNumberFormat="0" applyAlignment="0" applyProtection="0"/>
    <xf numFmtId="0" fontId="54" fillId="20" borderId="188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14" fillId="0" borderId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4" fillId="20" borderId="188" applyNumberFormat="0" applyAlignment="0" applyProtection="0"/>
    <xf numFmtId="0" fontId="54" fillId="20" borderId="188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1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1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1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13" fillId="0" borderId="0"/>
    <xf numFmtId="0" fontId="64" fillId="20" borderId="186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13" fillId="0" borderId="0"/>
    <xf numFmtId="0" fontId="64" fillId="20" borderId="186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23" fillId="0" borderId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4" fillId="20" borderId="186" applyNumberFormat="0" applyAlignment="0" applyProtection="0"/>
    <xf numFmtId="0" fontId="54" fillId="20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23" fillId="23" borderId="189" applyNumberFormat="0" applyFon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6" fillId="0" borderId="190" applyNumberFormat="0" applyFill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4" fillId="20" borderId="186" applyNumberFormat="0" applyAlignment="0" applyProtection="0"/>
    <xf numFmtId="0" fontId="23" fillId="23" borderId="189" applyNumberFormat="0" applyFont="0" applyAlignment="0" applyProtection="0"/>
    <xf numFmtId="0" fontId="61" fillId="7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54" fillId="20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61" fillId="7" borderId="188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23" fillId="23" borderId="189" applyNumberFormat="0" applyFon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4" fillId="20" borderId="186" applyNumberFormat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66" fillId="0" borderId="190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9" fontId="12" fillId="0" borderId="0" applyFont="0" applyFill="0" applyBorder="0" applyAlignment="0" applyProtection="0"/>
    <xf numFmtId="0" fontId="54" fillId="20" borderId="192" applyNumberFormat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12" fillId="0" borderId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4" fillId="20" borderId="192" applyNumberFormat="0" applyAlignment="0" applyProtection="0"/>
    <xf numFmtId="0" fontId="54" fillId="20" borderId="192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12" fillId="0" borderId="0"/>
    <xf numFmtId="0" fontId="64" fillId="20" borderId="194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12" fillId="0" borderId="0"/>
    <xf numFmtId="0" fontId="64" fillId="20" borderId="194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4" fillId="20" borderId="194" applyNumberFormat="0" applyAlignment="0" applyProtection="0"/>
    <xf numFmtId="0" fontId="54" fillId="20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6" fillId="0" borderId="195" applyNumberFormat="0" applyFill="0" applyAlignment="0" applyProtection="0"/>
    <xf numFmtId="0" fontId="23" fillId="23" borderId="193" applyNumberFormat="0" applyFon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6" fillId="0" borderId="195" applyNumberFormat="0" applyFill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6" fillId="0" borderId="195" applyNumberFormat="0" applyFill="0" applyAlignment="0" applyProtection="0"/>
    <xf numFmtId="0" fontId="66" fillId="0" borderId="195" applyNumberFormat="0" applyFill="0" applyAlignment="0" applyProtection="0"/>
    <xf numFmtId="0" fontId="64" fillId="20" borderId="194" applyNumberFormat="0" applyAlignment="0" applyProtection="0"/>
    <xf numFmtId="0" fontId="23" fillId="23" borderId="193" applyNumberFormat="0" applyFont="0" applyAlignment="0" applyProtection="0"/>
    <xf numFmtId="0" fontId="61" fillId="7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54" fillId="20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61" fillId="7" borderId="192" applyNumberForma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23" fillId="23" borderId="193" applyNumberFormat="0" applyFon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64" fillId="20" borderId="194" applyNumberForma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1" fillId="4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9" borderId="0" applyNumberFormat="0" applyBorder="0" applyAlignment="0" applyProtection="0"/>
    <xf numFmtId="0" fontId="53" fillId="3" borderId="0" applyNumberFormat="0" applyBorder="0" applyAlignment="0" applyProtection="0"/>
    <xf numFmtId="0" fontId="54" fillId="20" borderId="196" applyNumberFormat="0" applyAlignment="0" applyProtection="0"/>
    <xf numFmtId="0" fontId="5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8" fillId="0" borderId="3" applyNumberFormat="0" applyFill="0" applyAlignment="0" applyProtection="0"/>
    <xf numFmtId="0" fontId="59" fillId="0" borderId="4" applyNumberFormat="0" applyFill="0" applyAlignment="0" applyProtection="0"/>
    <xf numFmtId="0" fontId="60" fillId="0" borderId="5" applyNumberFormat="0" applyFill="0" applyAlignment="0" applyProtection="0"/>
    <xf numFmtId="0" fontId="60" fillId="0" borderId="0" applyNumberFormat="0" applyFill="0" applyBorder="0" applyAlignment="0" applyProtection="0"/>
    <xf numFmtId="0" fontId="61" fillId="7" borderId="196" applyNumberFormat="0" applyAlignment="0" applyProtection="0"/>
    <xf numFmtId="0" fontId="62" fillId="0" borderId="6" applyNumberFormat="0" applyFill="0" applyAlignment="0" applyProtection="0"/>
    <xf numFmtId="0" fontId="63" fillId="22" borderId="0" applyNumberFormat="0" applyBorder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9" fontId="2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99" applyNumberFormat="0" applyFill="0" applyAlignment="0" applyProtection="0"/>
    <xf numFmtId="0" fontId="67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8" fillId="0" borderId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78" fillId="0" borderId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4" fillId="20" borderId="198" applyNumberFormat="0" applyAlignment="0" applyProtection="0"/>
    <xf numFmtId="0" fontId="54" fillId="20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61" fillId="7" borderId="196" applyNumberFormat="0" applyAlignment="0" applyProtection="0"/>
    <xf numFmtId="0" fontId="23" fillId="23" borderId="197" applyNumberFormat="0" applyFont="0" applyAlignment="0" applyProtection="0"/>
    <xf numFmtId="0" fontId="64" fillId="20" borderId="198" applyNumberFormat="0" applyAlignment="0" applyProtection="0"/>
    <xf numFmtId="0" fontId="66" fillId="0" borderId="199" applyNumberFormat="0" applyFill="0" applyAlignment="0" applyProtection="0"/>
    <xf numFmtId="0" fontId="23" fillId="23" borderId="197" applyNumberFormat="0" applyFont="0" applyAlignment="0" applyProtection="0"/>
    <xf numFmtId="0" fontId="54" fillId="20" borderId="196" applyNumberFormat="0" applyAlignment="0" applyProtection="0"/>
    <xf numFmtId="0" fontId="61" fillId="7" borderId="196" applyNumberFormat="0" applyAlignment="0" applyProtection="0"/>
    <xf numFmtId="0" fontId="66" fillId="0" borderId="199" applyNumberFormat="0" applyFill="0" applyAlignment="0" applyProtection="0"/>
    <xf numFmtId="0" fontId="54" fillId="20" borderId="196" applyNumberFormat="0" applyAlignment="0" applyProtection="0"/>
    <xf numFmtId="0" fontId="54" fillId="20" borderId="196" applyNumberFormat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6" fillId="0" borderId="199" applyNumberFormat="0" applyFill="0" applyAlignment="0" applyProtection="0"/>
    <xf numFmtId="0" fontId="66" fillId="0" borderId="199" applyNumberFormat="0" applyFill="0" applyAlignment="0" applyProtection="0"/>
    <xf numFmtId="0" fontId="64" fillId="20" borderId="198" applyNumberFormat="0" applyAlignment="0" applyProtection="0"/>
    <xf numFmtId="0" fontId="23" fillId="23" borderId="197" applyNumberFormat="0" applyFont="0" applyAlignment="0" applyProtection="0"/>
    <xf numFmtId="0" fontId="61" fillId="7" borderId="196" applyNumberFormat="0" applyAlignment="0" applyProtection="0"/>
    <xf numFmtId="0" fontId="54" fillId="20" borderId="196" applyNumberFormat="0" applyAlignment="0" applyProtection="0"/>
    <xf numFmtId="0" fontId="78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10" fillId="0" borderId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4" fillId="20" borderId="200" applyNumberFormat="0" applyAlignment="0" applyProtection="0"/>
    <xf numFmtId="0" fontId="54" fillId="20" borderId="200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10" fillId="0" borderId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10" fillId="0" borderId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4" fillId="20" borderId="202" applyNumberFormat="0" applyAlignment="0" applyProtection="0"/>
    <xf numFmtId="0" fontId="54" fillId="20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61" fillId="7" borderId="200" applyNumberFormat="0" applyAlignment="0" applyProtection="0"/>
    <xf numFmtId="0" fontId="23" fillId="23" borderId="201" applyNumberFormat="0" applyFont="0" applyAlignment="0" applyProtection="0"/>
    <xf numFmtId="0" fontId="64" fillId="20" borderId="202" applyNumberFormat="0" applyAlignment="0" applyProtection="0"/>
    <xf numFmtId="0" fontId="66" fillId="0" borderId="203" applyNumberFormat="0" applyFill="0" applyAlignment="0" applyProtection="0"/>
    <xf numFmtId="0" fontId="23" fillId="23" borderId="201" applyNumberFormat="0" applyFont="0" applyAlignment="0" applyProtection="0"/>
    <xf numFmtId="0" fontId="54" fillId="20" borderId="200" applyNumberFormat="0" applyAlignment="0" applyProtection="0"/>
    <xf numFmtId="0" fontId="61" fillId="7" borderId="200" applyNumberFormat="0" applyAlignment="0" applyProtection="0"/>
    <xf numFmtId="0" fontId="66" fillId="0" borderId="203" applyNumberFormat="0" applyFill="0" applyAlignment="0" applyProtection="0"/>
    <xf numFmtId="0" fontId="54" fillId="20" borderId="200" applyNumberFormat="0" applyAlignment="0" applyProtection="0"/>
    <xf numFmtId="0" fontId="54" fillId="20" borderId="200" applyNumberFormat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6" fillId="0" borderId="203" applyNumberFormat="0" applyFill="0" applyAlignment="0" applyProtection="0"/>
    <xf numFmtId="0" fontId="66" fillId="0" borderId="203" applyNumberFormat="0" applyFill="0" applyAlignment="0" applyProtection="0"/>
    <xf numFmtId="0" fontId="64" fillId="20" borderId="202" applyNumberFormat="0" applyAlignment="0" applyProtection="0"/>
    <xf numFmtId="0" fontId="23" fillId="23" borderId="201" applyNumberFormat="0" applyFont="0" applyAlignment="0" applyProtection="0"/>
    <xf numFmtId="0" fontId="61" fillId="7" borderId="200" applyNumberFormat="0" applyAlignment="0" applyProtection="0"/>
    <xf numFmtId="0" fontId="54" fillId="20" borderId="200" applyNumberFormat="0" applyAlignment="0" applyProtection="0"/>
    <xf numFmtId="0" fontId="23" fillId="0" borderId="0"/>
    <xf numFmtId="0" fontId="54" fillId="20" borderId="214" applyNumberFormat="0" applyAlignment="0" applyProtection="0"/>
    <xf numFmtId="0" fontId="61" fillId="7" borderId="214" applyNumberFormat="0" applyAlignment="0" applyProtection="0"/>
    <xf numFmtId="0" fontId="23" fillId="23" borderId="215" applyNumberFormat="0" applyFont="0" applyAlignment="0" applyProtection="0"/>
    <xf numFmtId="0" fontId="64" fillId="20" borderId="216" applyNumberFormat="0" applyAlignment="0" applyProtection="0"/>
    <xf numFmtId="0" fontId="66" fillId="0" borderId="217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40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013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5" fontId="32" fillId="31" borderId="0" xfId="0" applyNumberFormat="1" applyFont="1" applyFill="1" applyBorder="1" applyAlignment="1" applyProtection="1">
      <alignment vertical="center"/>
    </xf>
    <xf numFmtId="0" fontId="23" fillId="0" borderId="27" xfId="53" applyFont="1" applyFill="1" applyBorder="1" applyProtection="1"/>
    <xf numFmtId="0" fontId="23" fillId="0" borderId="232" xfId="53" applyFont="1" applyFill="1" applyBorder="1" applyProtection="1"/>
    <xf numFmtId="6" fontId="23" fillId="0" borderId="206" xfId="54" applyNumberFormat="1" applyFont="1" applyFill="1" applyBorder="1" applyAlignment="1" applyProtection="1">
      <alignment horizontal="right"/>
    </xf>
    <xf numFmtId="6" fontId="23" fillId="33" borderId="206" xfId="54" applyNumberFormat="1" applyFont="1" applyFill="1" applyBorder="1" applyAlignment="1" applyProtection="1">
      <alignment horizontal="right"/>
    </xf>
    <xf numFmtId="6" fontId="23" fillId="0" borderId="205" xfId="54" applyNumberFormat="1" applyFont="1" applyFill="1" applyBorder="1" applyAlignment="1" applyProtection="1">
      <alignment horizontal="right"/>
    </xf>
    <xf numFmtId="0" fontId="23" fillId="0" borderId="250" xfId="53" applyFont="1" applyFill="1" applyBorder="1" applyProtection="1"/>
    <xf numFmtId="0" fontId="23" fillId="0" borderId="251" xfId="53" applyFont="1" applyFill="1" applyBorder="1" applyProtection="1"/>
    <xf numFmtId="6" fontId="23" fillId="0" borderId="252" xfId="54" applyNumberFormat="1" applyFont="1" applyFill="1" applyBorder="1" applyAlignment="1" applyProtection="1">
      <alignment horizontal="right"/>
    </xf>
    <xf numFmtId="6" fontId="23" fillId="33" borderId="252" xfId="54" applyNumberFormat="1" applyFont="1" applyFill="1" applyBorder="1" applyAlignment="1" applyProtection="1">
      <alignment horizontal="right"/>
    </xf>
    <xf numFmtId="0" fontId="23" fillId="0" borderId="253" xfId="53" applyFont="1" applyFill="1" applyBorder="1" applyProtection="1"/>
    <xf numFmtId="0" fontId="23" fillId="0" borderId="254" xfId="53" applyFont="1" applyFill="1" applyBorder="1" applyProtection="1"/>
    <xf numFmtId="6" fontId="23" fillId="0" borderId="255" xfId="54" applyNumberFormat="1" applyFont="1" applyFill="1" applyBorder="1" applyAlignment="1" applyProtection="1">
      <alignment horizontal="right"/>
    </xf>
    <xf numFmtId="6" fontId="23" fillId="33" borderId="255" xfId="54" applyNumberFormat="1" applyFont="1" applyFill="1" applyBorder="1" applyAlignment="1" applyProtection="1">
      <alignment horizontal="right"/>
    </xf>
    <xf numFmtId="1" fontId="25" fillId="25" borderId="223" xfId="0" applyNumberFormat="1" applyFont="1" applyFill="1" applyBorder="1" applyAlignment="1" applyProtection="1">
      <alignment horizontal="center" vertical="center"/>
    </xf>
    <xf numFmtId="1" fontId="26" fillId="25" borderId="223" xfId="0" applyNumberFormat="1" applyFont="1" applyFill="1" applyBorder="1" applyAlignment="1" applyProtection="1">
      <alignment horizontal="center" vertical="center"/>
    </xf>
    <xf numFmtId="6" fontId="23" fillId="31" borderId="255" xfId="54" applyNumberFormat="1" applyFont="1" applyFill="1" applyBorder="1" applyAlignment="1" applyProtection="1">
      <alignment horizontal="right"/>
    </xf>
    <xf numFmtId="6" fontId="23" fillId="31" borderId="252" xfId="54" applyNumberFormat="1" applyFont="1" applyFill="1" applyBorder="1" applyAlignment="1" applyProtection="1">
      <alignment horizontal="right"/>
    </xf>
    <xf numFmtId="6" fontId="23" fillId="31" borderId="206" xfId="54" applyNumberFormat="1" applyFont="1" applyFill="1" applyBorder="1" applyAlignment="1" applyProtection="1">
      <alignment horizontal="right"/>
    </xf>
    <xf numFmtId="6" fontId="23" fillId="34" borderId="255" xfId="54" applyNumberFormat="1" applyFont="1" applyFill="1" applyBorder="1" applyAlignment="1" applyProtection="1">
      <alignment horizontal="right"/>
    </xf>
    <xf numFmtId="6" fontId="23" fillId="34" borderId="252" xfId="54" applyNumberFormat="1" applyFont="1" applyFill="1" applyBorder="1" applyAlignment="1" applyProtection="1">
      <alignment horizontal="right"/>
    </xf>
    <xf numFmtId="6" fontId="23" fillId="34" borderId="206" xfId="54" applyNumberFormat="1" applyFont="1" applyFill="1" applyBorder="1" applyAlignment="1" applyProtection="1">
      <alignment horizontal="right"/>
    </xf>
    <xf numFmtId="6" fontId="23" fillId="34" borderId="205" xfId="54" applyNumberFormat="1" applyFont="1" applyFill="1" applyBorder="1" applyAlignment="1" applyProtection="1">
      <alignment horizontal="right"/>
    </xf>
    <xf numFmtId="6" fontId="23" fillId="34" borderId="248" xfId="54" applyNumberFormat="1" applyFont="1" applyFill="1" applyBorder="1" applyAlignment="1" applyProtection="1">
      <alignment horizontal="right"/>
    </xf>
    <xf numFmtId="6" fontId="23" fillId="34" borderId="249" xfId="54" applyNumberFormat="1" applyFont="1" applyFill="1" applyBorder="1" applyAlignment="1" applyProtection="1">
      <alignment horizontal="right"/>
    </xf>
    <xf numFmtId="0" fontId="47" fillId="30" borderId="14" xfId="0" applyFont="1" applyFill="1" applyBorder="1" applyAlignment="1" applyProtection="1">
      <alignment vertical="center" wrapText="1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30" fillId="26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Border="1" applyProtection="1"/>
    <xf numFmtId="5" fontId="28" fillId="0" borderId="280" xfId="0" applyNumberFormat="1" applyFont="1" applyFill="1" applyBorder="1" applyAlignment="1" applyProtection="1">
      <alignment horizontal="center" vertical="center"/>
    </xf>
    <xf numFmtId="10" fontId="28" fillId="0" borderId="279" xfId="48" applyNumberFormat="1" applyFont="1" applyFill="1" applyBorder="1" applyAlignment="1" applyProtection="1">
      <alignment horizontal="right" vertical="center"/>
    </xf>
    <xf numFmtId="10" fontId="28" fillId="0" borderId="280" xfId="0" applyNumberFormat="1" applyFont="1" applyFill="1" applyBorder="1" applyAlignment="1" applyProtection="1">
      <alignment vertical="center"/>
    </xf>
    <xf numFmtId="0" fontId="32" fillId="38" borderId="308" xfId="0" quotePrefix="1" applyFont="1" applyFill="1" applyBorder="1" applyAlignment="1" applyProtection="1">
      <alignment horizontal="center" vertical="center" wrapText="1"/>
    </xf>
    <xf numFmtId="0" fontId="32" fillId="0" borderId="308" xfId="0" applyFont="1" applyFill="1" applyBorder="1" applyAlignment="1" applyProtection="1">
      <alignment horizontal="center" vertical="center" wrapText="1"/>
    </xf>
    <xf numFmtId="0" fontId="27" fillId="0" borderId="297" xfId="0" applyFont="1" applyFill="1" applyBorder="1" applyAlignment="1" applyProtection="1">
      <alignment horizontal="center" vertical="center"/>
    </xf>
    <xf numFmtId="0" fontId="28" fillId="0" borderId="277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7" fillId="0" borderId="271" xfId="0" applyFont="1" applyFill="1" applyBorder="1" applyAlignment="1" applyProtection="1">
      <alignment horizontal="center" vertical="center"/>
    </xf>
    <xf numFmtId="0" fontId="27" fillId="0" borderId="300" xfId="0" applyFont="1" applyFill="1" applyBorder="1" applyAlignment="1" applyProtection="1">
      <alignment horizontal="left" vertical="center" wrapText="1"/>
    </xf>
    <xf numFmtId="0" fontId="28" fillId="0" borderId="278" xfId="0" applyFont="1" applyFill="1" applyBorder="1" applyAlignment="1" applyProtection="1">
      <alignment horizontal="center" vertical="center"/>
    </xf>
    <xf numFmtId="0" fontId="27" fillId="0" borderId="272" xfId="0" quotePrefix="1" applyFont="1" applyFill="1" applyBorder="1" applyAlignment="1" applyProtection="1">
      <alignment horizontal="center" vertical="center"/>
    </xf>
    <xf numFmtId="0" fontId="27" fillId="0" borderId="290" xfId="0" applyFont="1" applyFill="1" applyBorder="1" applyAlignment="1" applyProtection="1">
      <alignment horizontal="left" vertical="center"/>
    </xf>
    <xf numFmtId="0" fontId="28" fillId="0" borderId="279" xfId="0" applyFont="1" applyFill="1" applyBorder="1" applyAlignment="1" applyProtection="1">
      <alignment horizontal="center" vertical="center"/>
    </xf>
    <xf numFmtId="0" fontId="27" fillId="0" borderId="272" xfId="0" applyFont="1" applyFill="1" applyBorder="1" applyAlignment="1" applyProtection="1">
      <alignment horizontal="center" vertical="center"/>
    </xf>
    <xf numFmtId="0" fontId="27" fillId="0" borderId="298" xfId="0" applyFont="1" applyFill="1" applyBorder="1" applyAlignment="1" applyProtection="1">
      <alignment horizontal="center" vertical="center"/>
    </xf>
    <xf numFmtId="0" fontId="27" fillId="0" borderId="17" xfId="0" quotePrefix="1" applyFont="1" applyFill="1" applyBorder="1" applyAlignment="1" applyProtection="1">
      <alignment horizontal="center" vertical="center"/>
    </xf>
    <xf numFmtId="0" fontId="27" fillId="0" borderId="291" xfId="0" applyFont="1" applyFill="1" applyBorder="1" applyAlignment="1" applyProtection="1">
      <alignment horizontal="left" vertical="center"/>
    </xf>
    <xf numFmtId="0" fontId="28" fillId="0" borderId="280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left" vertical="center"/>
    </xf>
    <xf numFmtId="0" fontId="28" fillId="0" borderId="292" xfId="0" applyFont="1" applyFill="1" applyBorder="1" applyAlignment="1" applyProtection="1">
      <alignment vertical="center"/>
    </xf>
    <xf numFmtId="0" fontId="28" fillId="0" borderId="281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301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/>
    </xf>
    <xf numFmtId="0" fontId="28" fillId="0" borderId="292" xfId="0" applyFont="1" applyFill="1" applyBorder="1" applyAlignment="1" applyProtection="1">
      <alignment horizontal="left" vertical="center"/>
    </xf>
    <xf numFmtId="0" fontId="27" fillId="0" borderId="272" xfId="0" applyFont="1" applyFill="1" applyBorder="1" applyAlignment="1" applyProtection="1">
      <alignment horizontal="left" vertical="center"/>
    </xf>
    <xf numFmtId="0" fontId="28" fillId="0" borderId="290" xfId="0" applyFont="1" applyFill="1" applyBorder="1" applyAlignment="1" applyProtection="1">
      <alignment horizontal="left" vertical="center"/>
    </xf>
    <xf numFmtId="0" fontId="79" fillId="0" borderId="290" xfId="0" applyFont="1" applyFill="1" applyBorder="1" applyAlignment="1" applyProtection="1">
      <alignment horizontal="left" vertical="center"/>
    </xf>
    <xf numFmtId="0" fontId="27" fillId="0" borderId="15" xfId="0" applyFont="1" applyFill="1" applyBorder="1" applyAlignment="1" applyProtection="1">
      <alignment vertical="center"/>
    </xf>
    <xf numFmtId="0" fontId="27" fillId="0" borderId="299" xfId="0" applyFont="1" applyFill="1" applyBorder="1" applyAlignment="1" applyProtection="1">
      <alignment horizontal="left" vertical="center"/>
    </xf>
    <xf numFmtId="0" fontId="28" fillId="0" borderId="277" xfId="0" applyFont="1" applyFill="1" applyBorder="1" applyAlignment="1" applyProtection="1">
      <alignment horizontal="center" vertical="center"/>
    </xf>
    <xf numFmtId="0" fontId="27" fillId="0" borderId="272" xfId="0" quotePrefix="1" applyFont="1" applyFill="1" applyBorder="1" applyAlignment="1" applyProtection="1">
      <alignment horizontal="center" vertical="center" wrapText="1"/>
    </xf>
    <xf numFmtId="0" fontId="27" fillId="0" borderId="290" xfId="0" applyFont="1" applyFill="1" applyBorder="1" applyAlignment="1" applyProtection="1">
      <alignment horizontal="left" vertical="center" wrapText="1"/>
    </xf>
    <xf numFmtId="0" fontId="39" fillId="31" borderId="0" xfId="0" applyFont="1" applyFill="1" applyBorder="1" applyAlignment="1" applyProtection="1">
      <alignment vertical="center"/>
    </xf>
    <xf numFmtId="0" fontId="32" fillId="31" borderId="0" xfId="0" applyFont="1" applyFill="1" applyBorder="1" applyAlignment="1" applyProtection="1">
      <alignment horizontal="left" vertical="center" wrapText="1"/>
    </xf>
    <xf numFmtId="0" fontId="28" fillId="31" borderId="0" xfId="0" applyFont="1" applyFill="1" applyBorder="1" applyAlignment="1" applyProtection="1">
      <alignment horizontal="center" vertical="center"/>
    </xf>
    <xf numFmtId="0" fontId="0" fillId="31" borderId="0" xfId="0" applyFill="1" applyBorder="1" applyAlignment="1" applyProtection="1">
      <alignment vertical="center"/>
    </xf>
    <xf numFmtId="0" fontId="32" fillId="0" borderId="297" xfId="0" applyFont="1" applyFill="1" applyBorder="1" applyAlignment="1" applyProtection="1">
      <alignment horizontal="center" vertical="center"/>
    </xf>
    <xf numFmtId="0" fontId="28" fillId="0" borderId="297" xfId="0" applyFont="1" applyFill="1" applyBorder="1" applyAlignment="1" applyProtection="1">
      <alignment vertical="center"/>
    </xf>
    <xf numFmtId="0" fontId="0" fillId="0" borderId="297" xfId="0" applyBorder="1" applyAlignment="1" applyProtection="1">
      <alignment vertical="center"/>
    </xf>
    <xf numFmtId="0" fontId="27" fillId="0" borderId="29" xfId="0" applyFont="1" applyFill="1" applyBorder="1" applyAlignment="1" applyProtection="1">
      <alignment horizontal="center" vertical="center"/>
    </xf>
    <xf numFmtId="0" fontId="27" fillId="0" borderId="294" xfId="0" applyFont="1" applyFill="1" applyBorder="1" applyAlignment="1" applyProtection="1">
      <alignment horizontal="left" vertical="center"/>
    </xf>
    <xf numFmtId="0" fontId="28" fillId="0" borderId="284" xfId="0" applyFont="1" applyFill="1" applyBorder="1" applyAlignment="1" applyProtection="1">
      <alignment horizontal="center" vertical="center"/>
    </xf>
    <xf numFmtId="0" fontId="27" fillId="31" borderId="272" xfId="0" applyFont="1" applyFill="1" applyBorder="1" applyAlignment="1" applyProtection="1">
      <alignment horizontal="left" vertical="center"/>
    </xf>
    <xf numFmtId="0" fontId="0" fillId="0" borderId="290" xfId="0" applyBorder="1" applyAlignment="1" applyProtection="1">
      <alignment vertical="center"/>
    </xf>
    <xf numFmtId="0" fontId="27" fillId="31" borderId="290" xfId="0" applyFont="1" applyFill="1" applyBorder="1" applyAlignment="1" applyProtection="1">
      <alignment horizontal="left" vertical="center"/>
    </xf>
    <xf numFmtId="0" fontId="27" fillId="31" borderId="291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5" fillId="45" borderId="222" xfId="0" applyFont="1" applyFill="1" applyBorder="1" applyAlignment="1" applyProtection="1">
      <alignment horizontal="center" vertical="center" wrapText="1"/>
    </xf>
    <xf numFmtId="0" fontId="35" fillId="44" borderId="222" xfId="0" applyFont="1" applyFill="1" applyBorder="1" applyAlignment="1" applyProtection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/>
    </xf>
    <xf numFmtId="6" fontId="45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5" fillId="33" borderId="191" xfId="0" applyFont="1" applyFill="1" applyBorder="1" applyAlignment="1" applyProtection="1">
      <alignment horizontal="center" vertical="center" wrapText="1"/>
    </xf>
    <xf numFmtId="0" fontId="35" fillId="34" borderId="48" xfId="0" applyFont="1" applyFill="1" applyBorder="1" applyAlignment="1" applyProtection="1">
      <alignment horizontal="center" vertical="center" wrapText="1"/>
    </xf>
    <xf numFmtId="49" fontId="47" fillId="30" borderId="204" xfId="53" applyNumberFormat="1" applyFont="1" applyFill="1" applyBorder="1" applyAlignment="1" applyProtection="1">
      <alignment horizontal="center" vertical="center" wrapText="1"/>
    </xf>
    <xf numFmtId="49" fontId="47" fillId="30" borderId="14" xfId="53" applyNumberFormat="1" applyFont="1" applyFill="1" applyBorder="1" applyAlignment="1" applyProtection="1">
      <alignment horizontal="center" vertical="center" wrapText="1"/>
    </xf>
    <xf numFmtId="49" fontId="47" fillId="30" borderId="38" xfId="53" applyNumberFormat="1" applyFont="1" applyFill="1" applyBorder="1" applyAlignment="1" applyProtection="1">
      <alignment horizontal="center" vertical="center" wrapText="1"/>
    </xf>
    <xf numFmtId="10" fontId="35" fillId="30" borderId="223" xfId="49" applyNumberFormat="1" applyFont="1" applyFill="1" applyBorder="1" applyAlignment="1" applyProtection="1">
      <alignment horizontal="center" vertical="center" wrapText="1"/>
    </xf>
    <xf numFmtId="6" fontId="35" fillId="30" borderId="223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9" xfId="0" applyNumberFormat="1" applyFont="1" applyBorder="1" applyAlignment="1" applyProtection="1">
      <alignment vertical="center"/>
    </xf>
    <xf numFmtId="6" fontId="23" fillId="34" borderId="249" xfId="0" applyNumberFormat="1" applyFont="1" applyFill="1" applyBorder="1" applyAlignment="1" applyProtection="1">
      <alignment vertical="center"/>
    </xf>
    <xf numFmtId="6" fontId="23" fillId="0" borderId="249" xfId="0" applyNumberFormat="1" applyFont="1" applyFill="1" applyBorder="1" applyAlignment="1" applyProtection="1">
      <alignment vertical="center"/>
    </xf>
    <xf numFmtId="6" fontId="23" fillId="33" borderId="249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3" borderId="12" xfId="0" applyNumberFormat="1" applyFont="1" applyFill="1" applyBorder="1" applyAlignment="1" applyProtection="1">
      <alignment vertical="center"/>
    </xf>
    <xf numFmtId="0" fontId="23" fillId="0" borderId="250" xfId="64" applyFont="1" applyFill="1" applyBorder="1" applyAlignment="1" applyProtection="1">
      <alignment horizontal="center" vertical="center"/>
    </xf>
    <xf numFmtId="0" fontId="23" fillId="0" borderId="260" xfId="64" applyNumberFormat="1" applyFont="1" applyFill="1" applyBorder="1" applyAlignment="1" applyProtection="1">
      <alignment horizontal="center" vertical="center"/>
    </xf>
    <xf numFmtId="38" fontId="23" fillId="0" borderId="260" xfId="252" applyNumberFormat="1" applyFont="1" applyBorder="1" applyAlignment="1" applyProtection="1">
      <alignment vertical="center"/>
    </xf>
    <xf numFmtId="3" fontId="25" fillId="0" borderId="249" xfId="0" applyNumberFormat="1" applyFont="1" applyBorder="1" applyAlignment="1" applyProtection="1">
      <alignment horizontal="center" vertical="center"/>
    </xf>
    <xf numFmtId="3" fontId="25" fillId="0" borderId="267" xfId="0" applyNumberFormat="1" applyFont="1" applyBorder="1" applyAlignment="1" applyProtection="1">
      <alignment vertical="center"/>
    </xf>
    <xf numFmtId="166" fontId="25" fillId="0" borderId="249" xfId="0" applyNumberFormat="1" applyFont="1" applyBorder="1" applyAlignment="1" applyProtection="1">
      <alignment vertical="center"/>
    </xf>
    <xf numFmtId="10" fontId="25" fillId="0" borderId="249" xfId="48" applyNumberFormat="1" applyFont="1" applyFill="1" applyBorder="1" applyAlignment="1" applyProtection="1">
      <alignment vertical="center"/>
    </xf>
    <xf numFmtId="6" fontId="25" fillId="0" borderId="249" xfId="32" applyNumberFormat="1" applyFont="1" applyFill="1" applyBorder="1" applyAlignment="1" applyProtection="1">
      <alignment vertical="center"/>
    </xf>
    <xf numFmtId="2" fontId="40" fillId="0" borderId="249" xfId="45" applyNumberFormat="1" applyFont="1" applyFill="1" applyBorder="1" applyAlignment="1" applyProtection="1">
      <alignment horizontal="right" vertical="center" wrapText="1"/>
    </xf>
    <xf numFmtId="166" fontId="40" fillId="0" borderId="249" xfId="45" applyNumberFormat="1" applyFont="1" applyFill="1" applyBorder="1" applyAlignment="1" applyProtection="1">
      <alignment horizontal="right" vertical="center" wrapText="1"/>
    </xf>
    <xf numFmtId="0" fontId="40" fillId="0" borderId="249" xfId="45" applyFont="1" applyFill="1" applyBorder="1" applyAlignment="1" applyProtection="1">
      <alignment horizontal="right" vertical="center" wrapText="1"/>
    </xf>
    <xf numFmtId="1" fontId="40" fillId="0" borderId="249" xfId="45" applyNumberFormat="1" applyFont="1" applyFill="1" applyBorder="1" applyAlignment="1" applyProtection="1">
      <alignment horizontal="right" vertical="center" wrapText="1"/>
    </xf>
    <xf numFmtId="2" fontId="25" fillId="0" borderId="249" xfId="0" applyNumberFormat="1" applyFont="1" applyBorder="1" applyAlignment="1" applyProtection="1">
      <alignment vertical="center"/>
    </xf>
    <xf numFmtId="4" fontId="25" fillId="0" borderId="249" xfId="28" applyNumberFormat="1" applyFont="1" applyBorder="1" applyAlignment="1" applyProtection="1">
      <alignment vertical="center"/>
    </xf>
    <xf numFmtId="4" fontId="25" fillId="0" borderId="267" xfId="28" applyNumberFormat="1" applyFont="1" applyBorder="1" applyAlignment="1" applyProtection="1">
      <alignment vertical="center"/>
    </xf>
    <xf numFmtId="40" fontId="25" fillId="0" borderId="249" xfId="0" applyNumberFormat="1" applyFont="1" applyFill="1" applyBorder="1" applyAlignment="1" applyProtection="1">
      <alignment vertical="center"/>
    </xf>
    <xf numFmtId="166" fontId="25" fillId="0" borderId="249" xfId="0" applyNumberFormat="1" applyFont="1" applyFill="1" applyBorder="1" applyAlignment="1" applyProtection="1">
      <alignment vertical="center"/>
    </xf>
    <xf numFmtId="10" fontId="25" fillId="0" borderId="249" xfId="0" applyNumberFormat="1" applyFont="1" applyFill="1" applyBorder="1" applyAlignment="1" applyProtection="1">
      <alignment vertical="center"/>
    </xf>
    <xf numFmtId="6" fontId="25" fillId="0" borderId="249" xfId="0" applyNumberFormat="1" applyFont="1" applyFill="1" applyBorder="1" applyAlignment="1" applyProtection="1">
      <alignment vertical="center"/>
    </xf>
    <xf numFmtId="168" fontId="25" fillId="0" borderId="249" xfId="48" applyNumberFormat="1" applyFont="1" applyFill="1" applyBorder="1" applyAlignment="1" applyProtection="1">
      <alignment vertical="center"/>
    </xf>
    <xf numFmtId="10" fontId="25" fillId="31" borderId="249" xfId="0" applyNumberFormat="1" applyFont="1" applyFill="1" applyBorder="1" applyAlignment="1" applyProtection="1">
      <alignment vertical="center"/>
    </xf>
    <xf numFmtId="166" fontId="25" fillId="31" borderId="249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9" xfId="0" applyNumberFormat="1" applyFont="1" applyBorder="1" applyAlignment="1" applyProtection="1">
      <alignment vertical="center"/>
    </xf>
    <xf numFmtId="166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40" fillId="0" borderId="13" xfId="45" applyNumberFormat="1" applyFont="1" applyFill="1" applyBorder="1" applyAlignment="1" applyProtection="1">
      <alignment horizontal="right" vertical="center" wrapText="1"/>
    </xf>
    <xf numFmtId="166" fontId="40" fillId="0" borderId="13" xfId="45" applyNumberFormat="1" applyFont="1" applyFill="1" applyBorder="1" applyAlignment="1" applyProtection="1">
      <alignment horizontal="right" vertical="center" wrapText="1"/>
    </xf>
    <xf numFmtId="0" fontId="40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9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6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8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8" xfId="0" applyNumberFormat="1" applyFont="1" applyFill="1" applyBorder="1" applyAlignment="1" applyProtection="1">
      <alignment vertical="center"/>
    </xf>
    <xf numFmtId="166" fontId="25" fillId="0" borderId="11" xfId="0" applyNumberFormat="1" applyFont="1" applyFill="1" applyBorder="1" applyAlignment="1" applyProtection="1">
      <alignment vertical="center"/>
    </xf>
    <xf numFmtId="166" fontId="25" fillId="0" borderId="18" xfId="0" applyNumberFormat="1" applyFont="1" applyFill="1" applyBorder="1" applyAlignment="1" applyProtection="1">
      <alignment vertical="center"/>
    </xf>
    <xf numFmtId="10" fontId="25" fillId="0" borderId="18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6" fontId="25" fillId="29" borderId="11" xfId="0" applyNumberFormat="1" applyFont="1" applyFill="1" applyBorder="1" applyAlignment="1" applyProtection="1">
      <alignment vertical="center"/>
    </xf>
    <xf numFmtId="4" fontId="25" fillId="29" borderId="11" xfId="28" applyNumberFormat="1" applyFont="1" applyFill="1" applyBorder="1" applyAlignment="1" applyProtection="1">
      <alignment vertical="center"/>
    </xf>
    <xf numFmtId="4" fontId="25" fillId="29" borderId="18" xfId="28" applyNumberFormat="1" applyFont="1" applyFill="1" applyBorder="1" applyAlignment="1" applyProtection="1">
      <alignment vertical="center"/>
    </xf>
    <xf numFmtId="40" fontId="25" fillId="29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8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80" fillId="0" borderId="0" xfId="47822" applyFont="1" applyProtection="1"/>
    <xf numFmtId="0" fontId="26" fillId="27" borderId="312" xfId="64" applyFont="1" applyFill="1" applyBorder="1" applyAlignment="1" applyProtection="1">
      <alignment horizontal="left" vertical="center"/>
    </xf>
    <xf numFmtId="6" fontId="23" fillId="33" borderId="260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6" fontId="26" fillId="34" borderId="324" xfId="54" applyNumberFormat="1" applyFont="1" applyFill="1" applyBorder="1" applyAlignment="1" applyProtection="1">
      <alignment horizontal="right"/>
    </xf>
    <xf numFmtId="6" fontId="26" fillId="0" borderId="241" xfId="54" applyNumberFormat="1" applyFont="1" applyFill="1" applyBorder="1" applyAlignment="1" applyProtection="1">
      <alignment horizontal="right"/>
    </xf>
    <xf numFmtId="0" fontId="23" fillId="0" borderId="0" xfId="0" applyFont="1" applyAlignment="1" applyProtection="1">
      <alignment horizontal="right" vertical="center"/>
    </xf>
    <xf numFmtId="38" fontId="23" fillId="31" borderId="254" xfId="54" applyNumberFormat="1" applyFont="1" applyFill="1" applyBorder="1" applyAlignment="1" applyProtection="1">
      <alignment horizontal="right"/>
    </xf>
    <xf numFmtId="38" fontId="23" fillId="31" borderId="251" xfId="54" applyNumberFormat="1" applyFont="1" applyFill="1" applyBorder="1" applyAlignment="1" applyProtection="1">
      <alignment horizontal="right"/>
    </xf>
    <xf numFmtId="38" fontId="23" fillId="31" borderId="232" xfId="54" applyNumberFormat="1" applyFont="1" applyFill="1" applyBorder="1" applyAlignment="1" applyProtection="1">
      <alignment horizontal="right"/>
    </xf>
    <xf numFmtId="6" fontId="23" fillId="0" borderId="0" xfId="0" applyNumberFormat="1" applyFont="1" applyProtection="1"/>
    <xf numFmtId="3" fontId="23" fillId="0" borderId="260" xfId="64" applyNumberFormat="1" applyFont="1" applyFill="1" applyBorder="1" applyAlignment="1" applyProtection="1">
      <alignment horizontal="left" vertical="center"/>
    </xf>
    <xf numFmtId="0" fontId="81" fillId="24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72" fillId="25" borderId="313" xfId="53" applyNumberFormat="1" applyFont="1" applyFill="1" applyBorder="1" applyAlignment="1" applyProtection="1">
      <alignment horizontal="center"/>
    </xf>
    <xf numFmtId="6" fontId="26" fillId="31" borderId="241" xfId="54" applyNumberFormat="1" applyFont="1" applyFill="1" applyBorder="1" applyAlignment="1" applyProtection="1">
      <alignment horizontal="right"/>
    </xf>
    <xf numFmtId="1" fontId="23" fillId="25" borderId="205" xfId="53" applyNumberFormat="1" applyFont="1" applyFill="1" applyBorder="1" applyAlignment="1" applyProtection="1">
      <alignment horizontal="center"/>
    </xf>
    <xf numFmtId="1" fontId="26" fillId="25" borderId="205" xfId="53" applyNumberFormat="1" applyFont="1" applyFill="1" applyBorder="1" applyAlignment="1" applyProtection="1">
      <alignment horizontal="center"/>
    </xf>
    <xf numFmtId="1" fontId="30" fillId="25" borderId="205" xfId="53" quotePrefix="1" applyNumberFormat="1" applyFont="1" applyFill="1" applyBorder="1" applyAlignment="1" applyProtection="1">
      <alignment horizontal="center"/>
    </xf>
    <xf numFmtId="1" fontId="38" fillId="25" borderId="313" xfId="53" applyNumberFormat="1" applyFont="1" applyFill="1" applyBorder="1" applyAlignment="1" applyProtection="1">
      <alignment horizontal="center"/>
    </xf>
    <xf numFmtId="38" fontId="23" fillId="0" borderId="254" xfId="54" applyNumberFormat="1" applyFont="1" applyFill="1" applyBorder="1" applyAlignment="1" applyProtection="1">
      <alignment horizontal="right"/>
    </xf>
    <xf numFmtId="38" fontId="23" fillId="0" borderId="251" xfId="54" applyNumberFormat="1" applyFont="1" applyFill="1" applyBorder="1" applyAlignment="1" applyProtection="1">
      <alignment horizontal="right"/>
    </xf>
    <xf numFmtId="38" fontId="23" fillId="0" borderId="232" xfId="54" applyNumberFormat="1" applyFont="1" applyFill="1" applyBorder="1" applyAlignment="1" applyProtection="1">
      <alignment horizontal="right"/>
    </xf>
    <xf numFmtId="38" fontId="26" fillId="31" borderId="328" xfId="54" applyNumberFormat="1" applyFont="1" applyFill="1" applyBorder="1" applyAlignment="1" applyProtection="1">
      <alignment horizontal="right"/>
    </xf>
    <xf numFmtId="6" fontId="26" fillId="34" borderId="241" xfId="54" applyNumberFormat="1" applyFont="1" applyFill="1" applyBorder="1" applyAlignment="1" applyProtection="1">
      <alignment horizontal="right"/>
    </xf>
    <xf numFmtId="6" fontId="26" fillId="33" borderId="241" xfId="54" applyNumberFormat="1" applyFont="1" applyFill="1" applyBorder="1" applyAlignment="1" applyProtection="1">
      <alignment horizontal="right"/>
    </xf>
    <xf numFmtId="0" fontId="23" fillId="0" borderId="248" xfId="53" applyFont="1" applyFill="1" applyBorder="1" applyProtection="1"/>
    <xf numFmtId="38" fontId="23" fillId="31" borderId="248" xfId="54" applyNumberFormat="1" applyFont="1" applyFill="1" applyBorder="1" applyAlignment="1" applyProtection="1">
      <alignment horizontal="right"/>
    </xf>
    <xf numFmtId="0" fontId="23" fillId="0" borderId="254" xfId="53" applyFont="1" applyFill="1" applyBorder="1" applyAlignment="1" applyProtection="1">
      <alignment vertical="center"/>
    </xf>
    <xf numFmtId="38" fontId="23" fillId="31" borderId="254" xfId="54" applyNumberFormat="1" applyFont="1" applyFill="1" applyBorder="1" applyAlignment="1" applyProtection="1">
      <alignment horizontal="right" vertical="center"/>
    </xf>
    <xf numFmtId="6" fontId="23" fillId="0" borderId="255" xfId="54" applyNumberFormat="1" applyFont="1" applyFill="1" applyBorder="1" applyAlignment="1" applyProtection="1">
      <alignment horizontal="right" vertical="center"/>
    </xf>
    <xf numFmtId="6" fontId="23" fillId="31" borderId="255" xfId="54" applyNumberFormat="1" applyFont="1" applyFill="1" applyBorder="1" applyAlignment="1" applyProtection="1">
      <alignment horizontal="right" vertical="center"/>
    </xf>
    <xf numFmtId="38" fontId="23" fillId="0" borderId="254" xfId="54" applyNumberFormat="1" applyFont="1" applyFill="1" applyBorder="1" applyAlignment="1" applyProtection="1">
      <alignment horizontal="right" vertical="center"/>
    </xf>
    <xf numFmtId="6" fontId="23" fillId="34" borderId="255" xfId="54" applyNumberFormat="1" applyFont="1" applyFill="1" applyBorder="1" applyAlignment="1" applyProtection="1">
      <alignment horizontal="right" vertical="center"/>
    </xf>
    <xf numFmtId="6" fontId="23" fillId="33" borderId="255" xfId="54" applyNumberFormat="1" applyFont="1" applyFill="1" applyBorder="1" applyAlignment="1" applyProtection="1">
      <alignment horizontal="right" vertical="center"/>
    </xf>
    <xf numFmtId="6" fontId="23" fillId="34" borderId="248" xfId="54" applyNumberFormat="1" applyFont="1" applyFill="1" applyBorder="1" applyAlignment="1" applyProtection="1">
      <alignment horizontal="right" vertical="center"/>
    </xf>
    <xf numFmtId="6" fontId="23" fillId="0" borderId="268" xfId="53" applyNumberFormat="1" applyFont="1" applyFill="1" applyBorder="1" applyAlignment="1" applyProtection="1">
      <alignment horizontal="right" vertical="center"/>
    </xf>
    <xf numFmtId="6" fontId="23" fillId="44" borderId="254" xfId="53" applyNumberFormat="1" applyFont="1" applyFill="1" applyBorder="1" applyAlignment="1" applyProtection="1">
      <alignment horizontal="right" vertical="center"/>
    </xf>
    <xf numFmtId="6" fontId="23" fillId="0" borderId="254" xfId="53" applyNumberFormat="1" applyFont="1" applyFill="1" applyBorder="1" applyAlignment="1" applyProtection="1">
      <alignment horizontal="right" vertical="center"/>
    </xf>
    <xf numFmtId="6" fontId="23" fillId="33" borderId="254" xfId="53" applyNumberFormat="1" applyFont="1" applyFill="1" applyBorder="1" applyAlignment="1" applyProtection="1">
      <alignment horizontal="right" vertical="center"/>
    </xf>
    <xf numFmtId="6" fontId="23" fillId="31" borderId="254" xfId="53" applyNumberFormat="1" applyFont="1" applyFill="1" applyBorder="1" applyAlignment="1" applyProtection="1">
      <alignment horizontal="right" vertical="center"/>
    </xf>
    <xf numFmtId="0" fontId="23" fillId="0" borderId="253" xfId="53" applyFont="1" applyFill="1" applyBorder="1" applyAlignment="1" applyProtection="1">
      <alignment horizontal="center" vertical="center"/>
    </xf>
    <xf numFmtId="0" fontId="23" fillId="0" borderId="250" xfId="53" applyFont="1" applyFill="1" applyBorder="1" applyAlignment="1" applyProtection="1">
      <alignment horizontal="center" vertical="center"/>
    </xf>
    <xf numFmtId="0" fontId="23" fillId="0" borderId="27" xfId="53" applyFont="1" applyFill="1" applyBorder="1" applyAlignment="1" applyProtection="1">
      <alignment horizontal="center" vertical="center"/>
    </xf>
    <xf numFmtId="6" fontId="23" fillId="45" borderId="255" xfId="54" applyNumberFormat="1" applyFont="1" applyFill="1" applyBorder="1" applyAlignment="1" applyProtection="1">
      <alignment horizontal="right" vertical="center"/>
    </xf>
    <xf numFmtId="0" fontId="23" fillId="0" borderId="251" xfId="53" applyFont="1" applyFill="1" applyBorder="1" applyAlignment="1" applyProtection="1">
      <alignment vertical="center"/>
    </xf>
    <xf numFmtId="38" fontId="23" fillId="31" borderId="251" xfId="54" applyNumberFormat="1" applyFont="1" applyFill="1" applyBorder="1" applyAlignment="1" applyProtection="1">
      <alignment horizontal="right" vertical="center"/>
    </xf>
    <xf numFmtId="6" fontId="23" fillId="0" borderId="252" xfId="54" applyNumberFormat="1" applyFont="1" applyFill="1" applyBorder="1" applyAlignment="1" applyProtection="1">
      <alignment horizontal="right" vertical="center"/>
    </xf>
    <xf numFmtId="6" fontId="23" fillId="31" borderId="252" xfId="54" applyNumberFormat="1" applyFont="1" applyFill="1" applyBorder="1" applyAlignment="1" applyProtection="1">
      <alignment horizontal="right" vertical="center"/>
    </xf>
    <xf numFmtId="38" fontId="23" fillId="0" borderId="251" xfId="54" applyNumberFormat="1" applyFont="1" applyFill="1" applyBorder="1" applyAlignment="1" applyProtection="1">
      <alignment horizontal="right" vertical="center"/>
    </xf>
    <xf numFmtId="6" fontId="23" fillId="34" borderId="252" xfId="54" applyNumberFormat="1" applyFont="1" applyFill="1" applyBorder="1" applyAlignment="1" applyProtection="1">
      <alignment horizontal="right" vertical="center"/>
    </xf>
    <xf numFmtId="6" fontId="23" fillId="33" borderId="252" xfId="54" applyNumberFormat="1" applyFont="1" applyFill="1" applyBorder="1" applyAlignment="1" applyProtection="1">
      <alignment horizontal="right" vertical="center"/>
    </xf>
    <xf numFmtId="6" fontId="23" fillId="45" borderId="252" xfId="54" applyNumberFormat="1" applyFont="1" applyFill="1" applyBorder="1" applyAlignment="1" applyProtection="1">
      <alignment horizontal="right" vertical="center"/>
    </xf>
    <xf numFmtId="6" fontId="23" fillId="34" borderId="249" xfId="54" applyNumberFormat="1" applyFont="1" applyFill="1" applyBorder="1" applyAlignment="1" applyProtection="1">
      <alignment horizontal="right" vertical="center"/>
    </xf>
    <xf numFmtId="6" fontId="23" fillId="0" borderId="269" xfId="53" applyNumberFormat="1" applyFont="1" applyFill="1" applyBorder="1" applyAlignment="1" applyProtection="1">
      <alignment horizontal="right" vertical="center"/>
    </xf>
    <xf numFmtId="6" fontId="23" fillId="44" borderId="251" xfId="53" applyNumberFormat="1" applyFont="1" applyFill="1" applyBorder="1" applyAlignment="1" applyProtection="1">
      <alignment horizontal="right" vertical="center"/>
    </xf>
    <xf numFmtId="6" fontId="23" fillId="0" borderId="251" xfId="53" applyNumberFormat="1" applyFont="1" applyFill="1" applyBorder="1" applyAlignment="1" applyProtection="1">
      <alignment horizontal="right" vertical="center"/>
    </xf>
    <xf numFmtId="6" fontId="23" fillId="33" borderId="251" xfId="53" applyNumberFormat="1" applyFont="1" applyFill="1" applyBorder="1" applyAlignment="1" applyProtection="1">
      <alignment horizontal="right" vertical="center"/>
    </xf>
    <xf numFmtId="6" fontId="23" fillId="31" borderId="251" xfId="53" applyNumberFormat="1" applyFont="1" applyFill="1" applyBorder="1" applyAlignment="1" applyProtection="1">
      <alignment horizontal="right" vertical="center"/>
    </xf>
    <xf numFmtId="0" fontId="23" fillId="0" borderId="232" xfId="53" applyFont="1" applyFill="1" applyBorder="1" applyAlignment="1" applyProtection="1">
      <alignment vertical="center"/>
    </xf>
    <xf numFmtId="38" fontId="23" fillId="31" borderId="232" xfId="54" applyNumberFormat="1" applyFont="1" applyFill="1" applyBorder="1" applyAlignment="1" applyProtection="1">
      <alignment horizontal="right" vertical="center"/>
    </xf>
    <xf numFmtId="6" fontId="23" fillId="0" borderId="206" xfId="54" applyNumberFormat="1" applyFont="1" applyFill="1" applyBorder="1" applyAlignment="1" applyProtection="1">
      <alignment horizontal="right" vertical="center"/>
    </xf>
    <xf numFmtId="6" fontId="23" fillId="31" borderId="206" xfId="54" applyNumberFormat="1" applyFont="1" applyFill="1" applyBorder="1" applyAlignment="1" applyProtection="1">
      <alignment horizontal="right" vertical="center"/>
    </xf>
    <xf numFmtId="38" fontId="23" fillId="0" borderId="232" xfId="54" applyNumberFormat="1" applyFont="1" applyFill="1" applyBorder="1" applyAlignment="1" applyProtection="1">
      <alignment horizontal="right" vertical="center"/>
    </xf>
    <xf numFmtId="6" fontId="23" fillId="34" borderId="206" xfId="54" applyNumberFormat="1" applyFont="1" applyFill="1" applyBorder="1" applyAlignment="1" applyProtection="1">
      <alignment horizontal="right" vertical="center"/>
    </xf>
    <xf numFmtId="6" fontId="23" fillId="33" borderId="206" xfId="54" applyNumberFormat="1" applyFont="1" applyFill="1" applyBorder="1" applyAlignment="1" applyProtection="1">
      <alignment horizontal="right" vertical="center"/>
    </xf>
    <xf numFmtId="6" fontId="23" fillId="45" borderId="206" xfId="54" applyNumberFormat="1" applyFont="1" applyFill="1" applyBorder="1" applyAlignment="1" applyProtection="1">
      <alignment horizontal="right" vertical="center"/>
    </xf>
    <xf numFmtId="6" fontId="23" fillId="0" borderId="205" xfId="54" applyNumberFormat="1" applyFont="1" applyFill="1" applyBorder="1" applyAlignment="1" applyProtection="1">
      <alignment horizontal="right" vertical="center"/>
    </xf>
    <xf numFmtId="6" fontId="23" fillId="34" borderId="205" xfId="54" applyNumberFormat="1" applyFont="1" applyFill="1" applyBorder="1" applyAlignment="1" applyProtection="1">
      <alignment horizontal="right" vertical="center"/>
    </xf>
    <xf numFmtId="6" fontId="23" fillId="0" borderId="218" xfId="53" applyNumberFormat="1" applyFont="1" applyFill="1" applyBorder="1" applyAlignment="1" applyProtection="1">
      <alignment horizontal="right" vertical="center"/>
    </xf>
    <xf numFmtId="6" fontId="23" fillId="44" borderId="232" xfId="53" applyNumberFormat="1" applyFont="1" applyFill="1" applyBorder="1" applyAlignment="1" applyProtection="1">
      <alignment horizontal="right" vertical="center"/>
    </xf>
    <xf numFmtId="6" fontId="23" fillId="0" borderId="232" xfId="53" applyNumberFormat="1" applyFont="1" applyFill="1" applyBorder="1" applyAlignment="1" applyProtection="1">
      <alignment horizontal="right" vertical="center"/>
    </xf>
    <xf numFmtId="6" fontId="23" fillId="33" borderId="232" xfId="53" applyNumberFormat="1" applyFont="1" applyFill="1" applyBorder="1" applyAlignment="1" applyProtection="1">
      <alignment horizontal="right" vertical="center"/>
    </xf>
    <xf numFmtId="6" fontId="23" fillId="31" borderId="232" xfId="53" applyNumberFormat="1" applyFont="1" applyFill="1" applyBorder="1" applyAlignment="1" applyProtection="1">
      <alignment horizontal="right" vertical="center"/>
    </xf>
    <xf numFmtId="38" fontId="26" fillId="31" borderId="328" xfId="54" applyNumberFormat="1" applyFont="1" applyFill="1" applyBorder="1" applyAlignment="1" applyProtection="1">
      <alignment horizontal="right" vertical="center"/>
    </xf>
    <xf numFmtId="6" fontId="26" fillId="0" borderId="241" xfId="54" applyNumberFormat="1" applyFont="1" applyFill="1" applyBorder="1" applyAlignment="1" applyProtection="1">
      <alignment horizontal="right" vertical="center"/>
    </xf>
    <xf numFmtId="6" fontId="26" fillId="31" borderId="241" xfId="54" applyNumberFormat="1" applyFont="1" applyFill="1" applyBorder="1" applyAlignment="1" applyProtection="1">
      <alignment horizontal="right" vertical="center"/>
    </xf>
    <xf numFmtId="6" fontId="26" fillId="34" borderId="241" xfId="54" applyNumberFormat="1" applyFont="1" applyFill="1" applyBorder="1" applyAlignment="1" applyProtection="1">
      <alignment horizontal="right" vertical="center"/>
    </xf>
    <xf numFmtId="6" fontId="26" fillId="33" borderId="241" xfId="54" applyNumberFormat="1" applyFont="1" applyFill="1" applyBorder="1" applyAlignment="1" applyProtection="1">
      <alignment horizontal="right" vertical="center"/>
    </xf>
    <xf numFmtId="6" fontId="26" fillId="45" borderId="241" xfId="54" applyNumberFormat="1" applyFont="1" applyFill="1" applyBorder="1" applyAlignment="1" applyProtection="1">
      <alignment horizontal="right" vertical="center"/>
    </xf>
    <xf numFmtId="6" fontId="26" fillId="34" borderId="324" xfId="54" applyNumberFormat="1" applyFont="1" applyFill="1" applyBorder="1" applyAlignment="1" applyProtection="1">
      <alignment horizontal="right" vertical="center"/>
    </xf>
    <xf numFmtId="6" fontId="26" fillId="0" borderId="326" xfId="53" applyNumberFormat="1" applyFont="1" applyFill="1" applyBorder="1" applyAlignment="1" applyProtection="1">
      <alignment horizontal="right" vertical="center"/>
    </xf>
    <xf numFmtId="6" fontId="26" fillId="44" borderId="328" xfId="54" applyNumberFormat="1" applyFont="1" applyFill="1" applyBorder="1" applyAlignment="1" applyProtection="1">
      <alignment horizontal="right" vertical="center"/>
    </xf>
    <xf numFmtId="6" fontId="26" fillId="0" borderId="328" xfId="54" applyNumberFormat="1" applyFont="1" applyFill="1" applyBorder="1" applyAlignment="1" applyProtection="1">
      <alignment horizontal="right" vertical="center"/>
    </xf>
    <xf numFmtId="6" fontId="26" fillId="33" borderId="328" xfId="54" applyNumberFormat="1" applyFont="1" applyFill="1" applyBorder="1" applyAlignment="1" applyProtection="1">
      <alignment horizontal="right" vertical="center"/>
    </xf>
    <xf numFmtId="6" fontId="26" fillId="31" borderId="328" xfId="54" applyNumberFormat="1" applyFont="1" applyFill="1" applyBorder="1" applyAlignment="1" applyProtection="1">
      <alignment horizontal="right" vertical="center"/>
    </xf>
    <xf numFmtId="0" fontId="35" fillId="34" borderId="10" xfId="0" applyFont="1" applyFill="1" applyBorder="1" applyAlignment="1" applyProtection="1">
      <alignment horizontal="center" vertical="center" wrapText="1"/>
    </xf>
    <xf numFmtId="0" fontId="35" fillId="34" borderId="319" xfId="0" applyFont="1" applyFill="1" applyBorder="1" applyAlignment="1" applyProtection="1">
      <alignment horizontal="center" vertical="center" wrapText="1"/>
    </xf>
    <xf numFmtId="0" fontId="37" fillId="30" borderId="14" xfId="0" applyFont="1" applyFill="1" applyBorder="1" applyAlignment="1" applyProtection="1">
      <alignment horizontal="center" vertical="center" wrapText="1"/>
    </xf>
    <xf numFmtId="0" fontId="37" fillId="30" borderId="14" xfId="0" quotePrefix="1" applyFont="1" applyFill="1" applyBorder="1" applyAlignment="1" applyProtection="1">
      <alignment horizontal="center" vertical="center" wrapText="1"/>
    </xf>
    <xf numFmtId="0" fontId="0" fillId="30" borderId="14" xfId="0" applyFill="1" applyBorder="1" applyAlignment="1" applyProtection="1">
      <alignment vertical="center"/>
    </xf>
    <xf numFmtId="0" fontId="0" fillId="30" borderId="38" xfId="0" applyFill="1" applyBorder="1" applyAlignment="1" applyProtection="1">
      <alignment vertical="center"/>
    </xf>
    <xf numFmtId="0" fontId="0" fillId="25" borderId="223" xfId="0" applyFill="1" applyBorder="1" applyAlignment="1" applyProtection="1">
      <alignment vertical="center"/>
    </xf>
    <xf numFmtId="0" fontId="0" fillId="25" borderId="16" xfId="0" applyFill="1" applyBorder="1" applyAlignment="1" applyProtection="1">
      <alignment vertical="center"/>
    </xf>
    <xf numFmtId="1" fontId="30" fillId="25" borderId="16" xfId="0" quotePrefix="1" applyNumberFormat="1" applyFont="1" applyFill="1" applyBorder="1" applyAlignment="1" applyProtection="1">
      <alignment horizontal="center" vertical="center"/>
    </xf>
    <xf numFmtId="0" fontId="23" fillId="0" borderId="205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3" borderId="13" xfId="0" applyNumberFormat="1" applyFill="1" applyBorder="1" applyAlignment="1" applyProtection="1">
      <alignment vertical="center"/>
    </xf>
    <xf numFmtId="6" fontId="0" fillId="0" borderId="205" xfId="0" applyNumberFormat="1" applyFill="1" applyBorder="1" applyAlignment="1" applyProtection="1">
      <alignment vertical="center"/>
    </xf>
    <xf numFmtId="0" fontId="23" fillId="0" borderId="48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21" xfId="0" applyNumberFormat="1" applyFont="1" applyFill="1" applyBorder="1" applyAlignment="1" applyProtection="1">
      <alignment vertical="center"/>
    </xf>
    <xf numFmtId="0" fontId="35" fillId="0" borderId="0" xfId="0" applyFont="1" applyBorder="1" applyAlignment="1" applyProtection="1">
      <alignment vertical="center"/>
    </xf>
    <xf numFmtId="37" fontId="35" fillId="0" borderId="0" xfId="28" applyNumberFormat="1" applyFont="1" applyBorder="1" applyAlignment="1" applyProtection="1">
      <alignment vertical="center"/>
    </xf>
    <xf numFmtId="8" fontId="35" fillId="0" borderId="0" xfId="0" applyNumberFormat="1" applyFont="1" applyBorder="1" applyAlignment="1" applyProtection="1">
      <alignment vertical="center"/>
    </xf>
    <xf numFmtId="6" fontId="35" fillId="0" borderId="0" xfId="0" applyNumberFormat="1" applyFont="1" applyBorder="1" applyAlignment="1" applyProtection="1">
      <alignment vertical="center"/>
    </xf>
    <xf numFmtId="0" fontId="35" fillId="34" borderId="205" xfId="0" applyFont="1" applyFill="1" applyBorder="1" applyAlignment="1" applyProtection="1">
      <alignment horizontal="center" vertical="center" wrapText="1"/>
    </xf>
    <xf numFmtId="6" fontId="23" fillId="43" borderId="255" xfId="54" applyNumberFormat="1" applyFont="1" applyFill="1" applyBorder="1" applyAlignment="1" applyProtection="1">
      <alignment horizontal="right"/>
    </xf>
    <xf numFmtId="6" fontId="23" fillId="0" borderId="248" xfId="54" applyNumberFormat="1" applyFont="1" applyFill="1" applyBorder="1" applyAlignment="1" applyProtection="1">
      <alignment horizontal="right"/>
    </xf>
    <xf numFmtId="0" fontId="23" fillId="0" borderId="19" xfId="0" applyFont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vertical="center" wrapText="1"/>
    </xf>
    <xf numFmtId="3" fontId="23" fillId="0" borderId="19" xfId="0" applyNumberFormat="1" applyFont="1" applyFill="1" applyBorder="1" applyAlignment="1" applyProtection="1">
      <alignment horizontal="right" vertical="center"/>
    </xf>
    <xf numFmtId="6" fontId="23" fillId="0" borderId="19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1" borderId="13" xfId="0" applyNumberFormat="1" applyFont="1" applyFill="1" applyBorder="1" applyAlignment="1" applyProtection="1">
      <alignment horizontal="right" vertical="center"/>
    </xf>
    <xf numFmtId="6" fontId="23" fillId="33" borderId="13" xfId="0" applyNumberFormat="1" applyFont="1" applyFill="1" applyBorder="1" applyAlignment="1" applyProtection="1">
      <alignment horizontal="right" vertical="center"/>
    </xf>
    <xf numFmtId="6" fontId="23" fillId="34" borderId="205" xfId="0" applyNumberFormat="1" applyFont="1" applyFill="1" applyBorder="1" applyAlignment="1" applyProtection="1">
      <alignment horizontal="right" vertical="center"/>
    </xf>
    <xf numFmtId="6" fontId="23" fillId="44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9" xfId="0" applyFont="1" applyFill="1" applyBorder="1" applyAlignment="1" applyProtection="1">
      <alignment horizontal="center" vertical="center" wrapText="1"/>
    </xf>
    <xf numFmtId="0" fontId="23" fillId="0" borderId="204" xfId="0" applyFont="1" applyFill="1" applyBorder="1" applyAlignment="1" applyProtection="1">
      <alignment horizontal="center" vertical="center" wrapText="1"/>
    </xf>
    <xf numFmtId="15" fontId="35" fillId="34" borderId="313" xfId="0" applyNumberFormat="1" applyFont="1" applyFill="1" applyBorder="1" applyAlignment="1" applyProtection="1">
      <alignment horizontal="center" vertical="center" wrapText="1"/>
    </xf>
    <xf numFmtId="0" fontId="35" fillId="44" borderId="313" xfId="252" applyFont="1" applyFill="1" applyBorder="1" applyAlignment="1" applyProtection="1">
      <alignment horizontal="center" vertical="center" wrapText="1"/>
    </xf>
    <xf numFmtId="0" fontId="0" fillId="25" borderId="313" xfId="0" applyFill="1" applyBorder="1" applyAlignment="1" applyProtection="1">
      <alignment horizontal="center"/>
    </xf>
    <xf numFmtId="0" fontId="0" fillId="25" borderId="313" xfId="0" applyFill="1" applyBorder="1" applyProtection="1"/>
    <xf numFmtId="1" fontId="30" fillId="25" borderId="313" xfId="0" quotePrefix="1" applyNumberFormat="1" applyFont="1" applyFill="1" applyBorder="1" applyAlignment="1" applyProtection="1">
      <alignment horizontal="center"/>
    </xf>
    <xf numFmtId="0" fontId="35" fillId="44" borderId="316" xfId="0" applyFont="1" applyFill="1" applyBorder="1" applyAlignment="1" applyProtection="1">
      <alignment horizontal="center" vertical="center" wrapText="1"/>
    </xf>
    <xf numFmtId="0" fontId="81" fillId="44" borderId="313" xfId="0" applyFont="1" applyFill="1" applyBorder="1" applyAlignment="1" applyProtection="1">
      <alignment horizontal="center" vertical="center" wrapText="1"/>
    </xf>
    <xf numFmtId="0" fontId="23" fillId="0" borderId="330" xfId="64" applyFont="1" applyFill="1" applyBorder="1" applyAlignment="1" applyProtection="1">
      <alignment horizontal="center" vertical="center"/>
    </xf>
    <xf numFmtId="0" fontId="23" fillId="0" borderId="256" xfId="64" applyNumberFormat="1" applyFont="1" applyFill="1" applyBorder="1" applyAlignment="1" applyProtection="1">
      <alignment horizontal="center" vertical="center"/>
    </xf>
    <xf numFmtId="0" fontId="23" fillId="0" borderId="204" xfId="0" applyFont="1" applyBorder="1" applyAlignment="1" applyProtection="1">
      <alignment horizontal="center" vertical="center" wrapText="1"/>
    </xf>
    <xf numFmtId="0" fontId="23" fillId="0" borderId="268" xfId="53" applyFont="1" applyFill="1" applyBorder="1" applyAlignment="1" applyProtection="1">
      <alignment horizontal="center" vertical="center"/>
    </xf>
    <xf numFmtId="0" fontId="23" fillId="0" borderId="269" xfId="53" applyFont="1" applyFill="1" applyBorder="1" applyAlignment="1" applyProtection="1">
      <alignment horizontal="center" vertical="center"/>
    </xf>
    <xf numFmtId="0" fontId="23" fillId="0" borderId="218" xfId="53" applyFont="1" applyFill="1" applyBorder="1" applyAlignment="1" applyProtection="1">
      <alignment horizontal="center" vertical="center"/>
    </xf>
    <xf numFmtId="0" fontId="40" fillId="0" borderId="249" xfId="45" applyFont="1" applyBorder="1" applyAlignment="1" applyProtection="1">
      <alignment horizontal="left" vertical="center"/>
    </xf>
    <xf numFmtId="38" fontId="40" fillId="0" borderId="249" xfId="45" applyNumberFormat="1" applyFont="1" applyBorder="1" applyAlignment="1" applyProtection="1">
      <alignment vertical="center"/>
    </xf>
    <xf numFmtId="0" fontId="40" fillId="0" borderId="205" xfId="45" applyFont="1" applyBorder="1" applyAlignment="1" applyProtection="1">
      <alignment horizontal="left" vertical="center"/>
    </xf>
    <xf numFmtId="38" fontId="40" fillId="0" borderId="205" xfId="45" applyNumberFormat="1" applyFont="1" applyBorder="1" applyAlignment="1" applyProtection="1">
      <alignment vertical="center"/>
    </xf>
    <xf numFmtId="0" fontId="40" fillId="0" borderId="248" xfId="45" applyFont="1" applyBorder="1" applyAlignment="1" applyProtection="1">
      <alignment horizontal="left" vertical="center"/>
    </xf>
    <xf numFmtId="38" fontId="40" fillId="0" borderId="248" xfId="45" applyNumberFormat="1" applyFont="1" applyBorder="1" applyAlignment="1" applyProtection="1">
      <alignment vertical="center"/>
    </xf>
    <xf numFmtId="3" fontId="88" fillId="0" borderId="12" xfId="47822" applyNumberFormat="1" applyFont="1" applyBorder="1" applyAlignment="1" applyProtection="1">
      <alignment vertical="center"/>
    </xf>
    <xf numFmtId="38" fontId="88" fillId="0" borderId="12" xfId="47822" applyNumberFormat="1" applyFont="1" applyBorder="1" applyAlignment="1" applyProtection="1">
      <alignment vertical="center"/>
    </xf>
    <xf numFmtId="38" fontId="91" fillId="0" borderId="249" xfId="45" applyNumberFormat="1" applyFont="1" applyBorder="1" applyAlignment="1" applyProtection="1">
      <alignment vertical="center"/>
    </xf>
    <xf numFmtId="38" fontId="91" fillId="0" borderId="205" xfId="45" applyNumberFormat="1" applyFont="1" applyBorder="1" applyAlignment="1" applyProtection="1">
      <alignment vertical="center"/>
    </xf>
    <xf numFmtId="0" fontId="80" fillId="0" borderId="0" xfId="0" applyFont="1" applyAlignment="1">
      <alignment vertical="center"/>
    </xf>
    <xf numFmtId="0" fontId="80" fillId="0" borderId="0" xfId="0" applyFont="1" applyFill="1" applyAlignment="1">
      <alignment vertical="center"/>
    </xf>
    <xf numFmtId="0" fontId="80" fillId="0" borderId="0" xfId="0" applyFont="1" applyAlignment="1">
      <alignment horizontal="center" vertical="center" wrapText="1"/>
    </xf>
    <xf numFmtId="0" fontId="40" fillId="0" borderId="248" xfId="45" applyNumberFormat="1" applyFont="1" applyBorder="1" applyAlignment="1" applyProtection="1">
      <alignment horizontal="center" vertical="center"/>
    </xf>
    <xf numFmtId="38" fontId="40" fillId="41" borderId="248" xfId="45" applyNumberFormat="1" applyFont="1" applyFill="1" applyBorder="1" applyAlignment="1" applyProtection="1">
      <alignment vertical="center"/>
    </xf>
    <xf numFmtId="0" fontId="40" fillId="0" borderId="249" xfId="45" applyNumberFormat="1" applyFont="1" applyBorder="1" applyAlignment="1" applyProtection="1">
      <alignment horizontal="center" vertical="center"/>
    </xf>
    <xf numFmtId="38" fontId="40" fillId="41" borderId="249" xfId="45" applyNumberFormat="1" applyFont="1" applyFill="1" applyBorder="1" applyAlignment="1" applyProtection="1">
      <alignment vertical="center"/>
    </xf>
    <xf numFmtId="0" fontId="40" fillId="0" borderId="205" xfId="45" applyNumberFormat="1" applyFont="1" applyBorder="1" applyAlignment="1" applyProtection="1">
      <alignment horizontal="center" vertical="center"/>
    </xf>
    <xf numFmtId="38" fontId="40" fillId="41" borderId="205" xfId="45" applyNumberFormat="1" applyFont="1" applyFill="1" applyBorder="1" applyAlignment="1" applyProtection="1">
      <alignment vertical="center"/>
    </xf>
    <xf numFmtId="0" fontId="88" fillId="0" borderId="12" xfId="47822" applyNumberFormat="1" applyFont="1" applyBorder="1" applyAlignment="1" applyProtection="1">
      <alignment horizontal="center" vertical="center"/>
    </xf>
    <xf numFmtId="0" fontId="92" fillId="0" borderId="0" xfId="0" applyFont="1" applyAlignment="1">
      <alignment vertical="center"/>
    </xf>
    <xf numFmtId="38" fontId="88" fillId="41" borderId="12" xfId="47822" applyNumberFormat="1" applyFont="1" applyFill="1" applyBorder="1" applyAlignment="1" applyProtection="1">
      <alignment vertical="center"/>
    </xf>
    <xf numFmtId="0" fontId="40" fillId="0" borderId="249" xfId="45" applyFont="1" applyBorder="1" applyAlignment="1" applyProtection="1">
      <alignment horizontal="center" vertical="center"/>
    </xf>
    <xf numFmtId="0" fontId="40" fillId="0" borderId="205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81" fillId="39" borderId="223" xfId="0" applyNumberFormat="1" applyFont="1" applyFill="1" applyBorder="1" applyAlignment="1" applyProtection="1">
      <alignment horizontal="center" vertical="center" wrapText="1"/>
    </xf>
    <xf numFmtId="10" fontId="81" fillId="32" borderId="223" xfId="0" applyNumberFormat="1" applyFont="1" applyFill="1" applyBorder="1" applyAlignment="1" applyProtection="1">
      <alignment horizontal="center" vertical="center" wrapText="1"/>
    </xf>
    <xf numFmtId="165" fontId="25" fillId="25" borderId="16" xfId="28" applyNumberFormat="1" applyFont="1" applyFill="1" applyBorder="1" applyAlignment="1" applyProtection="1">
      <alignment horizontal="center" vertical="center"/>
    </xf>
    <xf numFmtId="1" fontId="30" fillId="25" borderId="16" xfId="28" quotePrefix="1" applyNumberFormat="1" applyFont="1" applyFill="1" applyBorder="1" applyAlignment="1" applyProtection="1">
      <alignment horizontal="center" vertical="center"/>
    </xf>
    <xf numFmtId="1" fontId="30" fillId="25" borderId="16" xfId="28" applyNumberFormat="1" applyFont="1" applyFill="1" applyBorder="1" applyAlignment="1" applyProtection="1">
      <alignment horizontal="center" vertical="center"/>
    </xf>
    <xf numFmtId="1" fontId="30" fillId="25" borderId="20" xfId="28" applyNumberFormat="1" applyFont="1" applyFill="1" applyBorder="1" applyAlignment="1" applyProtection="1">
      <alignment horizontal="center" vertical="center"/>
    </xf>
    <xf numFmtId="3" fontId="25" fillId="0" borderId="249" xfId="0" applyNumberFormat="1" applyFont="1" applyBorder="1" applyAlignment="1" applyProtection="1">
      <alignment vertical="center"/>
    </xf>
    <xf numFmtId="166" fontId="25" fillId="38" borderId="249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40" fillId="0" borderId="331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3" fillId="0" borderId="249" xfId="0" applyNumberFormat="1" applyFont="1" applyFill="1" applyBorder="1" applyAlignment="1" applyProtection="1">
      <alignment vertical="center"/>
    </xf>
    <xf numFmtId="169" fontId="23" fillId="0" borderId="249" xfId="48" applyNumberFormat="1" applyFont="1" applyBorder="1" applyAlignment="1" applyProtection="1">
      <alignment vertical="center"/>
    </xf>
    <xf numFmtId="10" fontId="23" fillId="0" borderId="256" xfId="0" applyNumberFormat="1" applyFont="1" applyBorder="1" applyAlignment="1" applyProtection="1">
      <alignment vertical="center"/>
    </xf>
    <xf numFmtId="6" fontId="23" fillId="0" borderId="256" xfId="32" applyNumberFormat="1" applyFont="1" applyBorder="1" applyAlignment="1" applyProtection="1">
      <alignment vertical="center"/>
    </xf>
    <xf numFmtId="10" fontId="23" fillId="0" borderId="249" xfId="48" applyNumberFormat="1" applyFont="1" applyBorder="1" applyAlignment="1" applyProtection="1">
      <alignment vertical="center"/>
    </xf>
    <xf numFmtId="165" fontId="23" fillId="0" borderId="249" xfId="28" applyNumberFormat="1" applyFont="1" applyBorder="1" applyAlignment="1" applyProtection="1">
      <alignment vertical="center"/>
    </xf>
    <xf numFmtId="6" fontId="23" fillId="0" borderId="249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83" fillId="0" borderId="0" xfId="0" applyFont="1" applyAlignment="1" applyProtection="1">
      <alignment vertical="center"/>
    </xf>
    <xf numFmtId="1" fontId="23" fillId="25" borderId="313" xfId="0" applyNumberFormat="1" applyFont="1" applyFill="1" applyBorder="1" applyAlignment="1" applyProtection="1">
      <alignment horizontal="center" vertical="center"/>
    </xf>
    <xf numFmtId="1" fontId="26" fillId="25" borderId="313" xfId="0" applyNumberFormat="1" applyFont="1" applyFill="1" applyBorder="1" applyAlignment="1" applyProtection="1">
      <alignment horizontal="center" vertical="center"/>
    </xf>
    <xf numFmtId="1" fontId="30" fillId="25" borderId="313" xfId="0" applyNumberFormat="1" applyFont="1" applyFill="1" applyBorder="1" applyAlignment="1" applyProtection="1">
      <alignment horizontal="center" vertical="center"/>
    </xf>
    <xf numFmtId="0" fontId="23" fillId="0" borderId="251" xfId="0" applyFont="1" applyFill="1" applyBorder="1" applyAlignment="1" applyProtection="1">
      <alignment vertical="center"/>
    </xf>
    <xf numFmtId="0" fontId="23" fillId="0" borderId="257" xfId="0" applyFont="1" applyFill="1" applyBorder="1" applyAlignment="1" applyProtection="1">
      <alignment vertical="center"/>
    </xf>
    <xf numFmtId="0" fontId="23" fillId="0" borderId="258" xfId="0" applyFont="1" applyFill="1" applyBorder="1" applyAlignment="1" applyProtection="1">
      <alignment vertical="center"/>
    </xf>
    <xf numFmtId="0" fontId="23" fillId="0" borderId="259" xfId="0" applyFont="1" applyFill="1" applyBorder="1" applyAlignment="1" applyProtection="1">
      <alignment vertical="center"/>
    </xf>
    <xf numFmtId="6" fontId="23" fillId="0" borderId="260" xfId="0" applyNumberFormat="1" applyFont="1" applyFill="1" applyBorder="1" applyAlignment="1" applyProtection="1">
      <alignment vertical="center"/>
    </xf>
    <xf numFmtId="6" fontId="23" fillId="34" borderId="260" xfId="0" applyNumberFormat="1" applyFont="1" applyFill="1" applyBorder="1" applyAlignment="1" applyProtection="1">
      <alignment vertical="center"/>
    </xf>
    <xf numFmtId="6" fontId="23" fillId="33" borderId="260" xfId="0" applyNumberFormat="1" applyFont="1" applyFill="1" applyBorder="1" applyAlignment="1" applyProtection="1">
      <alignment vertical="center"/>
    </xf>
    <xf numFmtId="0" fontId="23" fillId="0" borderId="23" xfId="0" applyFont="1" applyFill="1" applyBorder="1" applyAlignment="1" applyProtection="1">
      <alignment vertical="center"/>
    </xf>
    <xf numFmtId="0" fontId="23" fillId="0" borderId="35" xfId="0" applyFont="1" applyFill="1" applyBorder="1" applyAlignment="1" applyProtection="1">
      <alignment vertical="center"/>
    </xf>
    <xf numFmtId="6" fontId="23" fillId="0" borderId="36" xfId="0" applyNumberFormat="1" applyFont="1" applyFill="1" applyBorder="1" applyAlignment="1" applyProtection="1">
      <alignment vertical="center"/>
    </xf>
    <xf numFmtId="6" fontId="23" fillId="34" borderId="36" xfId="0" applyNumberFormat="1" applyFont="1" applyFill="1" applyBorder="1" applyAlignment="1" applyProtection="1">
      <alignment vertical="center"/>
    </xf>
    <xf numFmtId="6" fontId="23" fillId="33" borderId="36" xfId="0" applyNumberFormat="1" applyFont="1" applyFill="1" applyBorder="1" applyAlignment="1" applyProtection="1">
      <alignment vertical="center"/>
    </xf>
    <xf numFmtId="0" fontId="23" fillId="0" borderId="261" xfId="0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6" fontId="23" fillId="0" borderId="263" xfId="0" applyNumberFormat="1" applyFont="1" applyFill="1" applyBorder="1" applyAlignment="1" applyProtection="1">
      <alignment vertical="center"/>
    </xf>
    <xf numFmtId="6" fontId="23" fillId="0" borderId="48" xfId="0" applyNumberFormat="1" applyFont="1" applyFill="1" applyBorder="1" applyAlignment="1" applyProtection="1">
      <alignment vertical="center"/>
    </xf>
    <xf numFmtId="6" fontId="23" fillId="34" borderId="48" xfId="0" applyNumberFormat="1" applyFont="1" applyFill="1" applyBorder="1" applyAlignment="1" applyProtection="1">
      <alignment vertical="center"/>
    </xf>
    <xf numFmtId="6" fontId="23" fillId="33" borderId="263" xfId="0" applyNumberFormat="1" applyFont="1" applyFill="1" applyBorder="1" applyAlignment="1" applyProtection="1">
      <alignment vertical="center"/>
    </xf>
    <xf numFmtId="6" fontId="23" fillId="33" borderId="48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81" fillId="33" borderId="313" xfId="0" applyFont="1" applyFill="1" applyBorder="1" applyAlignment="1" applyProtection="1">
      <alignment horizontal="center" vertical="center" wrapText="1"/>
    </xf>
    <xf numFmtId="0" fontId="81" fillId="49" borderId="313" xfId="0" applyFont="1" applyFill="1" applyBorder="1" applyAlignment="1" applyProtection="1">
      <alignment horizontal="center" vertical="center" wrapText="1"/>
    </xf>
    <xf numFmtId="0" fontId="25" fillId="0" borderId="254" xfId="0" applyFont="1" applyFill="1" applyBorder="1" applyAlignment="1" applyProtection="1">
      <alignment vertical="center"/>
    </xf>
    <xf numFmtId="0" fontId="25" fillId="0" borderId="264" xfId="0" applyFont="1" applyFill="1" applyBorder="1" applyAlignment="1" applyProtection="1">
      <alignment vertical="center"/>
    </xf>
    <xf numFmtId="6" fontId="25" fillId="0" borderId="248" xfId="0" applyNumberFormat="1" applyFont="1" applyFill="1" applyBorder="1" applyAlignment="1" applyProtection="1">
      <alignment vertical="center"/>
    </xf>
    <xf numFmtId="6" fontId="25" fillId="0" borderId="331" xfId="0" applyNumberFormat="1" applyFont="1" applyFill="1" applyBorder="1" applyAlignment="1" applyProtection="1">
      <alignment vertical="center"/>
    </xf>
    <xf numFmtId="6" fontId="25" fillId="44" borderId="248" xfId="0" applyNumberFormat="1" applyFont="1" applyFill="1" applyBorder="1" applyAlignment="1" applyProtection="1">
      <alignment vertical="center"/>
    </xf>
    <xf numFmtId="6" fontId="25" fillId="33" borderId="248" xfId="0" applyNumberFormat="1" applyFont="1" applyFill="1" applyBorder="1" applyAlignment="1" applyProtection="1">
      <alignment vertical="center"/>
    </xf>
    <xf numFmtId="0" fontId="25" fillId="0" borderId="258" xfId="0" applyFont="1" applyFill="1" applyBorder="1" applyAlignment="1" applyProtection="1">
      <alignment vertical="center"/>
    </xf>
    <xf numFmtId="0" fontId="25" fillId="0" borderId="259" xfId="0" applyFont="1" applyFill="1" applyBorder="1" applyAlignment="1" applyProtection="1">
      <alignment vertical="center"/>
    </xf>
    <xf numFmtId="6" fontId="25" fillId="0" borderId="260" xfId="0" applyNumberFormat="1" applyFont="1" applyFill="1" applyBorder="1" applyAlignment="1" applyProtection="1">
      <alignment vertical="center"/>
    </xf>
    <xf numFmtId="6" fontId="25" fillId="44" borderId="260" xfId="0" applyNumberFormat="1" applyFont="1" applyFill="1" applyBorder="1" applyAlignment="1" applyProtection="1">
      <alignment vertical="center"/>
    </xf>
    <xf numFmtId="6" fontId="25" fillId="33" borderId="260" xfId="0" applyNumberFormat="1" applyFont="1" applyFill="1" applyBorder="1" applyAlignment="1" applyProtection="1">
      <alignment vertical="center"/>
    </xf>
    <xf numFmtId="0" fontId="25" fillId="0" borderId="23" xfId="0" applyFont="1" applyFill="1" applyBorder="1" applyAlignment="1" applyProtection="1">
      <alignment vertical="center"/>
    </xf>
    <xf numFmtId="0" fontId="25" fillId="0" borderId="35" xfId="0" applyFont="1" applyFill="1" applyBorder="1" applyAlignment="1" applyProtection="1">
      <alignment vertical="center"/>
    </xf>
    <xf numFmtId="6" fontId="25" fillId="0" borderId="36" xfId="0" applyNumberFormat="1" applyFont="1" applyFill="1" applyBorder="1" applyAlignment="1" applyProtection="1">
      <alignment vertical="center"/>
    </xf>
    <xf numFmtId="6" fontId="25" fillId="44" borderId="36" xfId="0" applyNumberFormat="1" applyFont="1" applyFill="1" applyBorder="1" applyAlignment="1" applyProtection="1">
      <alignment vertical="center"/>
    </xf>
    <xf numFmtId="6" fontId="25" fillId="33" borderId="36" xfId="0" applyNumberFormat="1" applyFont="1" applyFill="1" applyBorder="1" applyAlignment="1" applyProtection="1">
      <alignment vertical="center"/>
    </xf>
    <xf numFmtId="0" fontId="25" fillId="0" borderId="261" xfId="0" applyFont="1" applyFill="1" applyBorder="1" applyAlignment="1" applyProtection="1">
      <alignment vertical="center"/>
    </xf>
    <xf numFmtId="0" fontId="25" fillId="0" borderId="262" xfId="0" applyFont="1" applyFill="1" applyBorder="1" applyAlignment="1" applyProtection="1">
      <alignment vertical="center"/>
    </xf>
    <xf numFmtId="6" fontId="25" fillId="0" borderId="263" xfId="0" applyNumberFormat="1" applyFont="1" applyFill="1" applyBorder="1" applyAlignment="1" applyProtection="1">
      <alignment vertical="center"/>
    </xf>
    <xf numFmtId="6" fontId="25" fillId="44" borderId="263" xfId="0" applyNumberFormat="1" applyFont="1" applyFill="1" applyBorder="1" applyAlignment="1" applyProtection="1">
      <alignment vertical="center"/>
    </xf>
    <xf numFmtId="6" fontId="25" fillId="33" borderId="263" xfId="0" applyNumberFormat="1" applyFont="1" applyFill="1" applyBorder="1" applyAlignment="1" applyProtection="1">
      <alignment vertical="center"/>
    </xf>
    <xf numFmtId="0" fontId="25" fillId="0" borderId="251" xfId="0" applyFont="1" applyFill="1" applyBorder="1" applyAlignment="1" applyProtection="1">
      <alignment vertical="center"/>
    </xf>
    <xf numFmtId="0" fontId="25" fillId="0" borderId="257" xfId="0" applyFont="1" applyFill="1" applyBorder="1" applyAlignment="1" applyProtection="1">
      <alignment vertical="center"/>
    </xf>
    <xf numFmtId="6" fontId="25" fillId="44" borderId="249" xfId="0" applyNumberFormat="1" applyFont="1" applyFill="1" applyBorder="1" applyAlignment="1" applyProtection="1">
      <alignment vertical="center"/>
    </xf>
    <xf numFmtId="6" fontId="25" fillId="33" borderId="249" xfId="0" applyNumberFormat="1" applyFont="1" applyFill="1" applyBorder="1" applyAlignment="1" applyProtection="1">
      <alignment vertical="center"/>
    </xf>
    <xf numFmtId="0" fontId="25" fillId="0" borderId="22" xfId="0" applyFont="1" applyFill="1" applyBorder="1" applyAlignment="1" applyProtection="1">
      <alignment vertical="center"/>
    </xf>
    <xf numFmtId="0" fontId="25" fillId="0" borderId="34" xfId="0" applyFont="1" applyFill="1" applyBorder="1" applyAlignment="1" applyProtection="1">
      <alignment vertical="center"/>
    </xf>
    <xf numFmtId="6" fontId="25" fillId="0" borderId="48" xfId="0" applyNumberFormat="1" applyFont="1" applyFill="1" applyBorder="1" applyAlignment="1" applyProtection="1">
      <alignment vertical="center"/>
    </xf>
    <xf numFmtId="6" fontId="25" fillId="44" borderId="48" xfId="0" applyNumberFormat="1" applyFont="1" applyFill="1" applyBorder="1" applyAlignment="1" applyProtection="1">
      <alignment vertical="center"/>
    </xf>
    <xf numFmtId="6" fontId="25" fillId="33" borderId="48" xfId="0" applyNumberFormat="1" applyFont="1" applyFill="1" applyBorder="1" applyAlignment="1" applyProtection="1">
      <alignment vertical="center"/>
    </xf>
    <xf numFmtId="1" fontId="25" fillId="25" borderId="313" xfId="0" applyNumberFormat="1" applyFont="1" applyFill="1" applyBorder="1" applyAlignment="1" applyProtection="1">
      <alignment horizontal="center" vertical="center"/>
    </xf>
    <xf numFmtId="0" fontId="23" fillId="0" borderId="253" xfId="53" applyFont="1" applyFill="1" applyBorder="1" applyAlignment="1" applyProtection="1">
      <alignment vertical="center"/>
    </xf>
    <xf numFmtId="0" fontId="23" fillId="0" borderId="250" xfId="53" applyFont="1" applyFill="1" applyBorder="1" applyAlignment="1" applyProtection="1">
      <alignment vertical="center"/>
    </xf>
    <xf numFmtId="0" fontId="23" fillId="0" borderId="27" xfId="53" applyFont="1" applyFill="1" applyBorder="1" applyAlignment="1" applyProtection="1">
      <alignment vertical="center"/>
    </xf>
    <xf numFmtId="6" fontId="23" fillId="0" borderId="252" xfId="53" applyNumberFormat="1" applyFont="1" applyFill="1" applyBorder="1" applyAlignment="1" applyProtection="1">
      <alignment horizontal="right" vertical="center"/>
    </xf>
    <xf numFmtId="6" fontId="23" fillId="33" borderId="252" xfId="53" applyNumberFormat="1" applyFont="1" applyFill="1" applyBorder="1" applyAlignment="1" applyProtection="1">
      <alignment horizontal="right" vertical="center"/>
    </xf>
    <xf numFmtId="6" fontId="23" fillId="34" borderId="252" xfId="53" applyNumberFormat="1" applyFont="1" applyFill="1" applyBorder="1" applyAlignment="1" applyProtection="1">
      <alignment horizontal="right" vertical="center"/>
    </xf>
    <xf numFmtId="0" fontId="23" fillId="0" borderId="230" xfId="53" applyFont="1" applyFill="1" applyBorder="1" applyAlignment="1" applyProtection="1">
      <alignment vertical="center"/>
    </xf>
    <xf numFmtId="0" fontId="23" fillId="0" borderId="22" xfId="53" applyFont="1" applyFill="1" applyBorder="1" applyAlignment="1" applyProtection="1">
      <alignment vertical="center"/>
    </xf>
    <xf numFmtId="6" fontId="23" fillId="0" borderId="207" xfId="53" applyNumberFormat="1" applyFont="1" applyFill="1" applyBorder="1" applyAlignment="1" applyProtection="1">
      <alignment horizontal="right" vertical="center"/>
    </xf>
    <xf numFmtId="6" fontId="23" fillId="33" borderId="207" xfId="53" applyNumberFormat="1" applyFont="1" applyFill="1" applyBorder="1" applyAlignment="1" applyProtection="1">
      <alignment horizontal="right" vertical="center"/>
    </xf>
    <xf numFmtId="6" fontId="23" fillId="34" borderId="207" xfId="53" applyNumberFormat="1" applyFont="1" applyFill="1" applyBorder="1" applyAlignment="1" applyProtection="1">
      <alignment horizontal="right" vertical="center"/>
    </xf>
    <xf numFmtId="6" fontId="23" fillId="0" borderId="42" xfId="54" applyNumberFormat="1" applyFont="1" applyFill="1" applyBorder="1" applyAlignment="1" applyProtection="1">
      <alignment horizontal="right" vertical="center"/>
    </xf>
    <xf numFmtId="6" fontId="23" fillId="34" borderId="42" xfId="54" applyNumberFormat="1" applyFont="1" applyFill="1" applyBorder="1" applyAlignment="1" applyProtection="1">
      <alignment horizontal="right" vertical="center"/>
    </xf>
    <xf numFmtId="6" fontId="26" fillId="0" borderId="55" xfId="54" applyNumberFormat="1" applyFont="1" applyFill="1" applyBorder="1" applyAlignment="1" applyProtection="1">
      <alignment horizontal="right" vertical="center"/>
    </xf>
    <xf numFmtId="6" fontId="26" fillId="33" borderId="55" xfId="54" applyNumberFormat="1" applyFont="1" applyFill="1" applyBorder="1" applyAlignment="1" applyProtection="1">
      <alignment horizontal="right" vertical="center"/>
    </xf>
    <xf numFmtId="6" fontId="26" fillId="34" borderId="40" xfId="54" applyNumberFormat="1" applyFont="1" applyFill="1" applyBorder="1" applyAlignment="1" applyProtection="1">
      <alignment horizontal="right" vertical="center"/>
    </xf>
    <xf numFmtId="6" fontId="23" fillId="0" borderId="42" xfId="53" applyNumberFormat="1" applyFont="1" applyFill="1" applyBorder="1" applyAlignment="1" applyProtection="1">
      <alignment horizontal="right" vertical="center"/>
    </xf>
    <xf numFmtId="6" fontId="23" fillId="0" borderId="53" xfId="53" applyNumberFormat="1" applyFont="1" applyFill="1" applyBorder="1" applyAlignment="1" applyProtection="1">
      <alignment horizontal="right" vertical="center"/>
    </xf>
    <xf numFmtId="6" fontId="23" fillId="0" borderId="54" xfId="53" applyNumberFormat="1" applyFont="1" applyFill="1" applyBorder="1" applyAlignment="1" applyProtection="1">
      <alignment horizontal="right" vertical="center"/>
    </xf>
    <xf numFmtId="6" fontId="26" fillId="0" borderId="40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5" borderId="223" xfId="53" applyNumberFormat="1" applyFont="1" applyFill="1" applyBorder="1" applyAlignment="1" applyProtection="1">
      <alignment horizontal="center" vertical="center"/>
    </xf>
    <xf numFmtId="1" fontId="26" fillId="25" borderId="223" xfId="53" applyNumberFormat="1" applyFont="1" applyFill="1" applyBorder="1" applyAlignment="1" applyProtection="1">
      <alignment horizontal="center" vertical="center"/>
    </xf>
    <xf numFmtId="1" fontId="30" fillId="25" borderId="223" xfId="53" quotePrefix="1" applyNumberFormat="1" applyFont="1" applyFill="1" applyBorder="1" applyAlignment="1" applyProtection="1">
      <alignment horizontal="center" vertical="center"/>
    </xf>
    <xf numFmtId="0" fontId="23" fillId="0" borderId="264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7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7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9" fillId="26" borderId="0" xfId="47838" applyNumberFormat="1" applyFont="1" applyFill="1" applyBorder="1" applyAlignment="1">
      <alignment horizontal="center" vertical="center" wrapText="1"/>
    </xf>
    <xf numFmtId="1" fontId="29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5" borderId="313" xfId="47838" quotePrefix="1" applyNumberFormat="1" applyFont="1" applyFill="1" applyBorder="1" applyAlignment="1">
      <alignment horizontal="center" vertical="center"/>
    </xf>
    <xf numFmtId="1" fontId="23" fillId="25" borderId="313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333" xfId="58" applyFont="1" applyFill="1" applyBorder="1" applyAlignment="1" applyProtection="1">
      <alignment vertical="center"/>
    </xf>
    <xf numFmtId="0" fontId="23" fillId="0" borderId="334" xfId="58" applyFont="1" applyFill="1" applyBorder="1" applyAlignment="1" applyProtection="1">
      <alignment vertical="center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1" fontId="30" fillId="25" borderId="313" xfId="53" quotePrefix="1" applyNumberFormat="1" applyFont="1" applyFill="1" applyBorder="1" applyAlignment="1" applyProtection="1">
      <alignment horizontal="center" vertical="center"/>
    </xf>
    <xf numFmtId="0" fontId="75" fillId="0" borderId="0" xfId="0" applyFont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0" fontId="26" fillId="49" borderId="314" xfId="0" applyFont="1" applyFill="1" applyBorder="1" applyAlignment="1">
      <alignment horizontal="center" vertical="center" wrapText="1"/>
    </xf>
    <xf numFmtId="0" fontId="26" fillId="41" borderId="314" xfId="0" applyFont="1" applyFill="1" applyBorder="1" applyAlignment="1">
      <alignment horizontal="center" vertical="center" wrapText="1"/>
    </xf>
    <xf numFmtId="0" fontId="26" fillId="45" borderId="314" xfId="0" applyFont="1" applyFill="1" applyBorder="1" applyAlignment="1">
      <alignment horizontal="center" vertical="center" wrapText="1"/>
    </xf>
    <xf numFmtId="0" fontId="26" fillId="34" borderId="314" xfId="0" applyFont="1" applyFill="1" applyBorder="1" applyAlignment="1">
      <alignment horizontal="center" vertical="center" wrapText="1"/>
    </xf>
    <xf numFmtId="0" fontId="26" fillId="44" borderId="314" xfId="0" applyFont="1" applyFill="1" applyBorder="1" applyAlignment="1">
      <alignment horizontal="center" vertical="center" wrapText="1"/>
    </xf>
    <xf numFmtId="0" fontId="49" fillId="0" borderId="0" xfId="0" applyFont="1" applyAlignment="1" applyProtection="1">
      <alignment vertical="center"/>
    </xf>
    <xf numFmtId="165" fontId="25" fillId="25" borderId="313" xfId="28" applyNumberFormat="1" applyFont="1" applyFill="1" applyBorder="1" applyAlignment="1" applyProtection="1">
      <alignment horizontal="center" vertical="center"/>
    </xf>
    <xf numFmtId="0" fontId="30" fillId="25" borderId="313" xfId="28" quotePrefix="1" applyNumberFormat="1" applyFont="1" applyFill="1" applyBorder="1" applyAlignment="1" applyProtection="1">
      <alignment horizontal="center" vertical="center"/>
    </xf>
    <xf numFmtId="1" fontId="30" fillId="25" borderId="313" xfId="28" quotePrefix="1" applyNumberFormat="1" applyFont="1" applyFill="1" applyBorder="1" applyAlignment="1" applyProtection="1">
      <alignment horizontal="center" vertical="center"/>
    </xf>
    <xf numFmtId="1" fontId="30" fillId="25" borderId="313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9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5" fontId="29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5" fillId="0" borderId="205" xfId="0" applyNumberFormat="1" applyFont="1" applyFill="1" applyBorder="1" applyAlignment="1" applyProtection="1">
      <alignment vertical="center"/>
    </xf>
    <xf numFmtId="10" fontId="25" fillId="0" borderId="205" xfId="48" applyNumberFormat="1" applyFont="1" applyFill="1" applyBorder="1" applyAlignment="1" applyProtection="1">
      <alignment vertical="center"/>
    </xf>
    <xf numFmtId="10" fontId="25" fillId="0" borderId="205" xfId="0" applyNumberFormat="1" applyFont="1" applyFill="1" applyBorder="1" applyAlignment="1" applyProtection="1">
      <alignment vertical="center"/>
    </xf>
    <xf numFmtId="3" fontId="25" fillId="0" borderId="331" xfId="0" applyNumberFormat="1" applyFont="1" applyBorder="1" applyAlignment="1" applyProtection="1">
      <alignment horizontal="center" vertical="center"/>
    </xf>
    <xf numFmtId="3" fontId="25" fillId="0" borderId="205" xfId="0" applyNumberFormat="1" applyFont="1" applyBorder="1" applyAlignment="1" applyProtection="1">
      <alignment horizontal="center" vertical="center"/>
    </xf>
    <xf numFmtId="3" fontId="25" fillId="0" borderId="331" xfId="0" applyNumberFormat="1" applyFont="1" applyBorder="1" applyAlignment="1" applyProtection="1">
      <alignment vertical="center"/>
    </xf>
    <xf numFmtId="3" fontId="25" fillId="0" borderId="205" xfId="0" applyNumberFormat="1" applyFont="1" applyBorder="1" applyAlignment="1" applyProtection="1">
      <alignment vertical="center"/>
    </xf>
    <xf numFmtId="166" fontId="25" fillId="0" borderId="331" xfId="0" applyNumberFormat="1" applyFont="1" applyBorder="1" applyAlignment="1" applyProtection="1">
      <alignment vertical="center"/>
    </xf>
    <xf numFmtId="166" fontId="25" fillId="0" borderId="205" xfId="0" applyNumberFormat="1" applyFont="1" applyBorder="1" applyAlignment="1" applyProtection="1">
      <alignment vertical="center"/>
    </xf>
    <xf numFmtId="166" fontId="25" fillId="38" borderId="331" xfId="0" applyNumberFormat="1" applyFont="1" applyFill="1" applyBorder="1" applyAlignment="1" applyProtection="1">
      <alignment vertical="center"/>
    </xf>
    <xf numFmtId="166" fontId="25" fillId="38" borderId="205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8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6" fontId="26" fillId="33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 wrapText="1"/>
    </xf>
    <xf numFmtId="3" fontId="23" fillId="0" borderId="0" xfId="0" applyNumberFormat="1" applyFont="1" applyFill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165" fontId="23" fillId="0" borderId="0" xfId="28" applyNumberFormat="1" applyFont="1" applyFill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6" fontId="23" fillId="0" borderId="0" xfId="0" applyNumberFormat="1" applyFont="1" applyAlignment="1" applyProtection="1">
      <alignment vertical="center"/>
    </xf>
    <xf numFmtId="7" fontId="23" fillId="0" borderId="0" xfId="32" applyNumberFormat="1" applyFont="1" applyFill="1" applyAlignment="1" applyProtection="1">
      <alignment horizontal="center" vertical="center"/>
    </xf>
    <xf numFmtId="7" fontId="23" fillId="0" borderId="0" xfId="32" applyNumberFormat="1" applyFont="1" applyFill="1" applyAlignment="1" applyProtection="1">
      <alignment vertical="center"/>
    </xf>
    <xf numFmtId="3" fontId="23" fillId="0" borderId="18" xfId="0" applyNumberFormat="1" applyFont="1" applyBorder="1" applyAlignment="1" applyProtection="1">
      <alignment vertical="center"/>
    </xf>
    <xf numFmtId="4" fontId="23" fillId="0" borderId="0" xfId="0" applyNumberFormat="1" applyFont="1" applyBorder="1" applyAlignment="1" applyProtection="1">
      <alignment vertical="center"/>
    </xf>
    <xf numFmtId="7" fontId="30" fillId="0" borderId="0" xfId="32" quotePrefix="1" applyNumberFormat="1" applyFont="1" applyFill="1" applyAlignment="1" applyProtection="1">
      <alignment horizontal="center" vertical="center"/>
    </xf>
    <xf numFmtId="7" fontId="23" fillId="0" borderId="0" xfId="32" applyNumberFormat="1" applyFont="1" applyAlignment="1" applyProtection="1">
      <alignment vertical="center"/>
    </xf>
    <xf numFmtId="10" fontId="23" fillId="0" borderId="0" xfId="48" applyNumberFormat="1" applyFont="1" applyAlignment="1" applyProtection="1">
      <alignment vertical="center"/>
    </xf>
    <xf numFmtId="38" fontId="23" fillId="0" borderId="0" xfId="0" applyNumberFormat="1" applyFont="1" applyAlignment="1" applyProtection="1">
      <alignment vertical="center"/>
    </xf>
    <xf numFmtId="10" fontId="23" fillId="0" borderId="0" xfId="48" applyNumberFormat="1" applyFont="1" applyFill="1" applyAlignment="1" applyProtection="1">
      <alignment vertical="center"/>
    </xf>
    <xf numFmtId="164" fontId="23" fillId="0" borderId="0" xfId="28" applyNumberFormat="1" applyFont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7" fontId="23" fillId="0" borderId="0" xfId="32" applyNumberFormat="1" applyFont="1" applyBorder="1" applyAlignment="1" applyProtection="1">
      <alignment vertical="center"/>
    </xf>
    <xf numFmtId="167" fontId="23" fillId="0" borderId="0" xfId="0" applyNumberFormat="1" applyFont="1" applyFill="1" applyBorder="1" applyAlignment="1" applyProtection="1">
      <alignment vertical="center"/>
    </xf>
    <xf numFmtId="6" fontId="23" fillId="0" borderId="0" xfId="32" applyNumberFormat="1" applyFont="1" applyBorder="1" applyAlignment="1" applyProtection="1">
      <alignment horizontal="right" vertical="center"/>
    </xf>
    <xf numFmtId="6" fontId="23" fillId="0" borderId="0" xfId="0" applyNumberFormat="1" applyFont="1" applyBorder="1" applyAlignment="1" applyProtection="1">
      <alignment horizontal="right" vertical="center"/>
    </xf>
    <xf numFmtId="0" fontId="32" fillId="30" borderId="308" xfId="0" quotePrefix="1" applyFont="1" applyFill="1" applyBorder="1" applyAlignment="1" applyProtection="1">
      <alignment horizontal="center" vertical="center" wrapText="1"/>
    </xf>
    <xf numFmtId="0" fontId="27" fillId="30" borderId="297" xfId="0" applyFont="1" applyFill="1" applyBorder="1" applyAlignment="1" applyProtection="1">
      <alignment horizontal="center" vertical="center"/>
    </xf>
    <xf numFmtId="0" fontId="32" fillId="30" borderId="290" xfId="0" applyFont="1" applyFill="1" applyBorder="1" applyAlignment="1" applyProtection="1">
      <alignment horizontal="left" vertical="center"/>
    </xf>
    <xf numFmtId="0" fontId="28" fillId="30" borderId="279" xfId="0" applyFont="1" applyFill="1" applyBorder="1" applyAlignment="1" applyProtection="1">
      <alignment horizontal="center" vertical="center"/>
    </xf>
    <xf numFmtId="0" fontId="27" fillId="30" borderId="302" xfId="0" applyFont="1" applyFill="1" applyBorder="1" applyAlignment="1" applyProtection="1">
      <alignment horizontal="center" vertical="center"/>
    </xf>
    <xf numFmtId="0" fontId="32" fillId="30" borderId="15" xfId="0" applyFont="1" applyFill="1" applyBorder="1" applyAlignment="1" applyProtection="1">
      <alignment horizontal="center" vertical="center"/>
    </xf>
    <xf numFmtId="0" fontId="32" fillId="30" borderId="299" xfId="0" applyFont="1" applyFill="1" applyBorder="1" applyAlignment="1" applyProtection="1">
      <alignment vertical="center"/>
    </xf>
    <xf numFmtId="0" fontId="28" fillId="30" borderId="282" xfId="0" applyFont="1" applyFill="1" applyBorder="1" applyAlignment="1" applyProtection="1">
      <alignment horizontal="center" vertical="center"/>
    </xf>
    <xf numFmtId="0" fontId="32" fillId="30" borderId="212" xfId="0" applyFont="1" applyFill="1" applyBorder="1" applyAlignment="1" applyProtection="1">
      <alignment horizontal="center" vertical="center"/>
    </xf>
    <xf numFmtId="0" fontId="32" fillId="30" borderId="21" xfId="0" quotePrefix="1" applyFont="1" applyFill="1" applyBorder="1" applyAlignment="1" applyProtection="1">
      <alignment horizontal="left" vertical="center"/>
    </xf>
    <xf numFmtId="0" fontId="32" fillId="30" borderId="293" xfId="0" applyFont="1" applyFill="1" applyBorder="1" applyAlignment="1" applyProtection="1">
      <alignment horizontal="left" vertical="center"/>
    </xf>
    <xf numFmtId="0" fontId="32" fillId="30" borderId="301" xfId="0" applyFont="1" applyFill="1" applyBorder="1" applyAlignment="1" applyProtection="1">
      <alignment horizontal="center" vertical="center"/>
    </xf>
    <xf numFmtId="0" fontId="28" fillId="30" borderId="281" xfId="0" applyFont="1" applyFill="1" applyBorder="1" applyAlignment="1" applyProtection="1">
      <alignment horizontal="center" vertical="center" wrapText="1"/>
    </xf>
    <xf numFmtId="0" fontId="32" fillId="30" borderId="303" xfId="0" applyFont="1" applyFill="1" applyBorder="1" applyAlignment="1" applyProtection="1">
      <alignment horizontal="center" vertical="center"/>
    </xf>
    <xf numFmtId="0" fontId="28" fillId="30" borderId="281" xfId="0" applyFont="1" applyFill="1" applyBorder="1" applyAlignment="1" applyProtection="1">
      <alignment horizontal="center" vertical="center"/>
    </xf>
    <xf numFmtId="0" fontId="39" fillId="30" borderId="305" xfId="0" applyFont="1" applyFill="1" applyBorder="1" applyAlignment="1" applyProtection="1">
      <alignment vertical="center"/>
    </xf>
    <xf numFmtId="0" fontId="28" fillId="30" borderId="283" xfId="0" applyFont="1" applyFill="1" applyBorder="1" applyAlignment="1" applyProtection="1">
      <alignment horizontal="center" vertical="center"/>
    </xf>
    <xf numFmtId="0" fontId="32" fillId="30" borderId="296" xfId="0" applyFont="1" applyFill="1" applyBorder="1" applyAlignment="1" applyProtection="1">
      <alignment horizontal="center" vertical="center"/>
    </xf>
    <xf numFmtId="0" fontId="28" fillId="30" borderId="276" xfId="0" applyFont="1" applyFill="1" applyBorder="1" applyAlignment="1" applyProtection="1">
      <alignment horizontal="center" vertical="center" wrapText="1"/>
    </xf>
    <xf numFmtId="0" fontId="32" fillId="30" borderId="212" xfId="0" applyFont="1" applyFill="1" applyBorder="1" applyAlignment="1" applyProtection="1">
      <alignment horizontal="center" vertical="center" wrapText="1"/>
    </xf>
    <xf numFmtId="5" fontId="32" fillId="30" borderId="286" xfId="0" applyNumberFormat="1" applyFont="1" applyFill="1" applyBorder="1" applyAlignment="1" applyProtection="1">
      <alignment horizontal="center" vertical="center"/>
    </xf>
    <xf numFmtId="10" fontId="32" fillId="30" borderId="286" xfId="0" applyNumberFormat="1" applyFont="1" applyFill="1" applyBorder="1" applyAlignment="1" applyProtection="1">
      <alignment vertical="center"/>
    </xf>
    <xf numFmtId="0" fontId="32" fillId="30" borderId="274" xfId="0" applyFont="1" applyFill="1" applyBorder="1" applyAlignment="1" applyProtection="1">
      <alignment horizontal="center" vertical="center" wrapText="1"/>
    </xf>
    <xf numFmtId="5" fontId="32" fillId="30" borderId="288" xfId="0" applyNumberFormat="1" applyFont="1" applyFill="1" applyBorder="1" applyAlignment="1" applyProtection="1">
      <alignment vertical="center"/>
    </xf>
    <xf numFmtId="10" fontId="32" fillId="30" borderId="288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3" fontId="88" fillId="0" borderId="0" xfId="47822" applyNumberFormat="1" applyFont="1" applyBorder="1" applyAlignment="1" applyProtection="1">
      <alignment horizontal="center" vertical="center"/>
    </xf>
    <xf numFmtId="3" fontId="88" fillId="0" borderId="0" xfId="47822" applyNumberFormat="1" applyFont="1" applyBorder="1" applyAlignment="1" applyProtection="1">
      <alignment vertical="center"/>
    </xf>
    <xf numFmtId="38" fontId="88" fillId="0" borderId="0" xfId="47822" applyNumberFormat="1" applyFont="1" applyBorder="1" applyAlignment="1" applyProtection="1">
      <alignment vertical="center"/>
    </xf>
    <xf numFmtId="0" fontId="81" fillId="38" borderId="313" xfId="0" applyFont="1" applyFill="1" applyBorder="1" applyAlignment="1" applyProtection="1">
      <alignment horizontal="center" vertical="center" wrapText="1"/>
    </xf>
    <xf numFmtId="0" fontId="81" fillId="39" borderId="313" xfId="0" quotePrefix="1" applyFont="1" applyFill="1" applyBorder="1" applyAlignment="1" applyProtection="1">
      <alignment horizontal="center" vertical="center" wrapText="1"/>
    </xf>
    <xf numFmtId="0" fontId="35" fillId="24" borderId="313" xfId="0" applyFont="1" applyFill="1" applyBorder="1" applyAlignment="1" applyProtection="1">
      <alignment horizontal="center" vertical="center" wrapText="1"/>
    </xf>
    <xf numFmtId="0" fontId="81" fillId="34" borderId="313" xfId="0" applyFont="1" applyFill="1" applyBorder="1" applyAlignment="1" applyProtection="1">
      <alignment horizontal="center" vertical="center" wrapText="1"/>
    </xf>
    <xf numFmtId="0" fontId="35" fillId="33" borderId="313" xfId="0" applyFont="1" applyFill="1" applyBorder="1" applyAlignment="1" applyProtection="1">
      <alignment horizontal="center" vertical="center" wrapText="1"/>
    </xf>
    <xf numFmtId="0" fontId="35" fillId="33" borderId="313" xfId="0" applyFont="1" applyFill="1" applyBorder="1" applyAlignment="1" applyProtection="1">
      <alignment horizontal="center" vertical="center" wrapText="1"/>
      <protection locked="0"/>
    </xf>
    <xf numFmtId="0" fontId="35" fillId="44" borderId="313" xfId="0" applyFont="1" applyFill="1" applyBorder="1" applyAlignment="1" applyProtection="1">
      <alignment horizontal="center" vertical="center" wrapText="1"/>
      <protection locked="0"/>
    </xf>
    <xf numFmtId="0" fontId="35" fillId="34" borderId="313" xfId="0" applyFont="1" applyFill="1" applyBorder="1" applyAlignment="1" applyProtection="1">
      <alignment horizontal="center" vertical="center" wrapText="1"/>
    </xf>
    <xf numFmtId="0" fontId="81" fillId="44" borderId="313" xfId="0" applyFont="1" applyFill="1" applyBorder="1" applyAlignment="1" applyProtection="1">
      <alignment horizontal="center" vertical="center" wrapText="1"/>
      <protection locked="0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4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49" fontId="35" fillId="44" borderId="313" xfId="53" applyNumberFormat="1" applyFont="1" applyFill="1" applyBorder="1" applyAlignment="1" applyProtection="1">
      <alignment horizontal="center" vertical="center" wrapText="1"/>
    </xf>
    <xf numFmtId="0" fontId="35" fillId="44" borderId="313" xfId="0" applyFont="1" applyFill="1" applyBorder="1" applyAlignment="1" applyProtection="1">
      <alignment horizontal="center" vertical="center" wrapText="1"/>
    </xf>
    <xf numFmtId="0" fontId="35" fillId="34" borderId="313" xfId="252" applyFont="1" applyFill="1" applyBorder="1" applyAlignment="1" applyProtection="1">
      <alignment horizontal="center" vertical="center" wrapText="1"/>
    </xf>
    <xf numFmtId="0" fontId="26" fillId="27" borderId="313" xfId="0" applyFont="1" applyFill="1" applyBorder="1" applyAlignment="1">
      <alignment horizontal="center" vertical="center" wrapText="1"/>
    </xf>
    <xf numFmtId="0" fontId="26" fillId="24" borderId="204" xfId="0" applyFont="1" applyFill="1" applyBorder="1" applyAlignment="1">
      <alignment horizontal="center" vertical="center" wrapText="1"/>
    </xf>
    <xf numFmtId="0" fontId="26" fillId="24" borderId="38" xfId="0" applyFont="1" applyFill="1" applyBorder="1" applyAlignment="1">
      <alignment horizontal="center" vertical="center" wrapText="1"/>
    </xf>
    <xf numFmtId="0" fontId="26" fillId="24" borderId="313" xfId="0" applyFont="1" applyFill="1" applyBorder="1" applyAlignment="1">
      <alignment horizontal="center" vertical="center" wrapText="1"/>
    </xf>
    <xf numFmtId="1" fontId="30" fillId="25" borderId="205" xfId="0" quotePrefix="1" applyNumberFormat="1" applyFont="1" applyFill="1" applyBorder="1" applyAlignment="1" applyProtection="1">
      <alignment horizontal="center" vertical="center" wrapText="1"/>
    </xf>
    <xf numFmtId="0" fontId="23" fillId="0" borderId="315" xfId="0" applyFont="1" applyBorder="1" applyAlignment="1" applyProtection="1">
      <alignment horizontal="left" vertical="center"/>
    </xf>
    <xf numFmtId="0" fontId="23" fillId="0" borderId="317" xfId="0" applyFont="1" applyBorder="1" applyAlignment="1" applyProtection="1">
      <alignment horizontal="left" vertical="center"/>
    </xf>
    <xf numFmtId="172" fontId="23" fillId="0" borderId="316" xfId="0" applyNumberFormat="1" applyFont="1" applyBorder="1" applyAlignment="1" applyProtection="1">
      <alignment horizontal="left" vertical="center" indent="1"/>
    </xf>
    <xf numFmtId="0" fontId="23" fillId="0" borderId="317" xfId="0" applyFont="1" applyBorder="1" applyAlignment="1" applyProtection="1">
      <alignment vertical="center"/>
    </xf>
    <xf numFmtId="10" fontId="23" fillId="0" borderId="316" xfId="0" applyNumberFormat="1" applyFont="1" applyBorder="1" applyAlignment="1" applyProtection="1">
      <alignment horizontal="left" vertical="center"/>
    </xf>
    <xf numFmtId="1" fontId="23" fillId="25" borderId="313" xfId="47838" quotePrefix="1" applyNumberFormat="1" applyFont="1" applyFill="1" applyBorder="1" applyAlignment="1">
      <alignment horizontal="center" vertical="center" wrapText="1"/>
    </xf>
    <xf numFmtId="0" fontId="23" fillId="25" borderId="25" xfId="58" applyFont="1" applyFill="1" applyBorder="1" applyAlignment="1">
      <alignment vertical="center"/>
    </xf>
    <xf numFmtId="1" fontId="23" fillId="25" borderId="313" xfId="53" applyNumberFormat="1" applyFont="1" applyFill="1" applyBorder="1" applyAlignment="1" applyProtection="1">
      <alignment horizontal="center" vertical="center"/>
    </xf>
    <xf numFmtId="1" fontId="26" fillId="25" borderId="313" xfId="53" applyNumberFormat="1" applyFont="1" applyFill="1" applyBorder="1" applyAlignment="1" applyProtection="1">
      <alignment horizontal="center" vertical="center"/>
    </xf>
    <xf numFmtId="0" fontId="88" fillId="0" borderId="0" xfId="47822" applyNumberFormat="1" applyFont="1" applyBorder="1" applyAlignment="1" applyProtection="1">
      <alignment horizontal="center" vertical="center"/>
    </xf>
    <xf numFmtId="6" fontId="26" fillId="0" borderId="0" xfId="0" applyNumberFormat="1" applyFont="1" applyBorder="1" applyAlignment="1" applyProtection="1">
      <alignment vertical="center"/>
    </xf>
    <xf numFmtId="0" fontId="27" fillId="0" borderId="0" xfId="0" quotePrefix="1" applyFont="1" applyFill="1" applyBorder="1" applyAlignment="1" applyProtection="1">
      <alignment horizontal="center" vertical="center" wrapText="1"/>
    </xf>
    <xf numFmtId="0" fontId="27" fillId="0" borderId="292" xfId="0" applyFont="1" applyFill="1" applyBorder="1" applyAlignment="1" applyProtection="1">
      <alignment horizontal="left" vertical="center"/>
    </xf>
    <xf numFmtId="166" fontId="81" fillId="46" borderId="343" xfId="252" applyNumberFormat="1" applyFont="1" applyFill="1" applyBorder="1" applyAlignment="1" applyProtection="1">
      <alignment horizontal="center" vertical="center" wrapText="1"/>
    </xf>
    <xf numFmtId="166" fontId="81" fillId="32" borderId="343" xfId="64" applyNumberFormat="1" applyFont="1" applyFill="1" applyBorder="1" applyAlignment="1" applyProtection="1">
      <alignment horizontal="center" vertical="center" wrapText="1"/>
    </xf>
    <xf numFmtId="6" fontId="35" fillId="30" borderId="343" xfId="64" applyNumberFormat="1" applyFont="1" applyFill="1" applyBorder="1" applyAlignment="1" applyProtection="1">
      <alignment horizontal="center" vertical="center" wrapText="1"/>
    </xf>
    <xf numFmtId="1" fontId="30" fillId="25" borderId="343" xfId="64" quotePrefix="1" applyNumberFormat="1" applyFont="1" applyFill="1" applyBorder="1" applyAlignment="1" applyProtection="1">
      <alignment horizontal="center"/>
    </xf>
    <xf numFmtId="0" fontId="23" fillId="0" borderId="349" xfId="64" applyFont="1" applyFill="1" applyBorder="1" applyAlignment="1" applyProtection="1">
      <alignment horizontal="center" vertical="center"/>
    </xf>
    <xf numFmtId="0" fontId="23" fillId="0" borderId="350" xfId="64" applyFont="1" applyFill="1" applyBorder="1" applyAlignment="1" applyProtection="1">
      <alignment horizontal="center" vertical="center"/>
    </xf>
    <xf numFmtId="0" fontId="23" fillId="0" borderId="351" xfId="64" applyFont="1" applyFill="1" applyBorder="1" applyAlignment="1" applyProtection="1">
      <alignment vertical="center"/>
    </xf>
    <xf numFmtId="38" fontId="23" fillId="0" borderId="352" xfId="252" applyNumberFormat="1" applyFont="1" applyBorder="1" applyAlignment="1" applyProtection="1">
      <alignment vertical="center"/>
    </xf>
    <xf numFmtId="0" fontId="23" fillId="0" borderId="353" xfId="64" applyFont="1" applyFill="1" applyBorder="1" applyAlignment="1" applyProtection="1">
      <alignment vertical="center"/>
    </xf>
    <xf numFmtId="38" fontId="23" fillId="0" borderId="354" xfId="252" applyNumberFormat="1" applyFont="1" applyBorder="1" applyAlignment="1" applyProtection="1">
      <alignment vertical="center"/>
    </xf>
    <xf numFmtId="0" fontId="23" fillId="0" borderId="355" xfId="64" applyFont="1" applyFill="1" applyBorder="1" applyAlignment="1" applyProtection="1">
      <alignment horizontal="center" vertical="center"/>
    </xf>
    <xf numFmtId="0" fontId="23" fillId="0" borderId="356" xfId="64" applyFont="1" applyFill="1" applyBorder="1" applyAlignment="1" applyProtection="1">
      <alignment horizontal="center" vertical="center"/>
    </xf>
    <xf numFmtId="0" fontId="23" fillId="0" borderId="345" xfId="64" applyFont="1" applyFill="1" applyBorder="1" applyAlignment="1" applyProtection="1">
      <alignment horizontal="center" vertical="center"/>
    </xf>
    <xf numFmtId="0" fontId="23" fillId="0" borderId="357" xfId="64" applyFont="1" applyFill="1" applyBorder="1" applyAlignment="1" applyProtection="1">
      <alignment vertical="center"/>
    </xf>
    <xf numFmtId="38" fontId="23" fillId="0" borderId="347" xfId="252" applyNumberFormat="1" applyFont="1" applyBorder="1" applyAlignment="1" applyProtection="1">
      <alignment vertical="center"/>
    </xf>
    <xf numFmtId="38" fontId="23" fillId="0" borderId="354" xfId="252" applyNumberFormat="1" applyFont="1" applyFill="1" applyBorder="1" applyAlignment="1" applyProtection="1">
      <alignment vertical="center"/>
    </xf>
    <xf numFmtId="38" fontId="23" fillId="0" borderId="347" xfId="252" applyNumberFormat="1" applyFont="1" applyFill="1" applyBorder="1" applyAlignment="1" applyProtection="1">
      <alignment vertical="center"/>
    </xf>
    <xf numFmtId="38" fontId="23" fillId="0" borderId="352" xfId="252" applyNumberFormat="1" applyFont="1" applyFill="1" applyBorder="1" applyAlignment="1" applyProtection="1">
      <alignment vertical="center"/>
    </xf>
    <xf numFmtId="6" fontId="23" fillId="33" borderId="352" xfId="252" applyNumberFormat="1" applyFont="1" applyFill="1" applyBorder="1" applyAlignment="1" applyProtection="1">
      <alignment vertical="center"/>
    </xf>
    <xf numFmtId="0" fontId="23" fillId="0" borderId="354" xfId="64" applyNumberFormat="1" applyFont="1" applyFill="1" applyBorder="1" applyAlignment="1" applyProtection="1">
      <alignment horizontal="center" vertical="center"/>
    </xf>
    <xf numFmtId="6" fontId="23" fillId="33" borderId="354" xfId="252" applyNumberFormat="1" applyFont="1" applyFill="1" applyBorder="1" applyAlignment="1" applyProtection="1">
      <alignment vertical="center"/>
    </xf>
    <xf numFmtId="0" fontId="23" fillId="0" borderId="347" xfId="64" applyNumberFormat="1" applyFont="1" applyFill="1" applyBorder="1" applyAlignment="1" applyProtection="1">
      <alignment horizontal="center" vertical="center"/>
    </xf>
    <xf numFmtId="0" fontId="23" fillId="0" borderId="346" xfId="64" applyNumberFormat="1" applyFont="1" applyFill="1" applyBorder="1" applyAlignment="1" applyProtection="1">
      <alignment horizontal="center" vertical="center"/>
    </xf>
    <xf numFmtId="6" fontId="23" fillId="33" borderId="347" xfId="252" applyNumberFormat="1" applyFont="1" applyFill="1" applyBorder="1" applyAlignment="1" applyProtection="1">
      <alignment vertical="center"/>
    </xf>
    <xf numFmtId="0" fontId="26" fillId="0" borderId="358" xfId="64" applyFont="1" applyFill="1" applyBorder="1" applyAlignment="1" applyProtection="1">
      <alignment horizontal="center" vertical="center"/>
    </xf>
    <xf numFmtId="0" fontId="26" fillId="0" borderId="359" xfId="64" applyFont="1" applyFill="1" applyBorder="1" applyAlignment="1" applyProtection="1">
      <alignment horizontal="center" vertical="center"/>
    </xf>
    <xf numFmtId="38" fontId="26" fillId="0" borderId="361" xfId="28" applyNumberFormat="1" applyFont="1" applyFill="1" applyBorder="1" applyAlignment="1" applyProtection="1">
      <alignment vertical="center"/>
    </xf>
    <xf numFmtId="0" fontId="23" fillId="27" borderId="345" xfId="64" applyFont="1" applyFill="1" applyBorder="1" applyAlignment="1" applyProtection="1">
      <alignment horizontal="center" vertical="center"/>
    </xf>
    <xf numFmtId="38" fontId="26" fillId="27" borderId="347" xfId="64" applyNumberFormat="1" applyFont="1" applyFill="1" applyBorder="1" applyAlignment="1" applyProtection="1">
      <alignment horizontal="left" vertical="center"/>
    </xf>
    <xf numFmtId="38" fontId="26" fillId="27" borderId="346" xfId="64" applyNumberFormat="1" applyFont="1" applyFill="1" applyBorder="1" applyAlignment="1" applyProtection="1">
      <alignment horizontal="left" vertical="center"/>
    </xf>
    <xf numFmtId="6" fontId="26" fillId="27" borderId="346" xfId="64" applyNumberFormat="1" applyFont="1" applyFill="1" applyBorder="1" applyAlignment="1" applyProtection="1">
      <alignment horizontal="left" vertical="center"/>
    </xf>
    <xf numFmtId="0" fontId="23" fillId="27" borderId="339" xfId="64" applyFont="1" applyFill="1" applyBorder="1" applyAlignment="1" applyProtection="1">
      <alignment horizontal="center" vertical="center"/>
    </xf>
    <xf numFmtId="6" fontId="26" fillId="27" borderId="347" xfId="64" applyNumberFormat="1" applyFont="1" applyFill="1" applyBorder="1" applyAlignment="1" applyProtection="1">
      <alignment horizontal="left" vertical="center"/>
    </xf>
    <xf numFmtId="6" fontId="23" fillId="27" borderId="346" xfId="64" applyNumberFormat="1" applyFont="1" applyFill="1" applyBorder="1" applyAlignment="1" applyProtection="1">
      <alignment horizontal="left" vertical="center"/>
    </xf>
    <xf numFmtId="6" fontId="23" fillId="0" borderId="344" xfId="0" applyNumberFormat="1" applyFont="1" applyFill="1" applyBorder="1" applyAlignment="1" applyProtection="1">
      <alignment vertical="center"/>
    </xf>
    <xf numFmtId="6" fontId="26" fillId="0" borderId="361" xfId="28" applyNumberFormat="1" applyFont="1" applyFill="1" applyBorder="1" applyAlignment="1" applyProtection="1">
      <alignment vertical="center"/>
    </xf>
    <xf numFmtId="0" fontId="35" fillId="44" borderId="343" xfId="0" applyFont="1" applyFill="1" applyBorder="1" applyAlignment="1" applyProtection="1">
      <alignment horizontal="center" vertical="center" wrapText="1"/>
    </xf>
    <xf numFmtId="0" fontId="81" fillId="44" borderId="343" xfId="0" applyFont="1" applyFill="1" applyBorder="1" applyAlignment="1" applyProtection="1">
      <alignment horizontal="center" vertical="center" wrapText="1"/>
    </xf>
    <xf numFmtId="1" fontId="29" fillId="25" borderId="313" xfId="0" applyNumberFormat="1" applyFont="1" applyFill="1" applyBorder="1" applyAlignment="1" applyProtection="1">
      <alignment horizontal="center" vertical="center"/>
    </xf>
    <xf numFmtId="1" fontId="95" fillId="25" borderId="313" xfId="0" applyNumberFormat="1" applyFont="1" applyFill="1" applyBorder="1" applyAlignment="1" applyProtection="1">
      <alignment horizontal="center" vertical="center" wrapText="1"/>
    </xf>
    <xf numFmtId="1" fontId="95" fillId="25" borderId="343" xfId="0" applyNumberFormat="1" applyFont="1" applyFill="1" applyBorder="1" applyAlignment="1" applyProtection="1">
      <alignment horizontal="center" vertical="center" wrapText="1"/>
    </xf>
    <xf numFmtId="1" fontId="95" fillId="25" borderId="0" xfId="0" applyNumberFormat="1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1" fontId="95" fillId="25" borderId="205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35" fillId="24" borderId="338" xfId="0" applyFont="1" applyFill="1" applyBorder="1" applyAlignment="1" applyProtection="1">
      <alignment horizontal="center" vertical="center" wrapText="1"/>
    </xf>
    <xf numFmtId="10" fontId="23" fillId="0" borderId="346" xfId="0" applyNumberFormat="1" applyFont="1" applyBorder="1" applyAlignment="1" applyProtection="1">
      <alignment vertical="center"/>
    </xf>
    <xf numFmtId="6" fontId="23" fillId="0" borderId="346" xfId="32" applyNumberFormat="1" applyFont="1" applyBorder="1" applyAlignment="1" applyProtection="1">
      <alignment vertical="center"/>
    </xf>
    <xf numFmtId="6" fontId="23" fillId="0" borderId="363" xfId="0" applyNumberFormat="1" applyFont="1" applyFill="1" applyBorder="1" applyAlignment="1" applyProtection="1">
      <alignment vertical="center"/>
    </xf>
    <xf numFmtId="38" fontId="40" fillId="0" borderId="364" xfId="45" applyNumberFormat="1" applyFont="1" applyBorder="1" applyAlignment="1" applyProtection="1">
      <alignment vertical="center"/>
    </xf>
    <xf numFmtId="38" fontId="40" fillId="0" borderId="365" xfId="45" applyNumberFormat="1" applyFont="1" applyBorder="1" applyAlignment="1" applyProtection="1">
      <alignment vertical="center"/>
    </xf>
    <xf numFmtId="0" fontId="30" fillId="25" borderId="344" xfId="28" quotePrefix="1" applyNumberFormat="1" applyFont="1" applyFill="1" applyBorder="1" applyAlignment="1" applyProtection="1">
      <alignment horizontal="center" vertical="center"/>
    </xf>
    <xf numFmtId="38" fontId="40" fillId="35" borderId="249" xfId="45" applyNumberFormat="1" applyFont="1" applyFill="1" applyBorder="1" applyAlignment="1" applyProtection="1">
      <alignment vertical="center"/>
    </xf>
    <xf numFmtId="38" fontId="40" fillId="35" borderId="205" xfId="45" applyNumberFormat="1" applyFont="1" applyFill="1" applyBorder="1" applyAlignment="1" applyProtection="1">
      <alignment vertical="center"/>
    </xf>
    <xf numFmtId="38" fontId="26" fillId="27" borderId="344" xfId="64" applyNumberFormat="1" applyFont="1" applyFill="1" applyBorder="1" applyAlignment="1" applyProtection="1">
      <alignment horizontal="left" vertical="center"/>
    </xf>
    <xf numFmtId="6" fontId="23" fillId="33" borderId="352" xfId="64" applyNumberFormat="1" applyFont="1" applyFill="1" applyBorder="1" applyAlignment="1" applyProtection="1">
      <alignment vertical="center"/>
    </xf>
    <xf numFmtId="6" fontId="23" fillId="33" borderId="354" xfId="64" applyNumberFormat="1" applyFont="1" applyFill="1" applyBorder="1" applyAlignment="1" applyProtection="1">
      <alignment vertical="center"/>
    </xf>
    <xf numFmtId="6" fontId="23" fillId="33" borderId="347" xfId="64" applyNumberFormat="1" applyFont="1" applyFill="1" applyBorder="1" applyAlignment="1" applyProtection="1">
      <alignment vertical="center"/>
    </xf>
    <xf numFmtId="6" fontId="26" fillId="33" borderId="361" xfId="252" applyNumberFormat="1" applyFont="1" applyFill="1" applyBorder="1" applyAlignment="1" applyProtection="1">
      <alignment vertical="center"/>
    </xf>
    <xf numFmtId="6" fontId="23" fillId="27" borderId="25" xfId="64" applyNumberFormat="1" applyFont="1" applyFill="1" applyBorder="1" applyAlignment="1" applyProtection="1">
      <alignment horizontal="left" vertical="center"/>
    </xf>
    <xf numFmtId="6" fontId="23" fillId="0" borderId="352" xfId="64" applyNumberFormat="1" applyFont="1" applyFill="1" applyBorder="1" applyAlignment="1" applyProtection="1">
      <alignment vertical="center"/>
    </xf>
    <xf numFmtId="6" fontId="23" fillId="0" borderId="354" xfId="64" applyNumberFormat="1" applyFont="1" applyFill="1" applyBorder="1" applyAlignment="1" applyProtection="1">
      <alignment vertical="center"/>
    </xf>
    <xf numFmtId="6" fontId="23" fillId="0" borderId="347" xfId="64" applyNumberFormat="1" applyFont="1" applyFill="1" applyBorder="1" applyAlignment="1" applyProtection="1">
      <alignment vertical="center"/>
    </xf>
    <xf numFmtId="6" fontId="23" fillId="0" borderId="260" xfId="64" applyNumberFormat="1" applyFont="1" applyFill="1" applyBorder="1" applyAlignment="1" applyProtection="1">
      <alignment vertical="center"/>
    </xf>
    <xf numFmtId="6" fontId="26" fillId="0" borderId="361" xfId="64" applyNumberFormat="1" applyFont="1" applyFill="1" applyBorder="1" applyAlignment="1" applyProtection="1">
      <alignment vertical="center"/>
    </xf>
    <xf numFmtId="6" fontId="23" fillId="34" borderId="354" xfId="64" applyNumberFormat="1" applyFont="1" applyFill="1" applyBorder="1" applyAlignment="1" applyProtection="1">
      <alignment vertical="center"/>
    </xf>
    <xf numFmtId="6" fontId="23" fillId="37" borderId="354" xfId="64" applyNumberFormat="1" applyFont="1" applyFill="1" applyBorder="1" applyAlignment="1" applyProtection="1">
      <alignment vertical="center"/>
    </xf>
    <xf numFmtId="6" fontId="23" fillId="34" borderId="347" xfId="64" applyNumberFormat="1" applyFont="1" applyFill="1" applyBorder="1" applyAlignment="1" applyProtection="1">
      <alignment vertical="center"/>
    </xf>
    <xf numFmtId="6" fontId="23" fillId="37" borderId="347" xfId="64" applyNumberFormat="1" applyFont="1" applyFill="1" applyBorder="1" applyAlignment="1" applyProtection="1">
      <alignment vertical="center"/>
    </xf>
    <xf numFmtId="6" fontId="23" fillId="34" borderId="352" xfId="64" applyNumberFormat="1" applyFont="1" applyFill="1" applyBorder="1" applyAlignment="1" applyProtection="1">
      <alignment vertical="center"/>
    </xf>
    <xf numFmtId="6" fontId="23" fillId="37" borderId="352" xfId="64" applyNumberFormat="1" applyFont="1" applyFill="1" applyBorder="1" applyAlignment="1" applyProtection="1">
      <alignment vertical="center"/>
    </xf>
    <xf numFmtId="6" fontId="23" fillId="34" borderId="260" xfId="64" applyNumberFormat="1" applyFont="1" applyFill="1" applyBorder="1" applyAlignment="1" applyProtection="1">
      <alignment vertical="center"/>
    </xf>
    <xf numFmtId="6" fontId="26" fillId="34" borderId="361" xfId="64" applyNumberFormat="1" applyFont="1" applyFill="1" applyBorder="1" applyAlignment="1" applyProtection="1">
      <alignment vertical="center"/>
    </xf>
    <xf numFmtId="6" fontId="23" fillId="41" borderId="352" xfId="64" applyNumberFormat="1" applyFont="1" applyFill="1" applyBorder="1" applyAlignment="1" applyProtection="1">
      <alignment vertical="center"/>
    </xf>
    <xf numFmtId="6" fontId="80" fillId="31" borderId="352" xfId="64" applyNumberFormat="1" applyFont="1" applyFill="1" applyBorder="1" applyAlignment="1" applyProtection="1">
      <alignment vertical="center"/>
    </xf>
    <xf numFmtId="6" fontId="26" fillId="39" borderId="352" xfId="64" applyNumberFormat="1" applyFont="1" applyFill="1" applyBorder="1" applyAlignment="1" applyProtection="1">
      <alignment vertical="center"/>
    </xf>
    <xf numFmtId="6" fontId="23" fillId="41" borderId="354" xfId="64" applyNumberFormat="1" applyFont="1" applyFill="1" applyBorder="1" applyAlignment="1" applyProtection="1">
      <alignment vertical="center"/>
    </xf>
    <xf numFmtId="6" fontId="80" fillId="31" borderId="354" xfId="64" applyNumberFormat="1" applyFont="1" applyFill="1" applyBorder="1" applyAlignment="1" applyProtection="1">
      <alignment vertical="center"/>
    </xf>
    <xf numFmtId="6" fontId="26" fillId="39" borderId="354" xfId="64" applyNumberFormat="1" applyFont="1" applyFill="1" applyBorder="1" applyAlignment="1" applyProtection="1">
      <alignment vertical="center"/>
    </xf>
    <xf numFmtId="6" fontId="23" fillId="41" borderId="347" xfId="64" applyNumberFormat="1" applyFont="1" applyFill="1" applyBorder="1" applyAlignment="1" applyProtection="1">
      <alignment vertical="center"/>
    </xf>
    <xf numFmtId="6" fontId="80" fillId="31" borderId="347" xfId="64" applyNumberFormat="1" applyFont="1" applyFill="1" applyBorder="1" applyAlignment="1" applyProtection="1">
      <alignment vertical="center"/>
    </xf>
    <xf numFmtId="6" fontId="26" fillId="39" borderId="347" xfId="64" applyNumberFormat="1" applyFont="1" applyFill="1" applyBorder="1" applyAlignment="1" applyProtection="1">
      <alignment vertical="center"/>
    </xf>
    <xf numFmtId="6" fontId="23" fillId="41" borderId="260" xfId="64" applyNumberFormat="1" applyFont="1" applyFill="1" applyBorder="1" applyAlignment="1" applyProtection="1">
      <alignment vertical="center"/>
    </xf>
    <xf numFmtId="6" fontId="80" fillId="31" borderId="260" xfId="64" applyNumberFormat="1" applyFont="1" applyFill="1" applyBorder="1" applyAlignment="1" applyProtection="1">
      <alignment vertical="center"/>
    </xf>
    <xf numFmtId="6" fontId="26" fillId="39" borderId="260" xfId="64" applyNumberFormat="1" applyFont="1" applyFill="1" applyBorder="1" applyAlignment="1" applyProtection="1">
      <alignment vertical="center"/>
    </xf>
    <xf numFmtId="6" fontId="26" fillId="41" borderId="361" xfId="64" applyNumberFormat="1" applyFont="1" applyFill="1" applyBorder="1" applyAlignment="1" applyProtection="1">
      <alignment vertical="center"/>
    </xf>
    <xf numFmtId="6" fontId="88" fillId="31" borderId="361" xfId="64" applyNumberFormat="1" applyFont="1" applyFill="1" applyBorder="1" applyAlignment="1" applyProtection="1">
      <alignment vertical="center"/>
    </xf>
    <xf numFmtId="6" fontId="26" fillId="39" borderId="361" xfId="64" applyNumberFormat="1" applyFont="1" applyFill="1" applyBorder="1" applyAlignment="1" applyProtection="1">
      <alignment vertical="center"/>
    </xf>
    <xf numFmtId="6" fontId="88" fillId="27" borderId="346" xfId="64" applyNumberFormat="1" applyFont="1" applyFill="1" applyBorder="1" applyAlignment="1" applyProtection="1">
      <alignment horizontal="left" vertical="center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6" fontId="25" fillId="0" borderId="364" xfId="0" applyNumberFormat="1" applyFont="1" applyFill="1" applyBorder="1" applyAlignment="1" applyProtection="1">
      <alignment vertical="center"/>
    </xf>
    <xf numFmtId="6" fontId="25" fillId="0" borderId="363" xfId="0" applyNumberFormat="1" applyFont="1" applyFill="1" applyBorder="1" applyAlignment="1" applyProtection="1">
      <alignment vertical="center"/>
    </xf>
    <xf numFmtId="0" fontId="35" fillId="34" borderId="343" xfId="64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0" fontId="35" fillId="33" borderId="343" xfId="252" applyFont="1" applyFill="1" applyBorder="1" applyAlignment="1" applyProtection="1">
      <alignment horizontal="center" vertical="center" wrapText="1"/>
    </xf>
    <xf numFmtId="0" fontId="35" fillId="44" borderId="343" xfId="64" applyFont="1" applyFill="1" applyBorder="1" applyAlignment="1" applyProtection="1">
      <alignment horizontal="center" vertical="center" wrapText="1"/>
    </xf>
    <xf numFmtId="0" fontId="35" fillId="41" borderId="343" xfId="64" applyFont="1" applyFill="1" applyBorder="1" applyAlignment="1" applyProtection="1">
      <alignment horizontal="center" vertical="center" wrapText="1"/>
    </xf>
    <xf numFmtId="6" fontId="35" fillId="50" borderId="343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10" fontId="23" fillId="0" borderId="0" xfId="48" applyNumberFormat="1" applyFont="1" applyBorder="1" applyAlignment="1" applyProtection="1">
      <alignment horizontal="right" vertical="center"/>
    </xf>
    <xf numFmtId="0" fontId="23" fillId="0" borderId="28" xfId="0" applyFont="1" applyBorder="1" applyAlignment="1" applyProtection="1">
      <alignment vertical="center"/>
    </xf>
    <xf numFmtId="6" fontId="23" fillId="0" borderId="30" xfId="0" applyNumberFormat="1" applyFont="1" applyBorder="1" applyAlignment="1" applyProtection="1">
      <alignment vertical="center"/>
    </xf>
    <xf numFmtId="0" fontId="97" fillId="0" borderId="31" xfId="0" applyFont="1" applyBorder="1" applyAlignment="1" applyProtection="1">
      <alignment horizontal="center" vertical="center"/>
    </xf>
    <xf numFmtId="166" fontId="23" fillId="0" borderId="32" xfId="0" applyNumberFormat="1" applyFont="1" applyBorder="1" applyAlignment="1" applyProtection="1">
      <alignment vertical="center"/>
    </xf>
    <xf numFmtId="0" fontId="74" fillId="0" borderId="0" xfId="0" applyFont="1" applyAlignment="1" applyProtection="1">
      <alignment vertical="center"/>
    </xf>
    <xf numFmtId="0" fontId="74" fillId="0" borderId="0" xfId="0" applyFont="1" applyBorder="1" applyAlignment="1" applyProtection="1">
      <alignment vertical="center"/>
    </xf>
    <xf numFmtId="0" fontId="23" fillId="0" borderId="333" xfId="58" applyNumberFormat="1" applyFont="1" applyFill="1" applyBorder="1" applyAlignment="1" applyProtection="1">
      <alignment vertical="center"/>
    </xf>
    <xf numFmtId="0" fontId="23" fillId="0" borderId="334" xfId="58" applyNumberFormat="1" applyFont="1" applyFill="1" applyBorder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6" fontId="23" fillId="0" borderId="344" xfId="54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1" fontId="29" fillId="25" borderId="313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6" fontId="23" fillId="35" borderId="13" xfId="0" applyNumberFormat="1" applyFont="1" applyFill="1" applyBorder="1" applyAlignment="1" applyProtection="1">
      <alignment horizontal="right" vertical="center"/>
    </xf>
    <xf numFmtId="1" fontId="29" fillId="25" borderId="343" xfId="28" applyNumberFormat="1" applyFont="1" applyFill="1" applyBorder="1" applyAlignment="1" applyProtection="1">
      <alignment horizontal="center" vertical="center"/>
    </xf>
    <xf numFmtId="1" fontId="95" fillId="25" borderId="343" xfId="28" applyNumberFormat="1" applyFont="1" applyFill="1" applyBorder="1" applyAlignment="1" applyProtection="1">
      <alignment horizontal="center" vertical="center" wrapText="1"/>
    </xf>
    <xf numFmtId="1" fontId="95" fillId="25" borderId="343" xfId="28" quotePrefix="1" applyNumberFormat="1" applyFont="1" applyFill="1" applyBorder="1" applyAlignment="1" applyProtection="1">
      <alignment horizontal="center" vertical="center" wrapText="1"/>
    </xf>
    <xf numFmtId="3" fontId="23" fillId="0" borderId="249" xfId="0" applyNumberFormat="1" applyFont="1" applyFill="1" applyBorder="1" applyAlignment="1" applyProtection="1">
      <alignment horizontal="center" vertical="center"/>
    </xf>
    <xf numFmtId="3" fontId="23" fillId="0" borderId="365" xfId="0" applyNumberFormat="1" applyFont="1" applyFill="1" applyBorder="1" applyAlignment="1" applyProtection="1">
      <alignment horizontal="center" vertical="center"/>
    </xf>
    <xf numFmtId="3" fontId="23" fillId="0" borderId="365" xfId="0" applyNumberFormat="1" applyFont="1" applyFill="1" applyBorder="1" applyAlignment="1" applyProtection="1">
      <alignment vertical="center"/>
    </xf>
    <xf numFmtId="169" fontId="23" fillId="0" borderId="365" xfId="48" applyNumberFormat="1" applyFont="1" applyBorder="1" applyAlignment="1" applyProtection="1">
      <alignment vertical="center"/>
    </xf>
    <xf numFmtId="10" fontId="23" fillId="0" borderId="365" xfId="0" applyNumberFormat="1" applyFont="1" applyBorder="1" applyAlignment="1" applyProtection="1">
      <alignment vertical="center"/>
    </xf>
    <xf numFmtId="6" fontId="23" fillId="0" borderId="365" xfId="0" applyNumberFormat="1" applyFont="1" applyBorder="1" applyAlignment="1" applyProtection="1">
      <alignment vertical="center"/>
    </xf>
    <xf numFmtId="10" fontId="23" fillId="0" borderId="365" xfId="48" applyNumberFormat="1" applyFont="1" applyBorder="1" applyAlignment="1" applyProtection="1">
      <alignment vertical="center"/>
    </xf>
    <xf numFmtId="165" fontId="23" fillId="0" borderId="365" xfId="28" applyNumberFormat="1" applyFont="1" applyBorder="1" applyAlignment="1" applyProtection="1">
      <alignment vertical="center"/>
    </xf>
    <xf numFmtId="6" fontId="23" fillId="0" borderId="365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6" borderId="12" xfId="0" applyNumberFormat="1" applyFont="1" applyFill="1" applyBorder="1" applyAlignment="1" applyProtection="1">
      <alignment vertical="center"/>
    </xf>
    <xf numFmtId="10" fontId="26" fillId="26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6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5" borderId="365" xfId="28" applyNumberFormat="1" applyFont="1" applyFill="1" applyBorder="1" applyAlignment="1" applyProtection="1">
      <alignment horizontal="center" vertical="center"/>
    </xf>
    <xf numFmtId="166" fontId="30" fillId="26" borderId="343" xfId="28" applyNumberFormat="1" applyFont="1" applyFill="1" applyBorder="1" applyAlignment="1" applyProtection="1">
      <alignment horizontal="center" vertical="center"/>
    </xf>
    <xf numFmtId="165" fontId="30" fillId="26" borderId="343" xfId="28" applyNumberFormat="1" applyFont="1" applyFill="1" applyBorder="1" applyAlignment="1" applyProtection="1">
      <alignment horizontal="center" vertical="center"/>
    </xf>
    <xf numFmtId="1" fontId="29" fillId="25" borderId="313" xfId="0" applyNumberFormat="1" applyFont="1" applyFill="1" applyBorder="1" applyAlignment="1" applyProtection="1">
      <alignment vertical="center"/>
    </xf>
    <xf numFmtId="1" fontId="95" fillId="25" borderId="313" xfId="0" quotePrefix="1" applyNumberFormat="1" applyFont="1" applyFill="1" applyBorder="1" applyAlignment="1" applyProtection="1">
      <alignment horizontal="center" vertical="center" wrapText="1"/>
    </xf>
    <xf numFmtId="1" fontId="95" fillId="25" borderId="313" xfId="0" quotePrefix="1" applyNumberFormat="1" applyFont="1" applyFill="1" applyBorder="1" applyAlignment="1" applyProtection="1">
      <alignment horizontal="center" vertical="center"/>
    </xf>
    <xf numFmtId="0" fontId="23" fillId="27" borderId="368" xfId="64" applyFont="1" applyFill="1" applyBorder="1" applyAlignment="1" applyProtection="1">
      <alignment horizontal="center" vertical="center"/>
    </xf>
    <xf numFmtId="0" fontId="23" fillId="27" borderId="369" xfId="64" applyFont="1" applyFill="1" applyBorder="1" applyAlignment="1" applyProtection="1">
      <alignment horizontal="center" vertical="center"/>
    </xf>
    <xf numFmtId="0" fontId="26" fillId="27" borderId="370" xfId="64" applyFont="1" applyFill="1" applyBorder="1" applyAlignment="1" applyProtection="1">
      <alignment horizontal="left" vertical="center"/>
    </xf>
    <xf numFmtId="38" fontId="26" fillId="27" borderId="367" xfId="64" applyNumberFormat="1" applyFont="1" applyFill="1" applyBorder="1" applyAlignment="1" applyProtection="1">
      <alignment horizontal="left" vertical="center"/>
    </xf>
    <xf numFmtId="6" fontId="23" fillId="27" borderId="370" xfId="64" applyNumberFormat="1" applyFont="1" applyFill="1" applyBorder="1" applyAlignment="1" applyProtection="1">
      <alignment horizontal="left" vertical="center"/>
    </xf>
    <xf numFmtId="38" fontId="23" fillId="27" borderId="367" xfId="64" applyNumberFormat="1" applyFont="1" applyFill="1" applyBorder="1" applyAlignment="1" applyProtection="1">
      <alignment horizontal="left" vertical="center"/>
    </xf>
    <xf numFmtId="38" fontId="23" fillId="27" borderId="370" xfId="64" applyNumberFormat="1" applyFont="1" applyFill="1" applyBorder="1" applyAlignment="1" applyProtection="1">
      <alignment horizontal="left" vertical="center"/>
    </xf>
    <xf numFmtId="6" fontId="26" fillId="27" borderId="370" xfId="64" applyNumberFormat="1" applyFont="1" applyFill="1" applyBorder="1" applyAlignment="1" applyProtection="1">
      <alignment horizontal="left" vertical="center"/>
    </xf>
    <xf numFmtId="6" fontId="88" fillId="27" borderId="370" xfId="64" applyNumberFormat="1" applyFont="1" applyFill="1" applyBorder="1" applyAlignment="1" applyProtection="1">
      <alignment horizontal="left" vertical="center"/>
    </xf>
    <xf numFmtId="0" fontId="23" fillId="35" borderId="368" xfId="64" applyFont="1" applyFill="1" applyBorder="1" applyAlignment="1" applyProtection="1">
      <alignment horizontal="center" vertical="center"/>
    </xf>
    <xf numFmtId="0" fontId="23" fillId="35" borderId="369" xfId="64" applyFont="1" applyFill="1" applyBorder="1" applyAlignment="1" applyProtection="1">
      <alignment horizontal="center" vertical="center"/>
    </xf>
    <xf numFmtId="0" fontId="26" fillId="35" borderId="370" xfId="64" applyFont="1" applyFill="1" applyBorder="1" applyAlignment="1" applyProtection="1">
      <alignment horizontal="left" vertical="center"/>
    </xf>
    <xf numFmtId="0" fontId="26" fillId="27" borderId="370" xfId="64" applyFont="1" applyFill="1" applyBorder="1" applyAlignment="1" applyProtection="1">
      <alignment vertical="center"/>
    </xf>
    <xf numFmtId="38" fontId="26" fillId="27" borderId="370" xfId="64" applyNumberFormat="1" applyFont="1" applyFill="1" applyBorder="1" applyAlignment="1" applyProtection="1">
      <alignment horizontal="left" vertical="center"/>
    </xf>
    <xf numFmtId="1" fontId="29" fillId="25" borderId="348" xfId="64" applyNumberFormat="1" applyFont="1" applyFill="1" applyBorder="1" applyAlignment="1" applyProtection="1">
      <alignment horizontal="center"/>
    </xf>
    <xf numFmtId="1" fontId="29" fillId="25" borderId="337" xfId="64" applyNumberFormat="1" applyFont="1" applyFill="1" applyBorder="1" applyAlignment="1" applyProtection="1">
      <alignment horizontal="center"/>
    </xf>
    <xf numFmtId="0" fontId="29" fillId="0" borderId="0" xfId="0" applyFont="1"/>
    <xf numFmtId="0" fontId="29" fillId="0" borderId="0" xfId="64" applyFont="1" applyProtection="1"/>
    <xf numFmtId="1" fontId="95" fillId="25" borderId="343" xfId="0" quotePrefix="1" applyNumberFormat="1" applyFont="1" applyFill="1" applyBorder="1" applyAlignment="1" applyProtection="1">
      <alignment horizontal="center" vertical="center" wrapText="1"/>
    </xf>
    <xf numFmtId="1" fontId="29" fillId="25" borderId="338" xfId="64" applyNumberFormat="1" applyFont="1" applyFill="1" applyBorder="1" applyProtection="1"/>
    <xf numFmtId="1" fontId="95" fillId="25" borderId="342" xfId="64" quotePrefix="1" applyNumberFormat="1" applyFont="1" applyFill="1" applyBorder="1" applyAlignment="1" applyProtection="1">
      <alignment horizontal="center" vertical="center" wrapText="1"/>
    </xf>
    <xf numFmtId="1" fontId="95" fillId="25" borderId="342" xfId="64" quotePrefix="1" applyNumberFormat="1" applyFont="1" applyFill="1" applyBorder="1" applyAlignment="1" applyProtection="1">
      <alignment horizontal="center"/>
    </xf>
    <xf numFmtId="0" fontId="29" fillId="25" borderId="205" xfId="0" applyFont="1" applyFill="1" applyBorder="1" applyAlignment="1" applyProtection="1">
      <alignment vertical="center"/>
    </xf>
    <xf numFmtId="1" fontId="29" fillId="25" borderId="205" xfId="53" applyNumberFormat="1" applyFont="1" applyFill="1" applyBorder="1" applyAlignment="1" applyProtection="1">
      <alignment horizontal="center"/>
    </xf>
    <xf numFmtId="1" fontId="98" fillId="25" borderId="205" xfId="53" applyNumberFormat="1" applyFont="1" applyFill="1" applyBorder="1" applyAlignment="1" applyProtection="1">
      <alignment horizontal="center"/>
    </xf>
    <xf numFmtId="1" fontId="95" fillId="25" borderId="205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5" borderId="313" xfId="53" applyNumberFormat="1" applyFont="1" applyFill="1" applyBorder="1" applyAlignment="1" applyProtection="1">
      <alignment horizontal="center"/>
    </xf>
    <xf numFmtId="1" fontId="98" fillId="25" borderId="313" xfId="53" applyNumberFormat="1" applyFont="1" applyFill="1" applyBorder="1" applyAlignment="1" applyProtection="1">
      <alignment horizontal="center"/>
    </xf>
    <xf numFmtId="1" fontId="29" fillId="25" borderId="313" xfId="53" applyNumberFormat="1" applyFont="1" applyFill="1" applyBorder="1" applyAlignment="1" applyProtection="1">
      <alignment horizontal="center" vertical="center"/>
    </xf>
    <xf numFmtId="1" fontId="29" fillId="25" borderId="16" xfId="53" applyNumberFormat="1" applyFont="1" applyFill="1" applyBorder="1" applyAlignment="1" applyProtection="1">
      <alignment horizontal="center" vertical="center"/>
    </xf>
    <xf numFmtId="0" fontId="29" fillId="25" borderId="204" xfId="0" applyFont="1" applyFill="1" applyBorder="1" applyAlignment="1" applyProtection="1">
      <alignment horizontal="center"/>
    </xf>
    <xf numFmtId="0" fontId="29" fillId="25" borderId="204" xfId="0" applyFont="1" applyFill="1" applyBorder="1" applyProtection="1"/>
    <xf numFmtId="0" fontId="0" fillId="32" borderId="345" xfId="0" applyFill="1" applyBorder="1" applyProtection="1"/>
    <xf numFmtId="0" fontId="0" fillId="32" borderId="362" xfId="0" applyFill="1" applyBorder="1" applyProtection="1"/>
    <xf numFmtId="0" fontId="42" fillId="32" borderId="345" xfId="0" applyFont="1" applyFill="1" applyBorder="1" applyAlignment="1" applyProtection="1">
      <alignment vertical="center"/>
    </xf>
    <xf numFmtId="0" fontId="42" fillId="32" borderId="346" xfId="0" applyFont="1" applyFill="1" applyBorder="1" applyAlignment="1" applyProtection="1">
      <alignment vertical="center"/>
    </xf>
    <xf numFmtId="0" fontId="0" fillId="32" borderId="346" xfId="0" applyFill="1" applyBorder="1" applyProtection="1"/>
    <xf numFmtId="49" fontId="35" fillId="34" borderId="343" xfId="53" applyNumberFormat="1" applyFont="1" applyFill="1" applyBorder="1" applyAlignment="1" applyProtection="1">
      <alignment horizontal="center" vertical="center" wrapText="1"/>
    </xf>
    <xf numFmtId="1" fontId="30" fillId="25" borderId="343" xfId="53" quotePrefix="1" applyNumberFormat="1" applyFont="1" applyFill="1" applyBorder="1" applyAlignment="1" applyProtection="1">
      <alignment horizontal="center" vertical="center"/>
    </xf>
    <xf numFmtId="1" fontId="95" fillId="25" borderId="343" xfId="53" quotePrefix="1" applyNumberFormat="1" applyFont="1" applyFill="1" applyBorder="1" applyAlignment="1" applyProtection="1">
      <alignment horizontal="center" vertical="center" wrapText="1"/>
    </xf>
    <xf numFmtId="1" fontId="29" fillId="25" borderId="365" xfId="53" applyNumberFormat="1" applyFont="1" applyFill="1" applyBorder="1" applyAlignment="1" applyProtection="1">
      <alignment horizontal="center" vertical="center"/>
    </xf>
    <xf numFmtId="1" fontId="26" fillId="25" borderId="338" xfId="53" applyNumberFormat="1" applyFont="1" applyFill="1" applyBorder="1" applyAlignment="1" applyProtection="1">
      <alignment horizontal="center" vertical="center"/>
    </xf>
    <xf numFmtId="1" fontId="98" fillId="25" borderId="365" xfId="53" applyNumberFormat="1" applyFont="1" applyFill="1" applyBorder="1" applyAlignment="1" applyProtection="1">
      <alignment horizontal="center" vertical="center"/>
    </xf>
    <xf numFmtId="1" fontId="23" fillId="25" borderId="348" xfId="53" applyNumberFormat="1" applyFont="1" applyFill="1" applyBorder="1" applyAlignment="1" applyProtection="1">
      <alignment horizontal="center" vertical="center"/>
    </xf>
    <xf numFmtId="1" fontId="23" fillId="25" borderId="337" xfId="53" applyNumberFormat="1" applyFont="1" applyFill="1" applyBorder="1" applyAlignment="1" applyProtection="1">
      <alignment horizontal="center" vertical="center"/>
    </xf>
    <xf numFmtId="1" fontId="29" fillId="25" borderId="362" xfId="53" applyNumberFormat="1" applyFont="1" applyFill="1" applyBorder="1" applyAlignment="1" applyProtection="1">
      <alignment horizontal="center" vertical="center"/>
    </xf>
    <xf numFmtId="1" fontId="29" fillId="25" borderId="345" xfId="53" applyNumberFormat="1" applyFont="1" applyFill="1" applyBorder="1" applyAlignment="1" applyProtection="1">
      <alignment horizontal="center" vertical="center"/>
    </xf>
    <xf numFmtId="38" fontId="23" fillId="31" borderId="371" xfId="54" applyNumberFormat="1" applyFont="1" applyFill="1" applyBorder="1" applyAlignment="1" applyProtection="1">
      <alignment horizontal="right" vertical="center"/>
    </xf>
    <xf numFmtId="38" fontId="23" fillId="31" borderId="269" xfId="54" applyNumberFormat="1" applyFont="1" applyFill="1" applyBorder="1" applyAlignment="1" applyProtection="1">
      <alignment horizontal="right" vertical="center"/>
    </xf>
    <xf numFmtId="38" fontId="23" fillId="31" borderId="372" xfId="54" applyNumberFormat="1" applyFont="1" applyFill="1" applyBorder="1" applyAlignment="1" applyProtection="1">
      <alignment horizontal="right" vertical="center"/>
    </xf>
    <xf numFmtId="0" fontId="23" fillId="0" borderId="373" xfId="53" applyFont="1" applyFill="1" applyBorder="1" applyAlignment="1" applyProtection="1">
      <alignment horizontal="center" vertical="center"/>
    </xf>
    <xf numFmtId="0" fontId="23" fillId="0" borderId="371" xfId="53" applyFont="1" applyFill="1" applyBorder="1" applyAlignment="1" applyProtection="1">
      <alignment horizontal="center" vertical="center"/>
    </xf>
    <xf numFmtId="0" fontId="23" fillId="0" borderId="351" xfId="53" applyFont="1" applyFill="1" applyBorder="1" applyAlignment="1" applyProtection="1">
      <alignment vertical="center"/>
    </xf>
    <xf numFmtId="0" fontId="23" fillId="0" borderId="353" xfId="53" applyFont="1" applyFill="1" applyBorder="1" applyAlignment="1" applyProtection="1">
      <alignment vertical="center"/>
    </xf>
    <xf numFmtId="0" fontId="23" fillId="0" borderId="356" xfId="53" applyFont="1" applyFill="1" applyBorder="1" applyAlignment="1" applyProtection="1">
      <alignment horizontal="center" vertical="center"/>
    </xf>
    <xf numFmtId="0" fontId="23" fillId="0" borderId="372" xfId="53" applyFont="1" applyFill="1" applyBorder="1" applyAlignment="1" applyProtection="1">
      <alignment horizontal="center" vertical="center"/>
    </xf>
    <xf numFmtId="0" fontId="23" fillId="0" borderId="357" xfId="53" applyFont="1" applyFill="1" applyBorder="1" applyAlignment="1" applyProtection="1">
      <alignment vertical="center"/>
    </xf>
    <xf numFmtId="1" fontId="29" fillId="25" borderId="346" xfId="53" applyNumberFormat="1" applyFont="1" applyFill="1" applyBorder="1" applyAlignment="1" applyProtection="1">
      <alignment horizontal="center" vertical="center"/>
    </xf>
    <xf numFmtId="6" fontId="23" fillId="38" borderId="254" xfId="53" applyNumberFormat="1" applyFont="1" applyFill="1" applyBorder="1" applyAlignment="1" applyProtection="1">
      <alignment horizontal="right" vertical="center"/>
    </xf>
    <xf numFmtId="6" fontId="23" fillId="38" borderId="255" xfId="53" applyNumberFormat="1" applyFont="1" applyFill="1" applyBorder="1" applyAlignment="1" applyProtection="1">
      <alignment horizontal="right" vertical="center"/>
    </xf>
    <xf numFmtId="6" fontId="23" fillId="38" borderId="251" xfId="53" applyNumberFormat="1" applyFont="1" applyFill="1" applyBorder="1" applyAlignment="1" applyProtection="1">
      <alignment horizontal="right" vertical="center"/>
    </xf>
    <xf numFmtId="6" fontId="23" fillId="38" borderId="252" xfId="53" applyNumberFormat="1" applyFont="1" applyFill="1" applyBorder="1" applyAlignment="1" applyProtection="1">
      <alignment horizontal="right" vertical="center"/>
    </xf>
    <xf numFmtId="6" fontId="23" fillId="38" borderId="232" xfId="53" applyNumberFormat="1" applyFont="1" applyFill="1" applyBorder="1" applyAlignment="1" applyProtection="1">
      <alignment horizontal="right" vertical="center"/>
    </xf>
    <xf numFmtId="6" fontId="23" fillId="38" borderId="206" xfId="53" applyNumberFormat="1" applyFont="1" applyFill="1" applyBorder="1" applyAlignment="1" applyProtection="1">
      <alignment horizontal="right" vertical="center"/>
    </xf>
    <xf numFmtId="6" fontId="23" fillId="31" borderId="252" xfId="53" applyNumberFormat="1" applyFont="1" applyFill="1" applyBorder="1" applyAlignment="1" applyProtection="1">
      <alignment horizontal="right" vertical="center"/>
    </xf>
    <xf numFmtId="6" fontId="23" fillId="31" borderId="207" xfId="53" applyNumberFormat="1" applyFont="1" applyFill="1" applyBorder="1" applyAlignment="1" applyProtection="1">
      <alignment horizontal="right" vertical="center"/>
    </xf>
    <xf numFmtId="6" fontId="26" fillId="38" borderId="328" xfId="54" applyNumberFormat="1" applyFont="1" applyFill="1" applyBorder="1" applyAlignment="1" applyProtection="1">
      <alignment horizontal="right" vertical="center"/>
    </xf>
    <xf numFmtId="38" fontId="23" fillId="0" borderId="249" xfId="53" applyNumberFormat="1" applyFont="1" applyFill="1" applyBorder="1" applyAlignment="1" applyProtection="1">
      <alignment horizontal="right" vertical="center"/>
    </xf>
    <xf numFmtId="6" fontId="23" fillId="0" borderId="249" xfId="53" applyNumberFormat="1" applyFont="1" applyFill="1" applyBorder="1" applyAlignment="1" applyProtection="1">
      <alignment horizontal="right" vertical="center"/>
    </xf>
    <xf numFmtId="6" fontId="23" fillId="0" borderId="249" xfId="54" applyNumberFormat="1" applyFont="1" applyFill="1" applyBorder="1" applyAlignment="1" applyProtection="1">
      <alignment horizontal="right" vertical="center"/>
    </xf>
    <xf numFmtId="6" fontId="23" fillId="38" borderId="249" xfId="53" applyNumberFormat="1" applyFont="1" applyFill="1" applyBorder="1" applyAlignment="1" applyProtection="1">
      <alignment horizontal="right" vertical="center"/>
    </xf>
    <xf numFmtId="38" fontId="23" fillId="0" borderId="36" xfId="53" applyNumberFormat="1" applyFont="1" applyFill="1" applyBorder="1" applyAlignment="1" applyProtection="1">
      <alignment horizontal="right" vertical="center"/>
    </xf>
    <xf numFmtId="6" fontId="23" fillId="0" borderId="36" xfId="53" applyNumberFormat="1" applyFont="1" applyFill="1" applyBorder="1" applyAlignment="1" applyProtection="1">
      <alignment horizontal="right" vertical="center"/>
    </xf>
    <xf numFmtId="6" fontId="23" fillId="38" borderId="36" xfId="53" applyNumberFormat="1" applyFont="1" applyFill="1" applyBorder="1" applyAlignment="1" applyProtection="1">
      <alignment horizontal="right" vertical="center"/>
    </xf>
    <xf numFmtId="8" fontId="81" fillId="24" borderId="208" xfId="0" applyNumberFormat="1" applyFont="1" applyFill="1" applyBorder="1" applyAlignment="1" applyProtection="1">
      <alignment horizontal="center" vertical="center" wrapText="1"/>
    </xf>
    <xf numFmtId="6" fontId="81" fillId="24" borderId="208" xfId="0" applyNumberFormat="1" applyFont="1" applyFill="1" applyBorder="1" applyAlignment="1" applyProtection="1">
      <alignment horizontal="center" vertical="center" wrapText="1"/>
    </xf>
    <xf numFmtId="1" fontId="25" fillId="25" borderId="208" xfId="0" applyNumberFormat="1" applyFont="1" applyFill="1" applyBorder="1" applyAlignment="1" applyProtection="1">
      <alignment vertical="center"/>
    </xf>
    <xf numFmtId="1" fontId="26" fillId="25" borderId="208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38" fontId="23" fillId="0" borderId="249" xfId="28" applyNumberFormat="1" applyFont="1" applyFill="1" applyBorder="1" applyAlignment="1" applyProtection="1">
      <alignment vertical="center"/>
    </xf>
    <xf numFmtId="38" fontId="23" fillId="0" borderId="36" xfId="28" applyNumberFormat="1" applyFont="1" applyFill="1" applyBorder="1" applyAlignment="1" applyProtection="1">
      <alignment vertical="center"/>
    </xf>
    <xf numFmtId="6" fontId="23" fillId="0" borderId="265" xfId="0" applyNumberFormat="1" applyFont="1" applyFill="1" applyBorder="1" applyAlignment="1" applyProtection="1">
      <alignment vertical="center"/>
    </xf>
    <xf numFmtId="38" fontId="23" fillId="0" borderId="48" xfId="28" applyNumberFormat="1" applyFont="1" applyFill="1" applyBorder="1" applyAlignment="1" applyProtection="1">
      <alignment vertical="center"/>
    </xf>
    <xf numFmtId="0" fontId="26" fillId="0" borderId="219" xfId="0" applyFont="1" applyFill="1" applyBorder="1" applyAlignment="1" applyProtection="1">
      <alignment vertical="center"/>
    </xf>
    <xf numFmtId="0" fontId="26" fillId="0" borderId="220" xfId="0" applyFont="1" applyFill="1" applyBorder="1" applyAlignment="1" applyProtection="1">
      <alignment horizontal="center" vertical="center"/>
    </xf>
    <xf numFmtId="38" fontId="26" fillId="0" borderId="12" xfId="28" applyNumberFormat="1" applyFont="1" applyFill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0" fontId="81" fillId="44" borderId="343" xfId="0" applyFont="1" applyFill="1" applyBorder="1" applyAlignment="1" applyProtection="1">
      <alignment horizontal="center" vertical="center" wrapText="1"/>
      <protection locked="0"/>
    </xf>
    <xf numFmtId="0" fontId="35" fillId="44" borderId="343" xfId="0" applyFont="1" applyFill="1" applyBorder="1" applyAlignment="1" applyProtection="1">
      <alignment horizontal="center" vertical="center" wrapText="1"/>
      <protection locked="0"/>
    </xf>
    <xf numFmtId="0" fontId="33" fillId="24" borderId="374" xfId="0" applyFont="1" applyFill="1" applyBorder="1" applyAlignment="1" applyProtection="1">
      <alignment horizontal="center" vertical="center" wrapText="1"/>
    </xf>
    <xf numFmtId="1" fontId="23" fillId="25" borderId="339" xfId="64" applyNumberFormat="1" applyFont="1" applyFill="1" applyBorder="1" applyAlignment="1" applyProtection="1">
      <alignment horizontal="center"/>
    </xf>
    <xf numFmtId="1" fontId="26" fillId="25" borderId="340" xfId="64" applyNumberFormat="1" applyFont="1" applyFill="1" applyBorder="1" applyProtection="1"/>
    <xf numFmtId="1" fontId="23" fillId="25" borderId="341" xfId="64" applyNumberFormat="1" applyFont="1" applyFill="1" applyBorder="1" applyAlignment="1" applyProtection="1">
      <alignment horizontal="center"/>
    </xf>
    <xf numFmtId="165" fontId="29" fillId="25" borderId="313" xfId="28" applyNumberFormat="1" applyFont="1" applyFill="1" applyBorder="1" applyAlignment="1" applyProtection="1">
      <alignment horizontal="center" vertical="center"/>
    </xf>
    <xf numFmtId="1" fontId="95" fillId="25" borderId="313" xfId="28" quotePrefix="1" applyNumberFormat="1" applyFont="1" applyFill="1" applyBorder="1" applyAlignment="1" applyProtection="1">
      <alignment horizontal="center" vertical="center"/>
    </xf>
    <xf numFmtId="1" fontId="95" fillId="25" borderId="313" xfId="28" applyNumberFormat="1" applyFont="1" applyFill="1" applyBorder="1" applyAlignment="1" applyProtection="1">
      <alignment horizontal="center" vertical="center"/>
    </xf>
    <xf numFmtId="165" fontId="29" fillId="25" borderId="313" xfId="28" applyNumberFormat="1" applyFont="1" applyFill="1" applyBorder="1" applyAlignment="1" applyProtection="1">
      <alignment horizontal="center" vertical="center" wrapText="1"/>
    </xf>
    <xf numFmtId="0" fontId="95" fillId="25" borderId="313" xfId="28" quotePrefix="1" applyNumberFormat="1" applyFont="1" applyFill="1" applyBorder="1" applyAlignment="1" applyProtection="1">
      <alignment horizontal="center" vertical="center" wrapText="1"/>
    </xf>
    <xf numFmtId="1" fontId="95" fillId="25" borderId="313" xfId="28" quotePrefix="1" applyNumberFormat="1" applyFont="1" applyFill="1" applyBorder="1" applyAlignment="1" applyProtection="1">
      <alignment horizontal="center" vertical="center" wrapText="1"/>
    </xf>
    <xf numFmtId="1" fontId="95" fillId="25" borderId="313" xfId="28" applyNumberFormat="1" applyFont="1" applyFill="1" applyBorder="1" applyAlignment="1" applyProtection="1">
      <alignment horizontal="center" vertical="center" wrapText="1"/>
    </xf>
    <xf numFmtId="0" fontId="23" fillId="27" borderId="366" xfId="64" applyFont="1" applyFill="1" applyBorder="1" applyAlignment="1" applyProtection="1">
      <alignment horizontal="center" vertical="center"/>
    </xf>
    <xf numFmtId="0" fontId="23" fillId="27" borderId="0" xfId="64" applyFont="1" applyFill="1" applyBorder="1" applyAlignment="1" applyProtection="1">
      <alignment horizontal="center" vertical="center"/>
    </xf>
    <xf numFmtId="0" fontId="26" fillId="27" borderId="25" xfId="64" applyFont="1" applyFill="1" applyBorder="1" applyAlignment="1" applyProtection="1">
      <alignment horizontal="left" vertical="center"/>
    </xf>
    <xf numFmtId="38" fontId="23" fillId="27" borderId="344" xfId="64" applyNumberFormat="1" applyFont="1" applyFill="1" applyBorder="1" applyAlignment="1" applyProtection="1">
      <alignment horizontal="left" vertical="center"/>
    </xf>
    <xf numFmtId="38" fontId="23" fillId="27" borderId="25" xfId="64" applyNumberFormat="1" applyFont="1" applyFill="1" applyBorder="1" applyAlignment="1" applyProtection="1">
      <alignment horizontal="left" vertical="center"/>
    </xf>
    <xf numFmtId="6" fontId="26" fillId="27" borderId="25" xfId="64" applyNumberFormat="1" applyFont="1" applyFill="1" applyBorder="1" applyAlignment="1" applyProtection="1">
      <alignment horizontal="left" vertical="center"/>
    </xf>
    <xf numFmtId="6" fontId="88" fillId="27" borderId="25" xfId="64" applyNumberFormat="1" applyFont="1" applyFill="1" applyBorder="1" applyAlignment="1" applyProtection="1">
      <alignment horizontal="left" vertical="center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0" fontId="81" fillId="42" borderId="343" xfId="70" applyFont="1" applyFill="1" applyBorder="1" applyAlignment="1" applyProtection="1">
      <alignment horizontal="center" vertical="center" wrapText="1"/>
    </xf>
    <xf numFmtId="0" fontId="81" fillId="47" borderId="343" xfId="70" applyFont="1" applyFill="1" applyBorder="1" applyAlignment="1" applyProtection="1">
      <alignment horizontal="center" vertical="center" wrapText="1"/>
    </xf>
    <xf numFmtId="0" fontId="81" fillId="48" borderId="343" xfId="70" applyFont="1" applyFill="1" applyBorder="1" applyAlignment="1" applyProtection="1">
      <alignment horizontal="center" vertical="center" wrapText="1"/>
    </xf>
    <xf numFmtId="0" fontId="81" fillId="33" borderId="343" xfId="70" applyFont="1" applyFill="1" applyBorder="1" applyAlignment="1" applyProtection="1">
      <alignment horizontal="center" vertical="center" wrapText="1"/>
    </xf>
    <xf numFmtId="0" fontId="81" fillId="54" borderId="343" xfId="70" applyFont="1" applyFill="1" applyBorder="1" applyAlignment="1" applyProtection="1">
      <alignment horizontal="center" vertical="center" wrapText="1"/>
    </xf>
    <xf numFmtId="0" fontId="81" fillId="55" borderId="343" xfId="70" applyFont="1" applyFill="1" applyBorder="1" applyAlignment="1" applyProtection="1">
      <alignment horizontal="center" vertical="center" wrapText="1"/>
    </xf>
    <xf numFmtId="0" fontId="81" fillId="56" borderId="343" xfId="70" applyFont="1" applyFill="1" applyBorder="1" applyAlignment="1" applyProtection="1">
      <alignment horizontal="center" vertical="center" wrapText="1"/>
    </xf>
    <xf numFmtId="0" fontId="81" fillId="49" borderId="343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35" fillId="34" borderId="343" xfId="64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0" fontId="23" fillId="0" borderId="344" xfId="53" applyFont="1" applyFill="1" applyBorder="1" applyProtection="1"/>
    <xf numFmtId="38" fontId="23" fillId="31" borderId="344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49" fontId="35" fillId="34" borderId="343" xfId="53" applyNumberFormat="1" applyFont="1" applyFill="1" applyBorder="1" applyAlignment="1" applyProtection="1">
      <alignment horizontal="center" vertical="center" wrapText="1"/>
    </xf>
    <xf numFmtId="49" fontId="47" fillId="36" borderId="341" xfId="53" applyNumberFormat="1" applyFont="1" applyFill="1" applyBorder="1" applyAlignment="1" applyProtection="1">
      <alignment horizontal="center" vertical="center"/>
    </xf>
    <xf numFmtId="1" fontId="95" fillId="25" borderId="376" xfId="53" quotePrefix="1" applyNumberFormat="1" applyFont="1" applyFill="1" applyBorder="1" applyAlignment="1" applyProtection="1">
      <alignment horizontal="center" vertical="center" wrapText="1"/>
    </xf>
    <xf numFmtId="6" fontId="23" fillId="34" borderId="353" xfId="54" applyNumberFormat="1" applyFont="1" applyFill="1" applyBorder="1" applyAlignment="1" applyProtection="1">
      <alignment horizontal="right" vertical="center"/>
    </xf>
    <xf numFmtId="6" fontId="23" fillId="34" borderId="375" xfId="54" applyNumberFormat="1" applyFont="1" applyFill="1" applyBorder="1" applyAlignment="1" applyProtection="1">
      <alignment horizontal="right" vertical="center"/>
    </xf>
    <xf numFmtId="0" fontId="26" fillId="0" borderId="33" xfId="53" applyFont="1" applyFill="1" applyBorder="1" applyAlignment="1" applyProtection="1">
      <alignment vertical="center"/>
    </xf>
    <xf numFmtId="0" fontId="26" fillId="0" borderId="323" xfId="53" applyFont="1" applyFill="1" applyBorder="1" applyAlignment="1" applyProtection="1">
      <alignment vertical="center"/>
    </xf>
    <xf numFmtId="6" fontId="23" fillId="31" borderId="381" xfId="53" applyNumberFormat="1" applyFont="1" applyFill="1" applyBorder="1" applyAlignment="1" applyProtection="1">
      <alignment horizontal="right" vertical="center"/>
    </xf>
    <xf numFmtId="6" fontId="23" fillId="31" borderId="382" xfId="53" applyNumberFormat="1" applyFont="1" applyFill="1" applyBorder="1" applyAlignment="1" applyProtection="1">
      <alignment horizontal="right" vertical="center"/>
    </xf>
    <xf numFmtId="6" fontId="26" fillId="31" borderId="383" xfId="54" applyNumberFormat="1" applyFont="1" applyFill="1" applyBorder="1" applyAlignment="1" applyProtection="1">
      <alignment horizontal="right" vertical="center"/>
    </xf>
    <xf numFmtId="6" fontId="23" fillId="45" borderId="380" xfId="54" applyNumberFormat="1" applyFont="1" applyFill="1" applyBorder="1" applyAlignment="1" applyProtection="1">
      <alignment horizontal="right" vertical="center"/>
    </xf>
    <xf numFmtId="6" fontId="23" fillId="45" borderId="384" xfId="54" applyNumberFormat="1" applyFont="1" applyFill="1" applyBorder="1" applyAlignment="1" applyProtection="1">
      <alignment horizontal="right" vertical="center"/>
    </xf>
    <xf numFmtId="6" fontId="26" fillId="45" borderId="379" xfId="54" applyNumberFormat="1" applyFont="1" applyFill="1" applyBorder="1" applyAlignment="1" applyProtection="1">
      <alignment horizontal="right" vertical="center"/>
    </xf>
    <xf numFmtId="6" fontId="23" fillId="45" borderId="385" xfId="54" applyNumberFormat="1" applyFont="1" applyFill="1" applyBorder="1" applyAlignment="1" applyProtection="1">
      <alignment horizontal="right" vertical="center"/>
    </xf>
    <xf numFmtId="6" fontId="23" fillId="45" borderId="256" xfId="54" applyNumberFormat="1" applyFont="1" applyFill="1" applyBorder="1" applyAlignment="1" applyProtection="1">
      <alignment horizontal="right" vertical="center"/>
    </xf>
    <xf numFmtId="6" fontId="23" fillId="45" borderId="386" xfId="54" applyNumberFormat="1" applyFont="1" applyFill="1" applyBorder="1" applyAlignment="1" applyProtection="1">
      <alignment horizontal="right" vertical="center"/>
    </xf>
    <xf numFmtId="6" fontId="26" fillId="45" borderId="387" xfId="54" applyNumberFormat="1" applyFont="1" applyFill="1" applyBorder="1" applyAlignment="1" applyProtection="1">
      <alignment horizontal="right" vertical="center"/>
    </xf>
    <xf numFmtId="1" fontId="95" fillId="25" borderId="376" xfId="0" quotePrefix="1" applyNumberFormat="1" applyFont="1" applyFill="1" applyBorder="1" applyAlignment="1" applyProtection="1">
      <alignment horizontal="center" vertical="center" wrapText="1"/>
    </xf>
    <xf numFmtId="6" fontId="23" fillId="57" borderId="251" xfId="53" applyNumberFormat="1" applyFont="1" applyFill="1" applyBorder="1" applyAlignment="1" applyProtection="1">
      <alignment horizontal="right" vertical="center"/>
    </xf>
    <xf numFmtId="6" fontId="23" fillId="58" borderId="251" xfId="53" applyNumberFormat="1" applyFont="1" applyFill="1" applyBorder="1" applyAlignment="1" applyProtection="1">
      <alignment horizontal="right" vertical="center"/>
    </xf>
    <xf numFmtId="38" fontId="23" fillId="58" borderId="251" xfId="54" applyNumberFormat="1" applyFont="1" applyFill="1" applyBorder="1" applyAlignment="1" applyProtection="1">
      <alignment horizontal="right" vertical="center"/>
    </xf>
    <xf numFmtId="6" fontId="23" fillId="58" borderId="269" xfId="53" applyNumberFormat="1" applyFont="1" applyFill="1" applyBorder="1" applyAlignment="1" applyProtection="1">
      <alignment horizontal="right" vertical="center"/>
    </xf>
    <xf numFmtId="6" fontId="23" fillId="44" borderId="381" xfId="53" applyNumberFormat="1" applyFont="1" applyFill="1" applyBorder="1" applyAlignment="1" applyProtection="1">
      <alignment horizontal="right" vertical="center"/>
    </xf>
    <xf numFmtId="6" fontId="23" fillId="44" borderId="382" xfId="53" applyNumberFormat="1" applyFont="1" applyFill="1" applyBorder="1" applyAlignment="1" applyProtection="1">
      <alignment horizontal="right" vertical="center"/>
    </xf>
    <xf numFmtId="6" fontId="26" fillId="44" borderId="383" xfId="54" applyNumberFormat="1" applyFont="1" applyFill="1" applyBorder="1" applyAlignment="1" applyProtection="1">
      <alignment horizontal="right" vertical="center"/>
    </xf>
    <xf numFmtId="6" fontId="23" fillId="57" borderId="252" xfId="54" applyNumberFormat="1" applyFont="1" applyFill="1" applyBorder="1" applyAlignment="1" applyProtection="1">
      <alignment horizontal="right" vertical="center"/>
    </xf>
    <xf numFmtId="38" fontId="23" fillId="57" borderId="251" xfId="54" applyNumberFormat="1" applyFont="1" applyFill="1" applyBorder="1" applyAlignment="1" applyProtection="1">
      <alignment horizontal="right" vertical="center"/>
    </xf>
    <xf numFmtId="6" fontId="23" fillId="57" borderId="256" xfId="54" applyNumberFormat="1" applyFont="1" applyFill="1" applyBorder="1" applyAlignment="1" applyProtection="1">
      <alignment horizontal="right" vertical="center"/>
    </xf>
    <xf numFmtId="6" fontId="23" fillId="57" borderId="249" xfId="54" applyNumberFormat="1" applyFont="1" applyFill="1" applyBorder="1" applyAlignment="1" applyProtection="1">
      <alignment horizontal="right" vertical="center"/>
    </xf>
    <xf numFmtId="6" fontId="23" fillId="57" borderId="269" xfId="53" applyNumberFormat="1" applyFont="1" applyFill="1" applyBorder="1" applyAlignment="1" applyProtection="1">
      <alignment horizontal="right" vertical="center"/>
    </xf>
    <xf numFmtId="0" fontId="0" fillId="53" borderId="0" xfId="0" applyFill="1"/>
    <xf numFmtId="49" fontId="47" fillId="36" borderId="339" xfId="53" applyNumberFormat="1" applyFont="1" applyFill="1" applyBorder="1" applyAlignment="1" applyProtection="1">
      <alignment vertical="center"/>
    </xf>
    <xf numFmtId="49" fontId="47" fillId="36" borderId="341" xfId="53" applyNumberFormat="1" applyFont="1" applyFill="1" applyBorder="1" applyAlignment="1" applyProtection="1">
      <alignment vertical="center"/>
    </xf>
    <xf numFmtId="49" fontId="47" fillId="36" borderId="317" xfId="53" applyNumberFormat="1" applyFont="1" applyFill="1" applyBorder="1" applyAlignment="1" applyProtection="1">
      <alignment vertical="center"/>
    </xf>
    <xf numFmtId="49" fontId="47" fillId="36" borderId="340" xfId="53" applyNumberFormat="1" applyFont="1" applyFill="1" applyBorder="1" applyAlignment="1" applyProtection="1">
      <alignment vertical="center"/>
    </xf>
    <xf numFmtId="49" fontId="47" fillId="32" borderId="339" xfId="53" applyNumberFormat="1" applyFont="1" applyFill="1" applyBorder="1" applyAlignment="1" applyProtection="1">
      <alignment vertical="center"/>
    </xf>
    <xf numFmtId="49" fontId="47" fillId="32" borderId="341" xfId="53" applyNumberFormat="1" applyFont="1" applyFill="1" applyBorder="1" applyAlignment="1" applyProtection="1">
      <alignment vertical="center"/>
    </xf>
    <xf numFmtId="49" fontId="47" fillId="32" borderId="340" xfId="53" applyNumberFormat="1" applyFont="1" applyFill="1" applyBorder="1" applyAlignment="1" applyProtection="1">
      <alignment vertical="center"/>
    </xf>
    <xf numFmtId="0" fontId="23" fillId="0" borderId="257" xfId="53" applyFont="1" applyFill="1" applyBorder="1" applyAlignment="1" applyProtection="1">
      <alignment vertical="center"/>
    </xf>
    <xf numFmtId="6" fontId="23" fillId="0" borderId="256" xfId="54" applyNumberFormat="1" applyFont="1" applyFill="1" applyBorder="1" applyAlignment="1" applyProtection="1">
      <alignment horizontal="right" vertical="center"/>
    </xf>
    <xf numFmtId="6" fontId="23" fillId="0" borderId="391" xfId="54" applyNumberFormat="1" applyFont="1" applyFill="1" applyBorder="1" applyAlignment="1" applyProtection="1">
      <alignment horizontal="right" vertical="center"/>
    </xf>
    <xf numFmtId="6" fontId="23" fillId="0" borderId="385" xfId="54" applyNumberFormat="1" applyFont="1" applyFill="1" applyBorder="1" applyAlignment="1" applyProtection="1">
      <alignment horizontal="right" vertical="center"/>
    </xf>
    <xf numFmtId="6" fontId="23" fillId="0" borderId="22" xfId="53" applyNumberFormat="1" applyFont="1" applyFill="1" applyBorder="1" applyAlignment="1" applyProtection="1">
      <alignment horizontal="right" vertical="center"/>
    </xf>
    <xf numFmtId="6" fontId="23" fillId="0" borderId="254" xfId="53" applyNumberFormat="1" applyFont="1" applyFill="1" applyBorder="1" applyAlignment="1" applyProtection="1">
      <alignment horizontal="left" vertical="center"/>
    </xf>
    <xf numFmtId="6" fontId="23" fillId="0" borderId="372" xfId="53" applyNumberFormat="1" applyFont="1" applyFill="1" applyBorder="1" applyAlignment="1" applyProtection="1">
      <alignment horizontal="right" vertical="center"/>
    </xf>
    <xf numFmtId="6" fontId="23" fillId="0" borderId="393" xfId="53" applyNumberFormat="1" applyFont="1" applyFill="1" applyBorder="1" applyAlignment="1" applyProtection="1">
      <alignment horizontal="right" vertical="center"/>
    </xf>
    <xf numFmtId="6" fontId="23" fillId="0" borderId="393" xfId="54" applyNumberFormat="1" applyFont="1" applyFill="1" applyBorder="1" applyAlignment="1" applyProtection="1">
      <alignment horizontal="right" vertical="center"/>
    </xf>
    <xf numFmtId="1" fontId="29" fillId="25" borderId="376" xfId="53" applyNumberFormat="1" applyFont="1" applyFill="1" applyBorder="1" applyAlignment="1" applyProtection="1">
      <alignment horizontal="center" vertical="center"/>
    </xf>
    <xf numFmtId="0" fontId="23" fillId="0" borderId="394" xfId="53" applyFont="1" applyFill="1" applyBorder="1" applyAlignment="1" applyProtection="1">
      <alignment horizontal="center" vertical="center"/>
    </xf>
    <xf numFmtId="0" fontId="23" fillId="0" borderId="330" xfId="53" applyFont="1" applyFill="1" applyBorder="1" applyAlignment="1" applyProtection="1">
      <alignment horizontal="center" vertical="center"/>
    </xf>
    <xf numFmtId="0" fontId="23" fillId="0" borderId="345" xfId="53" applyFont="1" applyFill="1" applyBorder="1" applyAlignment="1" applyProtection="1">
      <alignment horizontal="center" vertical="center"/>
    </xf>
    <xf numFmtId="0" fontId="81" fillId="34" borderId="388" xfId="0" applyFont="1" applyFill="1" applyBorder="1" applyAlignment="1" applyProtection="1">
      <alignment horizontal="center" vertical="center" wrapText="1"/>
    </xf>
    <xf numFmtId="6" fontId="23" fillId="0" borderId="389" xfId="0" applyNumberFormat="1" applyFont="1" applyFill="1" applyBorder="1" applyAlignment="1" applyProtection="1">
      <alignment vertical="center"/>
    </xf>
    <xf numFmtId="6" fontId="23" fillId="0" borderId="395" xfId="0" applyNumberFormat="1" applyFont="1" applyFill="1" applyBorder="1" applyAlignment="1" applyProtection="1">
      <alignment vertical="center"/>
    </xf>
    <xf numFmtId="38" fontId="40" fillId="0" borderId="249" xfId="45" applyNumberFormat="1" applyFont="1" applyFill="1" applyBorder="1" applyAlignment="1" applyProtection="1">
      <alignment vertical="center"/>
    </xf>
    <xf numFmtId="0" fontId="26" fillId="34" borderId="336" xfId="0" applyFont="1" applyFill="1" applyBorder="1" applyAlignment="1">
      <alignment horizontal="center" vertical="center" wrapText="1"/>
    </xf>
    <xf numFmtId="6" fontId="25" fillId="0" borderId="389" xfId="0" applyNumberFormat="1" applyFont="1" applyFill="1" applyBorder="1" applyAlignment="1" applyProtection="1">
      <alignment vertical="center"/>
    </xf>
    <xf numFmtId="6" fontId="23" fillId="0" borderId="352" xfId="252" applyNumberFormat="1" applyFont="1" applyBorder="1" applyAlignment="1" applyProtection="1">
      <alignment vertical="center"/>
    </xf>
    <xf numFmtId="6" fontId="23" fillId="0" borderId="354" xfId="252" applyNumberFormat="1" applyFont="1" applyBorder="1" applyAlignment="1" applyProtection="1">
      <alignment vertical="center"/>
    </xf>
    <xf numFmtId="6" fontId="23" fillId="0" borderId="347" xfId="252" applyNumberFormat="1" applyFont="1" applyBorder="1" applyAlignment="1" applyProtection="1">
      <alignment vertical="center"/>
    </xf>
    <xf numFmtId="0" fontId="101" fillId="0" borderId="0" xfId="0" applyFont="1" applyAlignment="1" applyProtection="1">
      <alignment vertical="center"/>
    </xf>
    <xf numFmtId="38" fontId="27" fillId="0" borderId="277" xfId="28" applyNumberFormat="1" applyFont="1" applyFill="1" applyBorder="1" applyAlignment="1" applyProtection="1">
      <alignment vertical="center"/>
    </xf>
    <xf numFmtId="38" fontId="27" fillId="0" borderId="278" xfId="28" applyNumberFormat="1" applyFont="1" applyFill="1" applyBorder="1" applyAlignment="1" applyProtection="1">
      <alignment vertical="center"/>
    </xf>
    <xf numFmtId="38" fontId="28" fillId="0" borderId="279" xfId="28" applyNumberFormat="1" applyFont="1" applyFill="1" applyBorder="1" applyAlignment="1" applyProtection="1">
      <alignment vertical="center"/>
    </xf>
    <xf numFmtId="38" fontId="28" fillId="0" borderId="280" xfId="28" applyNumberFormat="1" applyFont="1" applyFill="1" applyBorder="1" applyAlignment="1" applyProtection="1">
      <alignment vertical="center"/>
    </xf>
    <xf numFmtId="6" fontId="28" fillId="0" borderId="280" xfId="0" applyNumberFormat="1" applyFont="1" applyFill="1" applyBorder="1" applyAlignment="1" applyProtection="1">
      <alignment vertical="center"/>
    </xf>
    <xf numFmtId="6" fontId="28" fillId="0" borderId="281" xfId="0" applyNumberFormat="1" applyFont="1" applyFill="1" applyBorder="1" applyAlignment="1" applyProtection="1">
      <alignment vertical="center"/>
    </xf>
    <xf numFmtId="6" fontId="32" fillId="30" borderId="279" xfId="0" applyNumberFormat="1" applyFont="1" applyFill="1" applyBorder="1" applyAlignment="1" applyProtection="1">
      <alignment vertical="center"/>
    </xf>
    <xf numFmtId="6" fontId="28" fillId="0" borderId="284" xfId="0" applyNumberFormat="1" applyFont="1" applyFill="1" applyBorder="1" applyAlignment="1" applyProtection="1">
      <alignment vertical="center"/>
    </xf>
    <xf numFmtId="6" fontId="28" fillId="0" borderId="279" xfId="0" applyNumberFormat="1" applyFont="1" applyFill="1" applyBorder="1" applyAlignment="1" applyProtection="1">
      <alignment vertical="center"/>
    </xf>
    <xf numFmtId="6" fontId="28" fillId="0" borderId="285" xfId="0" applyNumberFormat="1" applyFont="1" applyFill="1" applyBorder="1" applyAlignment="1" applyProtection="1">
      <alignment vertical="center"/>
    </xf>
    <xf numFmtId="6" fontId="32" fillId="30" borderId="282" xfId="0" applyNumberFormat="1" applyFont="1" applyFill="1" applyBorder="1" applyAlignment="1" applyProtection="1">
      <alignment vertical="center"/>
    </xf>
    <xf numFmtId="6" fontId="32" fillId="30" borderId="286" xfId="0" applyNumberFormat="1" applyFont="1" applyFill="1" applyBorder="1" applyAlignment="1" applyProtection="1">
      <alignment vertical="center"/>
    </xf>
    <xf numFmtId="6" fontId="32" fillId="30" borderId="284" xfId="0" applyNumberFormat="1" applyFont="1" applyFill="1" applyBorder="1" applyAlignment="1" applyProtection="1">
      <alignment vertical="center"/>
    </xf>
    <xf numFmtId="6" fontId="32" fillId="30" borderId="287" xfId="0" applyNumberFormat="1" applyFont="1" applyFill="1" applyBorder="1" applyAlignment="1" applyProtection="1">
      <alignment vertical="center"/>
    </xf>
    <xf numFmtId="6" fontId="32" fillId="30" borderId="283" xfId="0" applyNumberFormat="1" applyFont="1" applyFill="1" applyBorder="1" applyAlignment="1" applyProtection="1">
      <alignment vertical="center"/>
    </xf>
    <xf numFmtId="6" fontId="32" fillId="30" borderId="276" xfId="0" applyNumberFormat="1" applyFont="1" applyFill="1" applyBorder="1" applyAlignment="1" applyProtection="1">
      <alignment vertical="center"/>
    </xf>
    <xf numFmtId="6" fontId="28" fillId="31" borderId="279" xfId="0" applyNumberFormat="1" applyFont="1" applyFill="1" applyBorder="1" applyAlignment="1" applyProtection="1">
      <alignment vertical="center"/>
    </xf>
    <xf numFmtId="6" fontId="28" fillId="0" borderId="279" xfId="0" applyNumberFormat="1" applyFont="1" applyFill="1" applyBorder="1" applyAlignment="1" applyProtection="1">
      <alignment horizontal="center" vertical="center"/>
    </xf>
    <xf numFmtId="6" fontId="28" fillId="0" borderId="280" xfId="0" applyNumberFormat="1" applyFont="1" applyFill="1" applyBorder="1" applyAlignment="1" applyProtection="1">
      <alignment horizontal="center" vertical="center"/>
    </xf>
    <xf numFmtId="6" fontId="32" fillId="30" borderId="288" xfId="0" applyNumberFormat="1" applyFont="1" applyFill="1" applyBorder="1" applyAlignment="1" applyProtection="1">
      <alignment vertical="center"/>
    </xf>
    <xf numFmtId="40" fontId="28" fillId="0" borderId="279" xfId="28" applyNumberFormat="1" applyFont="1" applyFill="1" applyBorder="1" applyAlignment="1" applyProtection="1">
      <alignment horizontal="right" vertical="center"/>
    </xf>
    <xf numFmtId="10" fontId="27" fillId="0" borderId="277" xfId="28" applyNumberFormat="1" applyFont="1" applyFill="1" applyBorder="1" applyAlignment="1" applyProtection="1">
      <alignment vertical="center"/>
    </xf>
    <xf numFmtId="10" fontId="27" fillId="0" borderId="278" xfId="28" applyNumberFormat="1" applyFont="1" applyFill="1" applyBorder="1" applyAlignment="1" applyProtection="1">
      <alignment vertical="center"/>
    </xf>
    <xf numFmtId="10" fontId="28" fillId="0" borderId="279" xfId="28" applyNumberFormat="1" applyFont="1" applyFill="1" applyBorder="1" applyAlignment="1" applyProtection="1">
      <alignment vertical="center"/>
    </xf>
    <xf numFmtId="10" fontId="28" fillId="0" borderId="280" xfId="28" applyNumberFormat="1" applyFont="1" applyFill="1" applyBorder="1" applyAlignment="1" applyProtection="1">
      <alignment vertical="center"/>
    </xf>
    <xf numFmtId="10" fontId="28" fillId="0" borderId="281" xfId="0" applyNumberFormat="1" applyFont="1" applyFill="1" applyBorder="1" applyAlignment="1" applyProtection="1">
      <alignment vertical="center"/>
    </xf>
    <xf numFmtId="10" fontId="32" fillId="30" borderId="279" xfId="0" applyNumberFormat="1" applyFont="1" applyFill="1" applyBorder="1" applyAlignment="1" applyProtection="1">
      <alignment vertical="center"/>
    </xf>
    <xf numFmtId="10" fontId="28" fillId="0" borderId="284" xfId="0" applyNumberFormat="1" applyFont="1" applyFill="1" applyBorder="1" applyAlignment="1" applyProtection="1">
      <alignment vertical="center"/>
    </xf>
    <xf numFmtId="10" fontId="28" fillId="0" borderId="279" xfId="0" applyNumberFormat="1" applyFont="1" applyFill="1" applyBorder="1" applyAlignment="1" applyProtection="1">
      <alignment vertical="center"/>
    </xf>
    <xf numFmtId="10" fontId="28" fillId="0" borderId="279" xfId="28" applyNumberFormat="1" applyFont="1" applyFill="1" applyBorder="1" applyAlignment="1" applyProtection="1">
      <alignment horizontal="right" vertical="center"/>
    </xf>
    <xf numFmtId="10" fontId="28" fillId="0" borderId="285" xfId="0" applyNumberFormat="1" applyFont="1" applyFill="1" applyBorder="1" applyAlignment="1" applyProtection="1">
      <alignment vertical="center"/>
    </xf>
    <xf numFmtId="10" fontId="32" fillId="30" borderId="282" xfId="0" applyNumberFormat="1" applyFont="1" applyFill="1" applyBorder="1" applyAlignment="1" applyProtection="1">
      <alignment vertical="center"/>
    </xf>
    <xf numFmtId="10" fontId="32" fillId="30" borderId="284" xfId="0" applyNumberFormat="1" applyFont="1" applyFill="1" applyBorder="1" applyAlignment="1" applyProtection="1">
      <alignment vertical="center"/>
    </xf>
    <xf numFmtId="10" fontId="32" fillId="30" borderId="287" xfId="0" applyNumberFormat="1" applyFont="1" applyFill="1" applyBorder="1" applyAlignment="1" applyProtection="1">
      <alignment vertical="center"/>
    </xf>
    <xf numFmtId="10" fontId="32" fillId="30" borderId="283" xfId="0" applyNumberFormat="1" applyFont="1" applyFill="1" applyBorder="1" applyAlignment="1" applyProtection="1">
      <alignment vertical="center"/>
    </xf>
    <xf numFmtId="10" fontId="32" fillId="31" borderId="0" xfId="0" applyNumberFormat="1" applyFont="1" applyFill="1" applyBorder="1" applyAlignment="1" applyProtection="1">
      <alignment vertical="center"/>
    </xf>
    <xf numFmtId="10" fontId="32" fillId="30" borderId="276" xfId="0" applyNumberFormat="1" applyFont="1" applyFill="1" applyBorder="1" applyAlignment="1" applyProtection="1">
      <alignment vertical="center"/>
    </xf>
    <xf numFmtId="10" fontId="28" fillId="31" borderId="279" xfId="0" applyNumberFormat="1" applyFont="1" applyFill="1" applyBorder="1" applyAlignment="1" applyProtection="1">
      <alignment vertical="center"/>
    </xf>
    <xf numFmtId="10" fontId="28" fillId="0" borderId="279" xfId="0" applyNumberFormat="1" applyFont="1" applyFill="1" applyBorder="1" applyAlignment="1" applyProtection="1">
      <alignment horizontal="center" vertical="center"/>
    </xf>
    <xf numFmtId="10" fontId="28" fillId="0" borderId="28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right" vertical="center"/>
    </xf>
    <xf numFmtId="168" fontId="45" fillId="0" borderId="0" xfId="0" applyNumberFormat="1" applyFont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8" fontId="0" fillId="0" borderId="0" xfId="0" applyNumberFormat="1" applyBorder="1" applyAlignment="1" applyProtection="1">
      <alignment horizontal="right" vertical="center"/>
    </xf>
    <xf numFmtId="3" fontId="25" fillId="0" borderId="267" xfId="0" applyNumberFormat="1" applyFont="1" applyFill="1" applyBorder="1" applyAlignment="1" applyProtection="1">
      <alignment vertical="center"/>
    </xf>
    <xf numFmtId="3" fontId="25" fillId="0" borderId="19" xfId="0" applyNumberFormat="1" applyFont="1" applyFill="1" applyBorder="1" applyAlignment="1" applyProtection="1">
      <alignment vertical="center"/>
    </xf>
    <xf numFmtId="0" fontId="23" fillId="38" borderId="399" xfId="0" applyFont="1" applyFill="1" applyBorder="1" applyAlignment="1" applyProtection="1">
      <alignment horizontal="center" vertical="center"/>
    </xf>
    <xf numFmtId="0" fontId="23" fillId="52" borderId="399" xfId="0" applyFont="1" applyFill="1" applyBorder="1" applyAlignment="1" applyProtection="1">
      <alignment vertical="center"/>
    </xf>
    <xf numFmtId="9" fontId="30" fillId="52" borderId="343" xfId="28" applyNumberFormat="1" applyFont="1" applyFill="1" applyBorder="1" applyAlignment="1" applyProtection="1">
      <alignment horizontal="center" vertical="center"/>
    </xf>
    <xf numFmtId="9" fontId="26" fillId="30" borderId="399" xfId="0" applyNumberFormat="1" applyFont="1" applyFill="1" applyBorder="1" applyAlignment="1" applyProtection="1">
      <alignment horizontal="center" vertical="center"/>
    </xf>
    <xf numFmtId="9" fontId="30" fillId="38" borderId="343" xfId="0" applyNumberFormat="1" applyFont="1" applyFill="1" applyBorder="1" applyAlignment="1" applyProtection="1">
      <alignment horizontal="center" vertical="center"/>
    </xf>
    <xf numFmtId="39" fontId="30" fillId="38" borderId="343" xfId="28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6" fontId="26" fillId="38" borderId="0" xfId="0" applyNumberFormat="1" applyFont="1" applyFill="1" applyBorder="1" applyAlignment="1" applyProtection="1">
      <alignment vertical="center"/>
    </xf>
    <xf numFmtId="6" fontId="23" fillId="34" borderId="401" xfId="54" applyNumberFormat="1" applyFont="1" applyFill="1" applyBorder="1" applyAlignment="1" applyProtection="1">
      <alignment horizontal="right" vertical="center"/>
    </xf>
    <xf numFmtId="6" fontId="23" fillId="34" borderId="384" xfId="54" applyNumberFormat="1" applyFont="1" applyFill="1" applyBorder="1" applyAlignment="1" applyProtection="1">
      <alignment horizontal="right" vertical="center"/>
    </xf>
    <xf numFmtId="38" fontId="27" fillId="0" borderId="405" xfId="28" applyNumberFormat="1" applyFont="1" applyFill="1" applyBorder="1" applyAlignment="1" applyProtection="1">
      <alignment vertical="center"/>
    </xf>
    <xf numFmtId="38" fontId="27" fillId="0" borderId="406" xfId="28" applyNumberFormat="1" applyFont="1" applyFill="1" applyBorder="1" applyAlignment="1" applyProtection="1">
      <alignment vertical="center"/>
    </xf>
    <xf numFmtId="6" fontId="32" fillId="30" borderId="407" xfId="0" applyNumberFormat="1" applyFont="1" applyFill="1" applyBorder="1" applyAlignment="1" applyProtection="1">
      <alignment vertical="center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0" fontId="69" fillId="26" borderId="403" xfId="0" applyFont="1" applyFill="1" applyBorder="1" applyAlignment="1" applyProtection="1">
      <alignment horizontal="center" vertical="center" wrapText="1"/>
    </xf>
    <xf numFmtId="3" fontId="23" fillId="0" borderId="41" xfId="53" applyNumberFormat="1" applyFont="1" applyFill="1" applyBorder="1" applyAlignment="1" applyProtection="1">
      <alignment horizontal="right" vertical="center"/>
    </xf>
    <xf numFmtId="1" fontId="30" fillId="25" borderId="223" xfId="0" quotePrefix="1" applyNumberFormat="1" applyFont="1" applyFill="1" applyBorder="1" applyAlignment="1" applyProtection="1">
      <alignment horizontal="center" vertical="center"/>
    </xf>
    <xf numFmtId="1" fontId="29" fillId="25" borderId="48" xfId="0" applyNumberFormat="1" applyFont="1" applyFill="1" applyBorder="1" applyAlignment="1" applyProtection="1">
      <alignment horizontal="center" vertical="center"/>
    </xf>
    <xf numFmtId="0" fontId="25" fillId="0" borderId="239" xfId="0" applyFont="1" applyFill="1" applyBorder="1" applyAlignment="1" applyProtection="1">
      <alignment vertical="center"/>
    </xf>
    <xf numFmtId="0" fontId="25" fillId="0" borderId="234" xfId="0" applyFont="1" applyFill="1" applyBorder="1" applyAlignment="1" applyProtection="1">
      <alignment vertical="center"/>
    </xf>
    <xf numFmtId="166" fontId="25" fillId="38" borderId="234" xfId="0" applyNumberFormat="1" applyFont="1" applyFill="1" applyBorder="1" applyAlignment="1" applyProtection="1">
      <alignment horizontal="right" vertical="center"/>
    </xf>
    <xf numFmtId="166" fontId="25" fillId="38" borderId="235" xfId="0" applyNumberFormat="1" applyFont="1" applyFill="1" applyBorder="1" applyAlignment="1" applyProtection="1">
      <alignment horizontal="right" vertical="center"/>
    </xf>
    <xf numFmtId="0" fontId="25" fillId="0" borderId="240" xfId="0" applyFont="1" applyFill="1" applyBorder="1" applyAlignment="1" applyProtection="1">
      <alignment vertical="center"/>
    </xf>
    <xf numFmtId="0" fontId="25" fillId="0" borderId="237" xfId="0" applyFont="1" applyFill="1" applyBorder="1" applyAlignment="1" applyProtection="1">
      <alignment vertical="center"/>
    </xf>
    <xf numFmtId="166" fontId="25" fillId="38" borderId="237" xfId="0" applyNumberFormat="1" applyFont="1" applyFill="1" applyBorder="1" applyAlignment="1" applyProtection="1">
      <alignment horizontal="right" vertical="center"/>
    </xf>
    <xf numFmtId="166" fontId="25" fillId="38" borderId="238" xfId="0" applyNumberFormat="1" applyFont="1" applyFill="1" applyBorder="1" applyAlignment="1" applyProtection="1">
      <alignment horizontal="right" vertical="center"/>
    </xf>
    <xf numFmtId="0" fontId="25" fillId="0" borderId="27" xfId="0" applyFont="1" applyFill="1" applyBorder="1" applyAlignment="1" applyProtection="1">
      <alignment vertical="center"/>
    </xf>
    <xf numFmtId="0" fontId="25" fillId="0" borderId="232" xfId="0" applyFont="1" applyFill="1" applyBorder="1" applyAlignment="1" applyProtection="1">
      <alignment vertical="center"/>
    </xf>
    <xf numFmtId="166" fontId="25" fillId="38" borderId="232" xfId="0" applyNumberFormat="1" applyFont="1" applyFill="1" applyBorder="1" applyAlignment="1" applyProtection="1">
      <alignment horizontal="right" vertical="center"/>
    </xf>
    <xf numFmtId="166" fontId="25" fillId="38" borderId="206" xfId="0" applyNumberFormat="1" applyFont="1" applyFill="1" applyBorder="1" applyAlignment="1" applyProtection="1">
      <alignment horizontal="right" vertical="center"/>
    </xf>
    <xf numFmtId="0" fontId="25" fillId="0" borderId="247" xfId="0" applyFont="1" applyFill="1" applyBorder="1" applyAlignment="1" applyProtection="1">
      <alignment vertical="center"/>
    </xf>
    <xf numFmtId="6" fontId="26" fillId="44" borderId="39" xfId="54" applyNumberFormat="1" applyFont="1" applyFill="1" applyBorder="1" applyAlignment="1" applyProtection="1">
      <alignment horizontal="right" vertical="center"/>
    </xf>
    <xf numFmtId="6" fontId="26" fillId="0" borderId="270" xfId="53" applyNumberFormat="1" applyFont="1" applyFill="1" applyBorder="1" applyAlignment="1" applyProtection="1">
      <alignment horizontal="right" vertical="center"/>
    </xf>
    <xf numFmtId="6" fontId="26" fillId="38" borderId="241" xfId="54" applyNumberFormat="1" applyFont="1" applyFill="1" applyBorder="1" applyAlignment="1" applyProtection="1">
      <alignment horizontal="right" vertical="center"/>
    </xf>
    <xf numFmtId="3" fontId="23" fillId="0" borderId="418" xfId="53" applyNumberFormat="1" applyFont="1" applyFill="1" applyBorder="1" applyAlignment="1" applyProtection="1">
      <alignment horizontal="right" vertical="center"/>
    </xf>
    <xf numFmtId="6" fontId="23" fillId="0" borderId="417" xfId="54" applyNumberFormat="1" applyFont="1" applyFill="1" applyBorder="1" applyAlignment="1" applyProtection="1">
      <alignment horizontal="right" vertical="center"/>
    </xf>
    <xf numFmtId="6" fontId="23" fillId="0" borderId="417" xfId="53" applyNumberFormat="1" applyFont="1" applyFill="1" applyBorder="1" applyAlignment="1" applyProtection="1">
      <alignment horizontal="right" vertical="center"/>
    </xf>
    <xf numFmtId="6" fontId="23" fillId="38" borderId="53" xfId="53" applyNumberFormat="1" applyFont="1" applyFill="1" applyBorder="1" applyAlignment="1" applyProtection="1">
      <alignment horizontal="right" vertical="center"/>
    </xf>
    <xf numFmtId="6" fontId="23" fillId="0" borderId="231" xfId="53" applyNumberFormat="1" applyFont="1" applyFill="1" applyBorder="1" applyAlignment="1" applyProtection="1">
      <alignment horizontal="right" vertical="center"/>
    </xf>
    <xf numFmtId="6" fontId="23" fillId="38" borderId="42" xfId="53" applyNumberFormat="1" applyFont="1" applyFill="1" applyBorder="1" applyAlignment="1" applyProtection="1">
      <alignment horizontal="right" vertical="center"/>
    </xf>
    <xf numFmtId="6" fontId="23" fillId="0" borderId="68" xfId="53" applyNumberFormat="1" applyFont="1" applyFill="1" applyBorder="1" applyAlignment="1" applyProtection="1">
      <alignment horizontal="right" vertical="center"/>
    </xf>
    <xf numFmtId="6" fontId="23" fillId="0" borderId="183" xfId="54" applyNumberFormat="1" applyFont="1" applyFill="1" applyBorder="1" applyAlignment="1" applyProtection="1">
      <alignment horizontal="right" vertical="center"/>
    </xf>
    <xf numFmtId="6" fontId="23" fillId="0" borderId="69" xfId="53" applyNumberFormat="1" applyFont="1" applyFill="1" applyBorder="1" applyAlignment="1" applyProtection="1">
      <alignment horizontal="right" vertical="center"/>
    </xf>
    <xf numFmtId="6" fontId="23" fillId="38" borderId="54" xfId="53" applyNumberFormat="1" applyFont="1" applyFill="1" applyBorder="1" applyAlignment="1" applyProtection="1">
      <alignment horizontal="right" vertical="center"/>
    </xf>
    <xf numFmtId="6" fontId="23" fillId="38" borderId="24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6" fontId="26" fillId="0" borderId="413" xfId="54" applyNumberFormat="1" applyFont="1" applyFill="1" applyBorder="1" applyAlignment="1" applyProtection="1">
      <alignment horizontal="right" vertical="center"/>
    </xf>
    <xf numFmtId="38" fontId="26" fillId="31" borderId="414" xfId="54" applyNumberFormat="1" applyFont="1" applyFill="1" applyBorder="1" applyAlignment="1" applyProtection="1">
      <alignment horizontal="right" vertical="center"/>
    </xf>
    <xf numFmtId="6" fontId="26" fillId="0" borderId="408" xfId="54" applyNumberFormat="1" applyFont="1" applyFill="1" applyBorder="1" applyAlignment="1" applyProtection="1">
      <alignment horizontal="right" vertical="center"/>
    </xf>
    <xf numFmtId="6" fontId="26" fillId="34" borderId="408" xfId="54" applyNumberFormat="1" applyFont="1" applyFill="1" applyBorder="1" applyAlignment="1" applyProtection="1">
      <alignment horizontal="right" vertical="center"/>
    </xf>
    <xf numFmtId="6" fontId="26" fillId="33" borderId="408" xfId="54" applyNumberFormat="1" applyFont="1" applyFill="1" applyBorder="1" applyAlignment="1" applyProtection="1">
      <alignment horizontal="right" vertical="center"/>
    </xf>
    <xf numFmtId="6" fontId="26" fillId="34" borderId="415" xfId="54" applyNumberFormat="1" applyFont="1" applyFill="1" applyBorder="1" applyAlignment="1" applyProtection="1">
      <alignment horizontal="right" vertical="center"/>
    </xf>
    <xf numFmtId="6" fontId="26" fillId="44" borderId="408" xfId="54" applyNumberFormat="1" applyFont="1" applyFill="1" applyBorder="1" applyAlignment="1" applyProtection="1">
      <alignment horizontal="right" vertical="center"/>
    </xf>
    <xf numFmtId="6" fontId="23" fillId="0" borderId="384" xfId="54" applyNumberFormat="1" applyFont="1" applyFill="1" applyBorder="1" applyAlignment="1" applyProtection="1">
      <alignment horizontal="right" vertical="center"/>
    </xf>
    <xf numFmtId="6" fontId="26" fillId="0" borderId="416" xfId="54" applyNumberFormat="1" applyFont="1" applyFill="1" applyBorder="1" applyAlignment="1" applyProtection="1">
      <alignment horizontal="right" vertical="center"/>
    </xf>
    <xf numFmtId="3" fontId="23" fillId="0" borderId="249" xfId="0" applyNumberFormat="1" applyFont="1" applyFill="1" applyBorder="1" applyAlignment="1">
      <alignment vertical="center"/>
    </xf>
    <xf numFmtId="166" fontId="23" fillId="0" borderId="256" xfId="0" applyNumberFormat="1" applyFont="1" applyFill="1" applyBorder="1" applyAlignment="1">
      <alignment vertical="center"/>
    </xf>
    <xf numFmtId="165" fontId="23" fillId="0" borderId="256" xfId="47838" applyNumberFormat="1" applyFont="1" applyFill="1" applyBorder="1" applyAlignment="1">
      <alignment vertical="center"/>
    </xf>
    <xf numFmtId="10" fontId="23" fillId="0" borderId="256" xfId="0" applyNumberFormat="1" applyFont="1" applyFill="1" applyBorder="1" applyAlignment="1">
      <alignment vertical="center"/>
    </xf>
    <xf numFmtId="166" fontId="23" fillId="26" borderId="256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6" fontId="23" fillId="27" borderId="314" xfId="0" applyNumberFormat="1" applyFont="1" applyFill="1" applyBorder="1" applyAlignment="1">
      <alignment vertical="center"/>
    </xf>
    <xf numFmtId="166" fontId="23" fillId="27" borderId="25" xfId="0" applyNumberFormat="1" applyFont="1" applyFill="1" applyBorder="1" applyAlignment="1">
      <alignment vertical="center"/>
    </xf>
    <xf numFmtId="166" fontId="23" fillId="27" borderId="48" xfId="0" applyNumberFormat="1" applyFont="1" applyFill="1" applyBorder="1" applyAlignment="1">
      <alignment vertical="center"/>
    </xf>
    <xf numFmtId="3" fontId="23" fillId="0" borderId="205" xfId="0" applyNumberFormat="1" applyFont="1" applyFill="1" applyBorder="1" applyAlignment="1">
      <alignment vertical="center"/>
    </xf>
    <xf numFmtId="166" fontId="23" fillId="0" borderId="205" xfId="0" applyNumberFormat="1" applyFont="1" applyFill="1" applyBorder="1" applyAlignment="1">
      <alignment vertical="center"/>
    </xf>
    <xf numFmtId="165" fontId="23" fillId="0" borderId="205" xfId="47838" applyNumberFormat="1" applyFont="1" applyFill="1" applyBorder="1" applyAlignment="1">
      <alignment vertical="center"/>
    </xf>
    <xf numFmtId="165" fontId="23" fillId="0" borderId="38" xfId="47838" applyNumberFormat="1" applyFont="1" applyFill="1" applyBorder="1" applyAlignment="1">
      <alignment vertical="center"/>
    </xf>
    <xf numFmtId="10" fontId="23" fillId="0" borderId="38" xfId="0" applyNumberFormat="1" applyFont="1" applyFill="1" applyBorder="1" applyAlignment="1">
      <alignment vertical="center"/>
    </xf>
    <xf numFmtId="166" fontId="23" fillId="26" borderId="38" xfId="0" applyNumberFormat="1" applyFont="1" applyFill="1" applyBorder="1" applyAlignment="1">
      <alignment vertical="center"/>
    </xf>
    <xf numFmtId="166" fontId="23" fillId="27" borderId="205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5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6" borderId="12" xfId="0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7" borderId="325" xfId="0" applyNumberFormat="1" applyFont="1" applyFill="1" applyBorder="1" applyAlignment="1">
      <alignment vertical="center"/>
    </xf>
    <xf numFmtId="9" fontId="26" fillId="52" borderId="342" xfId="0" applyNumberFormat="1" applyFont="1" applyFill="1" applyBorder="1" applyAlignment="1" applyProtection="1">
      <alignment vertical="center"/>
    </xf>
    <xf numFmtId="9" fontId="26" fillId="38" borderId="342" xfId="0" applyNumberFormat="1" applyFont="1" applyFill="1" applyBorder="1" applyAlignment="1" applyProtection="1">
      <alignment vertical="center"/>
    </xf>
    <xf numFmtId="1" fontId="30" fillId="25" borderId="409" xfId="0" applyNumberFormat="1" applyFont="1" applyFill="1" applyBorder="1" applyAlignment="1" applyProtection="1">
      <alignment horizontal="center" vertical="center"/>
    </xf>
    <xf numFmtId="1" fontId="95" fillId="25" borderId="409" xfId="0" applyNumberFormat="1" applyFont="1" applyFill="1" applyBorder="1" applyAlignment="1" applyProtection="1">
      <alignment horizontal="center" vertical="center" wrapText="1"/>
    </xf>
    <xf numFmtId="1" fontId="95" fillId="25" borderId="409" xfId="53" quotePrefix="1" applyNumberFormat="1" applyFont="1" applyFill="1" applyBorder="1" applyAlignment="1" applyProtection="1">
      <alignment horizontal="center" vertical="center" wrapText="1"/>
    </xf>
    <xf numFmtId="1" fontId="95" fillId="25" borderId="409" xfId="0" applyNumberFormat="1" applyFont="1" applyFill="1" applyBorder="1" applyAlignment="1" applyProtection="1">
      <alignment horizontal="center" vertical="center"/>
    </xf>
    <xf numFmtId="1" fontId="95" fillId="25" borderId="395" xfId="0" applyNumberFormat="1" applyFont="1" applyFill="1" applyBorder="1" applyAlignment="1" applyProtection="1">
      <alignment horizontal="center" vertical="center"/>
    </xf>
    <xf numFmtId="1" fontId="30" fillId="25" borderId="376" xfId="28" applyNumberFormat="1" applyFont="1" applyFill="1" applyBorder="1" applyAlignment="1" applyProtection="1">
      <alignment horizontal="center" vertical="center"/>
    </xf>
    <xf numFmtId="1" fontId="30" fillId="25" borderId="376" xfId="28" quotePrefix="1" applyNumberFormat="1" applyFont="1" applyFill="1" applyBorder="1" applyAlignment="1" applyProtection="1">
      <alignment horizontal="center" vertical="center"/>
    </xf>
    <xf numFmtId="1" fontId="95" fillId="25" borderId="409" xfId="28" applyNumberFormat="1" applyFont="1" applyFill="1" applyBorder="1" applyAlignment="1" applyProtection="1">
      <alignment horizontal="center" vertical="center" wrapText="1"/>
    </xf>
    <xf numFmtId="1" fontId="95" fillId="25" borderId="409" xfId="28" quotePrefix="1" applyNumberFormat="1" applyFont="1" applyFill="1" applyBorder="1" applyAlignment="1" applyProtection="1">
      <alignment horizontal="center" vertical="center" wrapText="1"/>
    </xf>
    <xf numFmtId="1" fontId="30" fillId="25" borderId="420" xfId="0" quotePrefix="1" applyNumberFormat="1" applyFont="1" applyFill="1" applyBorder="1" applyAlignment="1" applyProtection="1">
      <alignment horizontal="center" vertical="center"/>
    </xf>
    <xf numFmtId="1" fontId="95" fillId="25" borderId="409" xfId="0" quotePrefix="1" applyNumberFormat="1" applyFont="1" applyFill="1" applyBorder="1" applyAlignment="1" applyProtection="1">
      <alignment horizontal="center" vertical="center"/>
    </xf>
    <xf numFmtId="1" fontId="95" fillId="25" borderId="409" xfId="0" quotePrefix="1" applyNumberFormat="1" applyFont="1" applyFill="1" applyBorder="1" applyAlignment="1" applyProtection="1">
      <alignment horizontal="center" vertical="center" wrapText="1"/>
    </xf>
    <xf numFmtId="6" fontId="23" fillId="0" borderId="353" xfId="54" applyNumberFormat="1" applyFont="1" applyFill="1" applyBorder="1" applyAlignment="1" applyProtection="1">
      <alignment horizontal="right" vertical="center"/>
    </xf>
    <xf numFmtId="0" fontId="27" fillId="0" borderId="422" xfId="0" applyFont="1" applyFill="1" applyBorder="1" applyAlignment="1" applyProtection="1">
      <alignment horizontal="center" vertical="center"/>
    </xf>
    <xf numFmtId="38" fontId="23" fillId="31" borderId="421" xfId="54" applyNumberFormat="1" applyFont="1" applyFill="1" applyBorder="1" applyAlignment="1" applyProtection="1">
      <alignment horizontal="right" vertical="center"/>
    </xf>
    <xf numFmtId="6" fontId="23" fillId="0" borderId="421" xfId="54" applyNumberFormat="1" applyFont="1" applyFill="1" applyBorder="1" applyAlignment="1" applyProtection="1">
      <alignment horizontal="right" vertical="center"/>
    </xf>
    <xf numFmtId="38" fontId="23" fillId="31" borderId="376" xfId="54" applyNumberFormat="1" applyFont="1" applyFill="1" applyBorder="1" applyAlignment="1" applyProtection="1">
      <alignment horizontal="right" vertical="center"/>
    </xf>
    <xf numFmtId="6" fontId="23" fillId="0" borderId="376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40" fillId="0" borderId="12" xfId="45" applyFont="1" applyBorder="1" applyAlignment="1" applyProtection="1">
      <alignment horizontal="center" vertical="center"/>
    </xf>
    <xf numFmtId="0" fontId="40" fillId="0" borderId="12" xfId="45" applyFont="1" applyBorder="1" applyAlignment="1" applyProtection="1">
      <alignment horizontal="left" vertical="center"/>
    </xf>
    <xf numFmtId="38" fontId="91" fillId="0" borderId="12" xfId="45" applyNumberFormat="1" applyFont="1" applyBorder="1" applyAlignment="1" applyProtection="1">
      <alignment vertical="center"/>
    </xf>
    <xf numFmtId="0" fontId="106" fillId="0" borderId="0" xfId="47830" applyFont="1" applyAlignment="1">
      <alignment horizontal="center" vertical="center"/>
    </xf>
    <xf numFmtId="0" fontId="106" fillId="0" borderId="0" xfId="47830" applyFont="1"/>
    <xf numFmtId="0" fontId="106" fillId="0" borderId="0" xfId="47830" applyFont="1" applyAlignment="1">
      <alignment horizontal="center"/>
    </xf>
    <xf numFmtId="0" fontId="107" fillId="0" borderId="0" xfId="47830" applyFont="1"/>
    <xf numFmtId="0" fontId="81" fillId="52" borderId="313" xfId="47830" applyFont="1" applyFill="1" applyBorder="1" applyAlignment="1">
      <alignment horizontal="center" vertical="center"/>
    </xf>
    <xf numFmtId="0" fontId="81" fillId="52" borderId="313" xfId="45" applyFont="1" applyFill="1" applyBorder="1" applyAlignment="1">
      <alignment horizontal="center" vertical="center" wrapText="1"/>
    </xf>
    <xf numFmtId="0" fontId="35" fillId="44" borderId="425" xfId="0" applyFont="1" applyFill="1" applyBorder="1" applyAlignment="1" applyProtection="1">
      <alignment horizontal="center" vertical="center" wrapText="1"/>
    </xf>
    <xf numFmtId="1" fontId="95" fillId="25" borderId="425" xfId="0" applyNumberFormat="1" applyFont="1" applyFill="1" applyBorder="1" applyAlignment="1" applyProtection="1">
      <alignment horizontal="center" vertical="center"/>
    </xf>
    <xf numFmtId="49" fontId="35" fillId="34" borderId="0" xfId="53" applyNumberFormat="1" applyFont="1" applyFill="1" applyBorder="1" applyAlignment="1" applyProtection="1">
      <alignment horizontal="center" vertical="center" wrapText="1"/>
    </xf>
    <xf numFmtId="1" fontId="23" fillId="25" borderId="205" xfId="53" applyNumberFormat="1" applyFont="1" applyFill="1" applyBorder="1" applyAlignment="1" applyProtection="1">
      <alignment horizontal="center" vertical="center"/>
    </xf>
    <xf numFmtId="1" fontId="26" fillId="25" borderId="205" xfId="53" applyNumberFormat="1" applyFont="1" applyFill="1" applyBorder="1" applyAlignment="1" applyProtection="1">
      <alignment horizontal="center" vertical="center"/>
    </xf>
    <xf numFmtId="1" fontId="29" fillId="25" borderId="205" xfId="53" applyNumberFormat="1" applyFont="1" applyFill="1" applyBorder="1" applyAlignment="1" applyProtection="1">
      <alignment horizontal="center" vertical="center"/>
    </xf>
    <xf numFmtId="6" fontId="23" fillId="34" borderId="380" xfId="54" applyNumberFormat="1" applyFont="1" applyFill="1" applyBorder="1" applyAlignment="1" applyProtection="1">
      <alignment horizontal="right" vertical="center"/>
    </xf>
    <xf numFmtId="6" fontId="23" fillId="0" borderId="398" xfId="53" applyNumberFormat="1" applyFont="1" applyFill="1" applyBorder="1" applyAlignment="1" applyProtection="1">
      <alignment horizontal="right" vertical="center"/>
    </xf>
    <xf numFmtId="49" fontId="35" fillId="34" borderId="0" xfId="53" applyNumberFormat="1" applyFont="1" applyFill="1" applyBorder="1" applyAlignment="1" applyProtection="1">
      <alignment vertical="center" wrapText="1"/>
    </xf>
    <xf numFmtId="0" fontId="23" fillId="0" borderId="396" xfId="53" applyFont="1" applyFill="1" applyBorder="1" applyAlignment="1" applyProtection="1">
      <alignment vertical="center"/>
    </xf>
    <xf numFmtId="38" fontId="23" fillId="31" borderId="397" xfId="54" applyNumberFormat="1" applyFont="1" applyFill="1" applyBorder="1" applyAlignment="1" applyProtection="1">
      <alignment horizontal="right" vertical="center"/>
    </xf>
    <xf numFmtId="6" fontId="23" fillId="0" borderId="264" xfId="53" applyNumberFormat="1" applyFont="1" applyFill="1" applyBorder="1" applyAlignment="1" applyProtection="1">
      <alignment horizontal="right" vertical="center"/>
    </xf>
    <xf numFmtId="6" fontId="23" fillId="0" borderId="428" xfId="53" applyNumberFormat="1" applyFont="1" applyFill="1" applyBorder="1" applyAlignment="1" applyProtection="1">
      <alignment horizontal="right" vertical="center"/>
    </xf>
    <xf numFmtId="6" fontId="23" fillId="33" borderId="421" xfId="53" applyNumberFormat="1" applyFont="1" applyFill="1" applyBorder="1" applyAlignment="1" applyProtection="1">
      <alignment horizontal="right" vertical="center"/>
    </xf>
    <xf numFmtId="6" fontId="23" fillId="33" borderId="376" xfId="53" applyNumberFormat="1" applyFont="1" applyFill="1" applyBorder="1" applyAlignment="1" applyProtection="1">
      <alignment horizontal="right" vertical="center"/>
    </xf>
    <xf numFmtId="6" fontId="23" fillId="44" borderId="268" xfId="53" applyNumberFormat="1" applyFont="1" applyFill="1" applyBorder="1" applyAlignment="1" applyProtection="1">
      <alignment horizontal="right" vertical="center"/>
    </xf>
    <xf numFmtId="6" fontId="23" fillId="44" borderId="398" xfId="53" applyNumberFormat="1" applyFont="1" applyFill="1" applyBorder="1" applyAlignment="1" applyProtection="1">
      <alignment horizontal="right" vertical="center"/>
    </xf>
    <xf numFmtId="6" fontId="23" fillId="0" borderId="421" xfId="53" applyNumberFormat="1" applyFont="1" applyFill="1" applyBorder="1" applyAlignment="1" applyProtection="1">
      <alignment horizontal="right" vertical="center"/>
    </xf>
    <xf numFmtId="6" fontId="23" fillId="0" borderId="376" xfId="53" applyNumberFormat="1" applyFont="1" applyFill="1" applyBorder="1" applyAlignment="1" applyProtection="1">
      <alignment horizontal="right" vertical="center"/>
    </xf>
    <xf numFmtId="0" fontId="23" fillId="0" borderId="264" xfId="53" applyFont="1" applyFill="1" applyBorder="1" applyAlignment="1" applyProtection="1">
      <alignment vertical="center"/>
    </xf>
    <xf numFmtId="0" fontId="23" fillId="0" borderId="428" xfId="53" applyFont="1" applyFill="1" applyBorder="1" applyAlignment="1" applyProtection="1">
      <alignment vertical="center"/>
    </xf>
    <xf numFmtId="6" fontId="23" fillId="0" borderId="330" xfId="54" applyNumberFormat="1" applyFont="1" applyFill="1" applyBorder="1" applyAlignment="1" applyProtection="1">
      <alignment horizontal="right" vertical="center"/>
    </xf>
    <xf numFmtId="6" fontId="23" fillId="0" borderId="207" xfId="54" applyNumberFormat="1" applyFont="1" applyFill="1" applyBorder="1" applyAlignment="1" applyProtection="1">
      <alignment horizontal="right" vertical="center"/>
    </xf>
    <xf numFmtId="6" fontId="23" fillId="0" borderId="346" xfId="54" applyNumberFormat="1" applyFont="1" applyFill="1" applyBorder="1" applyAlignment="1" applyProtection="1">
      <alignment horizontal="right" vertical="center"/>
    </xf>
    <xf numFmtId="6" fontId="23" fillId="0" borderId="380" xfId="54" applyNumberFormat="1" applyFont="1" applyFill="1" applyBorder="1" applyAlignment="1" applyProtection="1">
      <alignment horizontal="right" vertical="center"/>
    </xf>
    <xf numFmtId="6" fontId="23" fillId="0" borderId="248" xfId="54" applyNumberFormat="1" applyFont="1" applyFill="1" applyBorder="1" applyAlignment="1" applyProtection="1">
      <alignment horizontal="right" vertical="center"/>
    </xf>
    <xf numFmtId="6" fontId="23" fillId="0" borderId="25" xfId="54" applyNumberFormat="1" applyFont="1" applyFill="1" applyBorder="1" applyAlignment="1" applyProtection="1">
      <alignment horizontal="right" vertical="center"/>
    </xf>
    <xf numFmtId="6" fontId="23" fillId="0" borderId="344" xfId="54" applyNumberFormat="1" applyFont="1" applyFill="1" applyBorder="1" applyAlignment="1" applyProtection="1">
      <alignment horizontal="right" vertical="center"/>
    </xf>
    <xf numFmtId="6" fontId="23" fillId="0" borderId="386" xfId="54" applyNumberFormat="1" applyFont="1" applyFill="1" applyBorder="1" applyAlignment="1" applyProtection="1">
      <alignment horizontal="right" vertical="center"/>
    </xf>
    <xf numFmtId="6" fontId="23" fillId="0" borderId="392" xfId="54" applyNumberFormat="1" applyFont="1" applyFill="1" applyBorder="1" applyAlignment="1" applyProtection="1">
      <alignment horizontal="right" vertical="center"/>
    </xf>
    <xf numFmtId="6" fontId="23" fillId="0" borderId="48" xfId="54" applyNumberFormat="1" applyFont="1" applyFill="1" applyBorder="1" applyAlignment="1" applyProtection="1">
      <alignment horizontal="right" vertical="center"/>
    </xf>
    <xf numFmtId="6" fontId="23" fillId="0" borderId="381" xfId="53" applyNumberFormat="1" applyFont="1" applyFill="1" applyBorder="1" applyAlignment="1" applyProtection="1">
      <alignment horizontal="right" vertical="center"/>
    </xf>
    <xf numFmtId="6" fontId="23" fillId="0" borderId="257" xfId="53" applyNumberFormat="1" applyFont="1" applyFill="1" applyBorder="1" applyAlignment="1" applyProtection="1">
      <alignment horizontal="right" vertical="center"/>
    </xf>
    <xf numFmtId="6" fontId="23" fillId="0" borderId="330" xfId="53" applyNumberFormat="1" applyFont="1" applyFill="1" applyBorder="1" applyAlignment="1" applyProtection="1">
      <alignment horizontal="right" vertical="center"/>
    </xf>
    <xf numFmtId="6" fontId="23" fillId="0" borderId="382" xfId="53" applyNumberFormat="1" applyFont="1" applyFill="1" applyBorder="1" applyAlignment="1" applyProtection="1">
      <alignment horizontal="right" vertical="center"/>
    </xf>
    <xf numFmtId="0" fontId="35" fillId="34" borderId="400" xfId="0" applyFont="1" applyFill="1" applyBorder="1" applyAlignment="1" applyProtection="1">
      <alignment horizontal="center" vertical="center" wrapText="1"/>
    </xf>
    <xf numFmtId="49" fontId="35" fillId="34" borderId="400" xfId="53" applyNumberFormat="1" applyFont="1" applyFill="1" applyBorder="1" applyAlignment="1" applyProtection="1">
      <alignment horizontal="center" vertical="center" wrapText="1"/>
    </xf>
    <xf numFmtId="0" fontId="35" fillId="33" borderId="400" xfId="0" applyFont="1" applyFill="1" applyBorder="1" applyAlignment="1" applyProtection="1">
      <alignment horizontal="center" vertical="center" wrapText="1"/>
    </xf>
    <xf numFmtId="49" fontId="35" fillId="33" borderId="400" xfId="53" applyNumberFormat="1" applyFont="1" applyFill="1" applyBorder="1" applyAlignment="1" applyProtection="1">
      <alignment horizontal="center" vertical="center" wrapText="1"/>
    </xf>
    <xf numFmtId="6" fontId="23" fillId="0" borderId="373" xfId="53" applyNumberFormat="1" applyFont="1" applyFill="1" applyBorder="1" applyAlignment="1" applyProtection="1">
      <alignment horizontal="right"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1" borderId="12" xfId="48" applyNumberFormat="1" applyFont="1" applyFill="1" applyBorder="1" applyAlignment="1" applyProtection="1">
      <alignment horizontal="right" vertical="center"/>
    </xf>
    <xf numFmtId="6" fontId="26" fillId="31" borderId="12" xfId="32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5" borderId="0" xfId="0" applyFill="1" applyAlignment="1">
      <alignment vertical="center"/>
    </xf>
    <xf numFmtId="6" fontId="23" fillId="35" borderId="0" xfId="54" applyNumberFormat="1" applyFont="1" applyFill="1" applyBorder="1" applyAlignment="1" applyProtection="1">
      <alignment horizontal="right" vertical="center"/>
    </xf>
    <xf numFmtId="8" fontId="23" fillId="0" borderId="251" xfId="53" applyNumberFormat="1" applyFont="1" applyFill="1" applyBorder="1" applyAlignment="1" applyProtection="1">
      <alignment horizontal="right" vertical="center"/>
    </xf>
    <xf numFmtId="0" fontId="108" fillId="0" borderId="0" xfId="0" applyFont="1" applyProtection="1"/>
    <xf numFmtId="0" fontId="108" fillId="0" borderId="0" xfId="0" applyFont="1" applyAlignment="1" applyProtection="1">
      <alignment horizontal="center"/>
    </xf>
    <xf numFmtId="5" fontId="109" fillId="0" borderId="0" xfId="0" applyNumberFormat="1" applyFont="1" applyFill="1" applyBorder="1" applyAlignment="1" applyProtection="1">
      <alignment vertical="center"/>
    </xf>
    <xf numFmtId="5" fontId="110" fillId="0" borderId="0" xfId="0" applyNumberFormat="1" applyFont="1" applyFill="1" applyBorder="1" applyAlignment="1" applyProtection="1">
      <alignment vertical="center"/>
    </xf>
    <xf numFmtId="5" fontId="110" fillId="0" borderId="0" xfId="0" applyNumberFormat="1" applyFont="1" applyFill="1" applyBorder="1" applyAlignment="1" applyProtection="1">
      <alignment horizontal="right" vertical="center"/>
    </xf>
    <xf numFmtId="14" fontId="110" fillId="0" borderId="0" xfId="0" applyNumberFormat="1" applyFont="1" applyFill="1" applyBorder="1" applyAlignment="1" applyProtection="1">
      <alignment vertical="center"/>
    </xf>
    <xf numFmtId="38" fontId="23" fillId="0" borderId="393" xfId="54" applyNumberFormat="1" applyFont="1" applyFill="1" applyBorder="1" applyAlignment="1" applyProtection="1">
      <alignment horizontal="right" vertical="center"/>
    </xf>
    <xf numFmtId="173" fontId="26" fillId="0" borderId="361" xfId="28" applyNumberFormat="1" applyFont="1" applyFill="1" applyBorder="1" applyAlignment="1" applyProtection="1">
      <alignment vertical="center"/>
    </xf>
    <xf numFmtId="173" fontId="26" fillId="27" borderId="367" xfId="64" applyNumberFormat="1" applyFont="1" applyFill="1" applyBorder="1" applyAlignment="1" applyProtection="1">
      <alignment horizontal="left" vertical="center"/>
    </xf>
    <xf numFmtId="173" fontId="23" fillId="27" borderId="367" xfId="64" applyNumberFormat="1" applyFont="1" applyFill="1" applyBorder="1" applyAlignment="1" applyProtection="1">
      <alignment horizontal="left" vertical="center"/>
    </xf>
    <xf numFmtId="173" fontId="23" fillId="0" borderId="354" xfId="252" applyNumberFormat="1" applyFont="1" applyFill="1" applyBorder="1" applyAlignment="1" applyProtection="1">
      <alignment vertical="center"/>
    </xf>
    <xf numFmtId="173" fontId="26" fillId="27" borderId="347" xfId="64" applyNumberFormat="1" applyFont="1" applyFill="1" applyBorder="1" applyAlignment="1" applyProtection="1">
      <alignment horizontal="left" vertical="center"/>
    </xf>
    <xf numFmtId="173" fontId="23" fillId="27" borderId="344" xfId="64" applyNumberFormat="1" applyFont="1" applyFill="1" applyBorder="1" applyAlignment="1" applyProtection="1">
      <alignment horizontal="left" vertical="center"/>
    </xf>
    <xf numFmtId="6" fontId="23" fillId="58" borderId="254" xfId="53" applyNumberFormat="1" applyFont="1" applyFill="1" applyBorder="1" applyAlignment="1" applyProtection="1">
      <alignment horizontal="right" vertical="center"/>
    </xf>
    <xf numFmtId="0" fontId="75" fillId="42" borderId="343" xfId="70" applyFont="1" applyFill="1" applyBorder="1" applyAlignment="1" applyProtection="1">
      <alignment horizontal="center" vertical="center" wrapText="1"/>
    </xf>
    <xf numFmtId="0" fontId="74" fillId="0" borderId="0" xfId="0" applyFont="1" applyAlignment="1" applyProtection="1">
      <alignment horizontal="center" vertical="center"/>
    </xf>
    <xf numFmtId="6" fontId="23" fillId="0" borderId="419" xfId="0" applyNumberFormat="1" applyFont="1" applyFill="1" applyBorder="1" applyAlignment="1" applyProtection="1">
      <alignment vertical="center"/>
    </xf>
    <xf numFmtId="6" fontId="26" fillId="0" borderId="434" xfId="28" applyNumberFormat="1" applyFont="1" applyFill="1" applyBorder="1" applyAlignment="1" applyProtection="1">
      <alignment vertical="center"/>
    </xf>
    <xf numFmtId="0" fontId="81" fillId="34" borderId="208" xfId="0" applyFont="1" applyFill="1" applyBorder="1" applyAlignment="1" applyProtection="1">
      <alignment horizontal="center" vertical="center" wrapText="1"/>
    </xf>
    <xf numFmtId="6" fontId="28" fillId="32" borderId="284" xfId="0" applyNumberFormat="1" applyFont="1" applyFill="1" applyBorder="1" applyAlignment="1" applyProtection="1">
      <alignment vertical="center"/>
    </xf>
    <xf numFmtId="6" fontId="28" fillId="32" borderId="279" xfId="0" applyNumberFormat="1" applyFont="1" applyFill="1" applyBorder="1" applyAlignment="1" applyProtection="1">
      <alignment vertical="center"/>
    </xf>
    <xf numFmtId="49" fontId="47" fillId="36" borderId="438" xfId="53" applyNumberFormat="1" applyFont="1" applyFill="1" applyBorder="1" applyAlignment="1" applyProtection="1">
      <alignment vertical="center"/>
    </xf>
    <xf numFmtId="1" fontId="95" fillId="25" borderId="439" xfId="53" quotePrefix="1" applyNumberFormat="1" applyFont="1" applyFill="1" applyBorder="1" applyAlignment="1" applyProtection="1">
      <alignment horizontal="center" vertical="center" wrapText="1"/>
    </xf>
    <xf numFmtId="6" fontId="23" fillId="0" borderId="435" xfId="54" applyNumberFormat="1" applyFont="1" applyFill="1" applyBorder="1" applyAlignment="1" applyProtection="1">
      <alignment horizontal="right" vertical="center"/>
    </xf>
    <xf numFmtId="6" fontId="23" fillId="0" borderId="441" xfId="54" applyNumberFormat="1" applyFont="1" applyFill="1" applyBorder="1" applyAlignment="1" applyProtection="1">
      <alignment horizontal="right" vertical="center"/>
    </xf>
    <xf numFmtId="6" fontId="23" fillId="0" borderId="436" xfId="54" applyNumberFormat="1" applyFont="1" applyFill="1" applyBorder="1" applyAlignment="1" applyProtection="1">
      <alignment horizontal="right" vertical="center"/>
    </xf>
    <xf numFmtId="0" fontId="81" fillId="41" borderId="439" xfId="64" applyFont="1" applyFill="1" applyBorder="1" applyAlignment="1">
      <alignment horizontal="center" vertical="center" wrapText="1"/>
    </xf>
    <xf numFmtId="0" fontId="81" fillId="39" borderId="439" xfId="64" applyFont="1" applyFill="1" applyBorder="1" applyAlignment="1">
      <alignment horizontal="center" vertical="center" wrapText="1"/>
    </xf>
    <xf numFmtId="0" fontId="26" fillId="25" borderId="439" xfId="58" applyFont="1" applyFill="1" applyBorder="1" applyAlignment="1">
      <alignment vertical="center"/>
    </xf>
    <xf numFmtId="1" fontId="105" fillId="25" borderId="439" xfId="68" quotePrefix="1" applyNumberFormat="1" applyFont="1" applyFill="1" applyBorder="1" applyAlignment="1" applyProtection="1">
      <alignment horizontal="center" vertical="center"/>
    </xf>
    <xf numFmtId="0" fontId="105" fillId="25" borderId="439" xfId="58" applyFont="1" applyFill="1" applyBorder="1" applyAlignment="1">
      <alignment horizontal="center" vertical="center"/>
    </xf>
    <xf numFmtId="0" fontId="23" fillId="25" borderId="426" xfId="58" applyFont="1" applyFill="1" applyBorder="1" applyAlignment="1">
      <alignment vertical="center"/>
    </xf>
    <xf numFmtId="0" fontId="23" fillId="0" borderId="442" xfId="58" applyNumberFormat="1" applyFont="1" applyFill="1" applyBorder="1" applyAlignment="1" applyProtection="1">
      <alignment vertical="center"/>
    </xf>
    <xf numFmtId="0" fontId="23" fillId="0" borderId="442" xfId="58" applyFont="1" applyFill="1" applyBorder="1" applyAlignment="1" applyProtection="1">
      <alignment vertical="center"/>
    </xf>
    <xf numFmtId="6" fontId="23" fillId="0" borderId="442" xfId="67" applyNumberFormat="1" applyFont="1" applyFill="1" applyBorder="1" applyAlignment="1">
      <alignment horizontal="right" vertical="center"/>
    </xf>
    <xf numFmtId="6" fontId="23" fillId="45" borderId="442" xfId="67" applyNumberFormat="1" applyFont="1" applyFill="1" applyBorder="1" applyAlignment="1">
      <alignment horizontal="right" vertical="center"/>
    </xf>
    <xf numFmtId="6" fontId="23" fillId="0" borderId="333" xfId="67" applyNumberFormat="1" applyFont="1" applyFill="1" applyBorder="1" applyAlignment="1">
      <alignment horizontal="right" vertical="center"/>
    </xf>
    <xf numFmtId="6" fontId="23" fillId="45" borderId="333" xfId="67" applyNumberFormat="1" applyFont="1" applyFill="1" applyBorder="1" applyAlignment="1">
      <alignment horizontal="right" vertical="center"/>
    </xf>
    <xf numFmtId="6" fontId="23" fillId="0" borderId="334" xfId="67" applyNumberFormat="1" applyFont="1" applyFill="1" applyBorder="1" applyAlignment="1">
      <alignment horizontal="right" vertical="center"/>
    </xf>
    <xf numFmtId="6" fontId="23" fillId="45" borderId="334" xfId="67" applyNumberFormat="1" applyFont="1" applyFill="1" applyBorder="1" applyAlignment="1">
      <alignment horizontal="right" vertical="center"/>
    </xf>
    <xf numFmtId="6" fontId="23" fillId="0" borderId="335" xfId="67" applyNumberFormat="1" applyFont="1" applyFill="1" applyBorder="1" applyAlignment="1">
      <alignment horizontal="right" vertical="center"/>
    </xf>
    <xf numFmtId="6" fontId="23" fillId="45" borderId="335" xfId="67" applyNumberFormat="1" applyFont="1" applyFill="1" applyBorder="1" applyAlignment="1">
      <alignment horizontal="right" vertical="center"/>
    </xf>
    <xf numFmtId="6" fontId="26" fillId="0" borderId="12" xfId="67" applyNumberFormat="1" applyFont="1" applyFill="1" applyBorder="1" applyAlignment="1">
      <alignment horizontal="right" vertical="center"/>
    </xf>
    <xf numFmtId="6" fontId="26" fillId="45" borderId="12" xfId="67" applyNumberFormat="1" applyFont="1" applyFill="1" applyBorder="1" applyAlignment="1">
      <alignment horizontal="right" vertical="center"/>
    </xf>
    <xf numFmtId="173" fontId="23" fillId="0" borderId="254" xfId="54" applyNumberFormat="1" applyFont="1" applyFill="1" applyBorder="1" applyAlignment="1" applyProtection="1">
      <alignment horizontal="right" vertical="center"/>
    </xf>
    <xf numFmtId="173" fontId="23" fillId="0" borderId="251" xfId="54" applyNumberFormat="1" applyFont="1" applyFill="1" applyBorder="1" applyAlignment="1" applyProtection="1">
      <alignment horizontal="right" vertical="center"/>
    </xf>
    <xf numFmtId="173" fontId="23" fillId="0" borderId="232" xfId="54" applyNumberFormat="1" applyFont="1" applyFill="1" applyBorder="1" applyAlignment="1" applyProtection="1">
      <alignment horizontal="right" vertical="center"/>
    </xf>
    <xf numFmtId="173" fontId="23" fillId="0" borderId="249" xfId="53" applyNumberFormat="1" applyFont="1" applyFill="1" applyBorder="1" applyAlignment="1" applyProtection="1">
      <alignment horizontal="right" vertical="center"/>
    </xf>
    <xf numFmtId="173" fontId="23" fillId="0" borderId="36" xfId="53" applyNumberFormat="1" applyFont="1" applyFill="1" applyBorder="1" applyAlignment="1" applyProtection="1">
      <alignment horizontal="right" vertical="center"/>
    </xf>
    <xf numFmtId="173" fontId="26" fillId="31" borderId="328" xfId="54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23" fillId="0" borderId="0" xfId="0" applyFont="1" applyFill="1" applyProtection="1"/>
    <xf numFmtId="0" fontId="81" fillId="34" borderId="343" xfId="0" applyFont="1" applyFill="1" applyBorder="1" applyAlignment="1" applyProtection="1">
      <alignment horizontal="center" vertical="center" wrapText="1"/>
    </xf>
    <xf numFmtId="49" fontId="35" fillId="34" borderId="223" xfId="0" applyNumberFormat="1" applyFont="1" applyFill="1" applyBorder="1" applyAlignment="1" applyProtection="1">
      <alignment horizontal="center" vertical="center" wrapText="1"/>
    </xf>
    <xf numFmtId="1" fontId="103" fillId="25" borderId="409" xfId="0" applyNumberFormat="1" applyFont="1" applyFill="1" applyBorder="1" applyAlignment="1" applyProtection="1">
      <alignment horizontal="center" vertical="center" wrapText="1"/>
    </xf>
    <xf numFmtId="1" fontId="103" fillId="25" borderId="208" xfId="0" applyNumberFormat="1" applyFont="1" applyFill="1" applyBorder="1" applyAlignment="1" applyProtection="1">
      <alignment horizontal="center" vertical="center" wrapText="1"/>
    </xf>
    <xf numFmtId="1" fontId="103" fillId="25" borderId="0" xfId="0" applyNumberFormat="1" applyFont="1" applyFill="1" applyBorder="1" applyAlignment="1" applyProtection="1">
      <alignment horizontal="center" vertical="center"/>
    </xf>
    <xf numFmtId="0" fontId="23" fillId="0" borderId="47" xfId="0" applyFont="1" applyBorder="1" applyAlignment="1" applyProtection="1">
      <alignment vertical="center" wrapText="1"/>
    </xf>
    <xf numFmtId="0" fontId="23" fillId="0" borderId="0" xfId="0" applyFont="1" applyFill="1" applyBorder="1" applyAlignment="1" applyProtection="1">
      <alignment vertical="center" wrapText="1"/>
    </xf>
    <xf numFmtId="0" fontId="23" fillId="0" borderId="0" xfId="0" applyFont="1" applyBorder="1" applyAlignment="1" applyProtection="1">
      <alignment horizontal="left" vertical="center" wrapText="1"/>
    </xf>
    <xf numFmtId="0" fontId="112" fillId="0" borderId="0" xfId="0" applyFont="1" applyAlignment="1" applyProtection="1">
      <alignment horizontal="center" vertical="center"/>
    </xf>
    <xf numFmtId="0" fontId="35" fillId="0" borderId="0" xfId="0" applyFont="1" applyBorder="1" applyAlignment="1" applyProtection="1">
      <alignment wrapText="1"/>
    </xf>
    <xf numFmtId="0" fontId="35" fillId="0" borderId="0" xfId="0" applyFont="1" applyBorder="1" applyAlignment="1" applyProtection="1">
      <alignment horizontal="left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3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left" vertical="center"/>
    </xf>
    <xf numFmtId="6" fontId="26" fillId="0" borderId="0" xfId="0" applyNumberFormat="1" applyFont="1" applyFill="1" applyBorder="1" applyAlignment="1" applyProtection="1">
      <alignment horizontal="right" vertical="center"/>
    </xf>
    <xf numFmtId="170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Protection="1"/>
    <xf numFmtId="6" fontId="23" fillId="0" borderId="0" xfId="0" applyNumberFormat="1" applyFont="1" applyFill="1" applyBorder="1" applyAlignment="1" applyProtection="1">
      <alignment horizontal="right" vertical="center"/>
    </xf>
    <xf numFmtId="6" fontId="23" fillId="0" borderId="0" xfId="0" applyNumberFormat="1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0" fontId="23" fillId="0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35" fillId="24" borderId="342" xfId="0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7" fontId="41" fillId="0" borderId="0" xfId="32" applyNumberFormat="1" applyFont="1" applyAlignment="1" applyProtection="1">
      <alignment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vertical="center" wrapText="1"/>
    </xf>
    <xf numFmtId="1" fontId="95" fillId="25" borderId="444" xfId="28" quotePrefix="1" applyNumberFormat="1" applyFont="1" applyFill="1" applyBorder="1" applyAlignment="1" applyProtection="1">
      <alignment horizontal="center" vertical="center" wrapText="1"/>
    </xf>
    <xf numFmtId="6" fontId="25" fillId="0" borderId="376" xfId="0" applyNumberFormat="1" applyFont="1" applyFill="1" applyBorder="1" applyAlignment="1" applyProtection="1">
      <alignment vertical="center"/>
    </xf>
    <xf numFmtId="6" fontId="25" fillId="0" borderId="395" xfId="0" applyNumberFormat="1" applyFont="1" applyFill="1" applyBorder="1" applyAlignment="1" applyProtection="1">
      <alignment vertical="center"/>
    </xf>
    <xf numFmtId="6" fontId="26" fillId="0" borderId="434" xfId="32" applyNumberFormat="1" applyFont="1" applyBorder="1" applyAlignment="1" applyProtection="1">
      <alignment horizontal="right" vertical="center"/>
    </xf>
    <xf numFmtId="0" fontId="76" fillId="0" borderId="0" xfId="0" applyFont="1" applyBorder="1" applyAlignment="1" applyProtection="1">
      <alignment vertical="center" wrapText="1"/>
    </xf>
    <xf numFmtId="0" fontId="34" fillId="0" borderId="306" xfId="0" applyFont="1" applyBorder="1" applyAlignment="1" applyProtection="1">
      <alignment vertical="center"/>
    </xf>
    <xf numFmtId="38" fontId="0" fillId="0" borderId="0" xfId="0" applyNumberFormat="1" applyBorder="1" applyAlignment="1" applyProtection="1">
      <alignment vertical="center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3" fontId="23" fillId="0" borderId="329" xfId="53" applyNumberFormat="1" applyFont="1" applyFill="1" applyBorder="1" applyAlignment="1" applyProtection="1">
      <alignment horizontal="right" vertical="center"/>
    </xf>
    <xf numFmtId="3" fontId="25" fillId="0" borderId="234" xfId="30" applyNumberFormat="1" applyFont="1" applyFill="1" applyBorder="1" applyAlignment="1" applyProtection="1">
      <alignment horizontal="right" vertical="center"/>
    </xf>
    <xf numFmtId="3" fontId="25" fillId="0" borderId="237" xfId="30" applyNumberFormat="1" applyFont="1" applyFill="1" applyBorder="1" applyAlignment="1" applyProtection="1">
      <alignment horizontal="right" vertical="center"/>
    </xf>
    <xf numFmtId="3" fontId="25" fillId="0" borderId="232" xfId="30" applyNumberFormat="1" applyFont="1" applyFill="1" applyBorder="1" applyAlignment="1" applyProtection="1">
      <alignment horizontal="right" vertical="center"/>
    </xf>
    <xf numFmtId="6" fontId="26" fillId="0" borderId="213" xfId="54" applyNumberFormat="1" applyFont="1" applyFill="1" applyBorder="1" applyAlignment="1" applyProtection="1">
      <alignment horizontal="right" vertical="center"/>
    </xf>
    <xf numFmtId="3" fontId="26" fillId="0" borderId="39" xfId="54" applyNumberFormat="1" applyFont="1" applyFill="1" applyBorder="1" applyAlignment="1" applyProtection="1">
      <alignment horizontal="right" vertical="center"/>
    </xf>
    <xf numFmtId="3" fontId="23" fillId="0" borderId="245" xfId="53" applyNumberFormat="1" applyFont="1" applyFill="1" applyBorder="1" applyAlignment="1" applyProtection="1">
      <alignment horizontal="right" vertical="center"/>
    </xf>
    <xf numFmtId="3" fontId="23" fillId="0" borderId="43" xfId="53" applyNumberFormat="1" applyFont="1" applyFill="1" applyBorder="1" applyAlignment="1" applyProtection="1">
      <alignment horizontal="right" vertical="center"/>
    </xf>
    <xf numFmtId="3" fontId="23" fillId="0" borderId="45" xfId="53" applyNumberFormat="1" applyFont="1" applyFill="1" applyBorder="1" applyAlignment="1" applyProtection="1">
      <alignment horizontal="right" vertical="center"/>
    </xf>
    <xf numFmtId="6" fontId="23" fillId="38" borderId="390" xfId="53" applyNumberFormat="1" applyFont="1" applyFill="1" applyBorder="1" applyAlignment="1" applyProtection="1">
      <alignment horizontal="right" vertical="center"/>
    </xf>
    <xf numFmtId="6" fontId="23" fillId="38" borderId="441" xfId="53" applyNumberFormat="1" applyFont="1" applyFill="1" applyBorder="1" applyAlignment="1" applyProtection="1">
      <alignment horizontal="right" vertical="center"/>
    </xf>
    <xf numFmtId="6" fontId="23" fillId="31" borderId="441" xfId="53" applyNumberFormat="1" applyFont="1" applyFill="1" applyBorder="1" applyAlignment="1" applyProtection="1">
      <alignment horizontal="right" vertical="center"/>
    </xf>
    <xf numFmtId="6" fontId="26" fillId="38" borderId="449" xfId="54" applyNumberFormat="1" applyFont="1" applyFill="1" applyBorder="1" applyAlignment="1" applyProtection="1">
      <alignment horizontal="right" vertical="center"/>
    </xf>
    <xf numFmtId="6" fontId="26" fillId="38" borderId="219" xfId="54" applyNumberFormat="1" applyFont="1" applyFill="1" applyBorder="1" applyAlignment="1" applyProtection="1">
      <alignment horizontal="right" vertical="center"/>
    </xf>
    <xf numFmtId="0" fontId="26" fillId="35" borderId="376" xfId="0" applyFont="1" applyFill="1" applyBorder="1" applyAlignment="1" applyProtection="1">
      <alignment horizontal="center" vertical="center" wrapText="1"/>
    </xf>
    <xf numFmtId="0" fontId="26" fillId="35" borderId="376" xfId="0" applyFont="1" applyFill="1" applyBorder="1" applyAlignment="1" applyProtection="1">
      <alignment vertical="center" wrapText="1"/>
    </xf>
    <xf numFmtId="3" fontId="23" fillId="35" borderId="376" xfId="0" applyNumberFormat="1" applyFont="1" applyFill="1" applyBorder="1" applyAlignment="1" applyProtection="1">
      <alignment horizontal="right" vertical="center"/>
    </xf>
    <xf numFmtId="6" fontId="23" fillId="35" borderId="376" xfId="0" applyNumberFormat="1" applyFont="1" applyFill="1" applyBorder="1" applyAlignment="1" applyProtection="1">
      <alignment horizontal="right" vertical="center"/>
    </xf>
    <xf numFmtId="38" fontId="23" fillId="35" borderId="376" xfId="0" applyNumberFormat="1" applyFont="1" applyFill="1" applyBorder="1" applyAlignment="1" applyProtection="1">
      <alignment horizontal="right" vertical="center"/>
    </xf>
    <xf numFmtId="0" fontId="26" fillId="0" borderId="450" xfId="0" applyFont="1" applyBorder="1" applyProtection="1"/>
    <xf numFmtId="0" fontId="26" fillId="0" borderId="451" xfId="0" applyFont="1" applyBorder="1" applyAlignment="1" applyProtection="1">
      <alignment horizontal="center" vertical="center" wrapText="1"/>
    </xf>
    <xf numFmtId="0" fontId="26" fillId="0" borderId="451" xfId="0" applyFont="1" applyBorder="1" applyAlignment="1" applyProtection="1">
      <alignment vertical="center" wrapText="1"/>
    </xf>
    <xf numFmtId="3" fontId="26" fillId="0" borderId="451" xfId="0" applyNumberFormat="1" applyFont="1" applyFill="1" applyBorder="1" applyAlignment="1" applyProtection="1">
      <alignment horizontal="right" vertical="center"/>
    </xf>
    <xf numFmtId="6" fontId="26" fillId="0" borderId="451" xfId="0" applyNumberFormat="1" applyFont="1" applyBorder="1" applyAlignment="1" applyProtection="1">
      <alignment horizontal="right" vertical="center"/>
    </xf>
    <xf numFmtId="6" fontId="26" fillId="0" borderId="450" xfId="0" applyNumberFormat="1" applyFont="1" applyBorder="1" applyAlignment="1" applyProtection="1">
      <alignment horizontal="right" vertical="center"/>
    </xf>
    <xf numFmtId="6" fontId="26" fillId="31" borderId="450" xfId="0" applyNumberFormat="1" applyFont="1" applyFill="1" applyBorder="1" applyAlignment="1" applyProtection="1">
      <alignment horizontal="right" vertical="center"/>
    </xf>
    <xf numFmtId="6" fontId="26" fillId="34" borderId="450" xfId="0" applyNumberFormat="1" applyFont="1" applyFill="1" applyBorder="1" applyAlignment="1" applyProtection="1">
      <alignment horizontal="right" vertical="center"/>
    </xf>
    <xf numFmtId="6" fontId="26" fillId="33" borderId="450" xfId="0" applyNumberFormat="1" applyFont="1" applyFill="1" applyBorder="1" applyAlignment="1" applyProtection="1">
      <alignment horizontal="right" vertical="center"/>
    </xf>
    <xf numFmtId="6" fontId="26" fillId="0" borderId="450" xfId="0" applyNumberFormat="1" applyFont="1" applyFill="1" applyBorder="1" applyAlignment="1" applyProtection="1">
      <alignment horizontal="right" vertical="center"/>
    </xf>
    <xf numFmtId="6" fontId="26" fillId="44" borderId="450" xfId="0" applyNumberFormat="1" applyFont="1" applyFill="1" applyBorder="1" applyAlignment="1" applyProtection="1">
      <alignment horizontal="right" vertical="center"/>
    </xf>
    <xf numFmtId="38" fontId="26" fillId="0" borderId="450" xfId="0" applyNumberFormat="1" applyFont="1" applyBorder="1" applyAlignment="1" applyProtection="1">
      <alignment horizontal="right" vertical="center"/>
    </xf>
    <xf numFmtId="170" fontId="26" fillId="0" borderId="450" xfId="0" applyNumberFormat="1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31" borderId="12" xfId="0" applyNumberFormat="1" applyFont="1" applyFill="1" applyBorder="1" applyAlignment="1" applyProtection="1">
      <alignment horizontal="right" vertical="center"/>
    </xf>
    <xf numFmtId="6" fontId="26" fillId="33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4" borderId="12" xfId="0" applyNumberFormat="1" applyFont="1" applyFill="1" applyBorder="1" applyAlignment="1" applyProtection="1">
      <alignment horizontal="right" vertical="center"/>
    </xf>
    <xf numFmtId="170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6" fontId="26" fillId="0" borderId="12" xfId="31" applyNumberFormat="1" applyFont="1" applyFill="1" applyBorder="1" applyAlignment="1" applyProtection="1">
      <alignment vertical="center"/>
    </xf>
    <xf numFmtId="6" fontId="26" fillId="44" borderId="12" xfId="31" applyNumberFormat="1" applyFont="1" applyFill="1" applyBorder="1" applyAlignment="1" applyProtection="1">
      <alignment vertical="center"/>
    </xf>
    <xf numFmtId="6" fontId="26" fillId="33" borderId="12" xfId="31" applyNumberFormat="1" applyFont="1" applyFill="1" applyBorder="1" applyAlignment="1" applyProtection="1">
      <alignment vertical="center"/>
    </xf>
    <xf numFmtId="1" fontId="30" fillId="25" borderId="444" xfId="53" quotePrefix="1" applyNumberFormat="1" applyFont="1" applyFill="1" applyBorder="1" applyAlignment="1" applyProtection="1">
      <alignment horizontal="center"/>
    </xf>
    <xf numFmtId="1" fontId="30" fillId="25" borderId="444" xfId="53" quotePrefix="1" applyNumberFormat="1" applyFont="1" applyFill="1" applyBorder="1" applyAlignment="1" applyProtection="1">
      <alignment horizontal="center" vertical="center"/>
    </xf>
    <xf numFmtId="0" fontId="0" fillId="32" borderId="447" xfId="0" applyFill="1" applyBorder="1" applyAlignment="1" applyProtection="1">
      <alignment vertical="center"/>
    </xf>
    <xf numFmtId="0" fontId="0" fillId="32" borderId="443" xfId="0" applyFill="1" applyBorder="1" applyAlignment="1" applyProtection="1">
      <alignment vertical="center"/>
    </xf>
    <xf numFmtId="0" fontId="0" fillId="32" borderId="446" xfId="0" applyFill="1" applyBorder="1" applyAlignment="1" applyProtection="1">
      <alignment vertical="center"/>
    </xf>
    <xf numFmtId="0" fontId="0" fillId="30" borderId="447" xfId="0" applyFill="1" applyBorder="1" applyAlignment="1" applyProtection="1">
      <alignment vertical="center"/>
    </xf>
    <xf numFmtId="0" fontId="0" fillId="30" borderId="443" xfId="0" applyFill="1" applyBorder="1" applyAlignment="1" applyProtection="1">
      <alignment vertical="center"/>
    </xf>
    <xf numFmtId="0" fontId="0" fillId="30" borderId="446" xfId="0" applyFill="1" applyBorder="1" applyAlignment="1" applyProtection="1">
      <alignment vertical="center"/>
    </xf>
    <xf numFmtId="6" fontId="23" fillId="0" borderId="264" xfId="54" applyNumberFormat="1" applyFont="1" applyFill="1" applyBorder="1" applyAlignment="1" applyProtection="1">
      <alignment horizontal="right" vertical="center"/>
    </xf>
    <xf numFmtId="38" fontId="23" fillId="0" borderId="390" xfId="54" applyNumberFormat="1" applyFont="1" applyFill="1" applyBorder="1" applyAlignment="1" applyProtection="1">
      <alignment horizontal="right" vertical="center"/>
    </xf>
    <xf numFmtId="6" fontId="23" fillId="0" borderId="257" xfId="54" applyNumberFormat="1" applyFont="1" applyFill="1" applyBorder="1" applyAlignment="1" applyProtection="1">
      <alignment horizontal="right" vertical="center"/>
    </xf>
    <xf numFmtId="6" fontId="23" fillId="0" borderId="377" xfId="54" applyNumberFormat="1" applyFont="1" applyFill="1" applyBorder="1" applyAlignment="1" applyProtection="1">
      <alignment horizontal="right" vertical="center"/>
    </xf>
    <xf numFmtId="6" fontId="23" fillId="0" borderId="206" xfId="54" applyNumberFormat="1" applyFont="1" applyFill="1" applyBorder="1" applyAlignment="1" applyProtection="1">
      <alignment horizontal="left" vertical="center"/>
    </xf>
    <xf numFmtId="0" fontId="27" fillId="0" borderId="454" xfId="0" applyFont="1" applyFill="1" applyBorder="1" applyAlignment="1" applyProtection="1">
      <alignment horizontal="left" vertical="center"/>
    </xf>
    <xf numFmtId="0" fontId="27" fillId="0" borderId="455" xfId="0" applyFont="1" applyFill="1" applyBorder="1" applyAlignment="1" applyProtection="1">
      <alignment horizontal="left" vertical="center"/>
    </xf>
    <xf numFmtId="0" fontId="28" fillId="0" borderId="455" xfId="0" quotePrefix="1" applyFont="1" applyFill="1" applyBorder="1" applyAlignment="1" applyProtection="1">
      <alignment horizontal="left" vertical="center" wrapText="1"/>
    </xf>
    <xf numFmtId="0" fontId="28" fillId="0" borderId="455" xfId="0" applyFont="1" applyFill="1" applyBorder="1" applyAlignment="1" applyProtection="1">
      <alignment horizontal="left" vertical="center"/>
    </xf>
    <xf numFmtId="0" fontId="27" fillId="0" borderId="305" xfId="0" quotePrefix="1" applyFont="1" applyFill="1" applyBorder="1" applyAlignment="1" applyProtection="1">
      <alignment horizontal="left" vertical="center" wrapText="1"/>
    </xf>
    <xf numFmtId="6" fontId="28" fillId="0" borderId="456" xfId="0" applyNumberFormat="1" applyFont="1" applyFill="1" applyBorder="1" applyAlignment="1" applyProtection="1">
      <alignment vertical="center"/>
    </xf>
    <xf numFmtId="6" fontId="28" fillId="0" borderId="457" xfId="0" applyNumberFormat="1" applyFont="1" applyFill="1" applyBorder="1" applyAlignment="1" applyProtection="1">
      <alignment vertical="center"/>
    </xf>
    <xf numFmtId="6" fontId="27" fillId="0" borderId="283" xfId="0" applyNumberFormat="1" applyFont="1" applyFill="1" applyBorder="1" applyAlignment="1" applyProtection="1">
      <alignment vertical="center"/>
    </xf>
    <xf numFmtId="0" fontId="32" fillId="38" borderId="458" xfId="0" applyFont="1" applyFill="1" applyBorder="1" applyAlignment="1" applyProtection="1">
      <alignment horizontal="center" vertical="center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Protection="1"/>
    <xf numFmtId="49" fontId="35" fillId="34" borderId="313" xfId="53" applyNumberFormat="1" applyFont="1" applyFill="1" applyBorder="1" applyAlignment="1" applyProtection="1">
      <alignment horizontal="center" vertical="center" wrapText="1"/>
    </xf>
    <xf numFmtId="38" fontId="23" fillId="0" borderId="260" xfId="252" applyNumberFormat="1" applyFont="1" applyFill="1" applyBorder="1" applyAlignment="1" applyProtection="1">
      <alignment vertical="center"/>
    </xf>
    <xf numFmtId="0" fontId="26" fillId="0" borderId="360" xfId="64" applyFont="1" applyFill="1" applyBorder="1" applyAlignment="1" applyProtection="1">
      <alignment horizontal="left" vertical="center"/>
    </xf>
    <xf numFmtId="173" fontId="23" fillId="0" borderId="352" xfId="252" applyNumberFormat="1" applyFont="1" applyFill="1" applyBorder="1" applyAlignment="1" applyProtection="1">
      <alignment vertical="center"/>
    </xf>
    <xf numFmtId="173" fontId="23" fillId="0" borderId="347" xfId="252" applyNumberFormat="1" applyFont="1" applyFill="1" applyBorder="1" applyAlignment="1" applyProtection="1">
      <alignment vertical="center"/>
    </xf>
    <xf numFmtId="173" fontId="23" fillId="0" borderId="260" xfId="252" applyNumberFormat="1" applyFont="1" applyFill="1" applyBorder="1" applyAlignment="1" applyProtection="1">
      <alignment vertical="center"/>
    </xf>
    <xf numFmtId="6" fontId="80" fillId="0" borderId="354" xfId="64" applyNumberFormat="1" applyFont="1" applyFill="1" applyBorder="1" applyAlignment="1" applyProtection="1">
      <alignment vertical="center"/>
    </xf>
    <xf numFmtId="6" fontId="80" fillId="0" borderId="260" xfId="64" applyNumberFormat="1" applyFont="1" applyFill="1" applyBorder="1" applyAlignment="1" applyProtection="1">
      <alignment vertical="center"/>
    </xf>
    <xf numFmtId="6" fontId="88" fillId="0" borderId="361" xfId="64" applyNumberFormat="1" applyFont="1" applyFill="1" applyBorder="1" applyAlignment="1" applyProtection="1">
      <alignment vertical="center"/>
    </xf>
    <xf numFmtId="38" fontId="23" fillId="0" borderId="371" xfId="54" applyNumberFormat="1" applyFont="1" applyFill="1" applyBorder="1" applyAlignment="1" applyProtection="1">
      <alignment horizontal="right" vertical="center"/>
    </xf>
    <xf numFmtId="38" fontId="23" fillId="0" borderId="269" xfId="54" applyNumberFormat="1" applyFont="1" applyFill="1" applyBorder="1" applyAlignment="1" applyProtection="1">
      <alignment horizontal="right" vertical="center"/>
    </xf>
    <xf numFmtId="38" fontId="23" fillId="0" borderId="372" xfId="54" applyNumberFormat="1" applyFont="1" applyFill="1" applyBorder="1" applyAlignment="1" applyProtection="1">
      <alignment horizontal="right" vertical="center"/>
    </xf>
    <xf numFmtId="38" fontId="26" fillId="0" borderId="328" xfId="54" applyNumberFormat="1" applyFont="1" applyFill="1" applyBorder="1" applyAlignment="1" applyProtection="1">
      <alignment horizontal="right" vertical="center"/>
    </xf>
    <xf numFmtId="6" fontId="26" fillId="0" borderId="378" xfId="54" applyNumberFormat="1" applyFont="1" applyFill="1" applyBorder="1" applyAlignment="1" applyProtection="1">
      <alignment horizontal="right" vertical="center"/>
    </xf>
    <xf numFmtId="6" fontId="26" fillId="0" borderId="440" xfId="54" applyNumberFormat="1" applyFont="1" applyFill="1" applyBorder="1" applyAlignment="1" applyProtection="1">
      <alignment horizontal="right" vertical="center"/>
    </xf>
    <xf numFmtId="0" fontId="0" fillId="0" borderId="0" xfId="0" applyFill="1"/>
    <xf numFmtId="38" fontId="23" fillId="0" borderId="249" xfId="0" applyNumberFormat="1" applyFont="1" applyBorder="1" applyAlignment="1" applyProtection="1">
      <alignment vertical="center"/>
    </xf>
    <xf numFmtId="38" fontId="23" fillId="0" borderId="249" xfId="28" applyNumberFormat="1" applyFont="1" applyBorder="1" applyAlignment="1" applyProtection="1">
      <alignment vertical="center"/>
    </xf>
    <xf numFmtId="38" fontId="23" fillId="0" borderId="249" xfId="0" applyNumberFormat="1" applyFont="1" applyFill="1" applyBorder="1" applyAlignment="1" applyProtection="1">
      <alignment vertical="center"/>
    </xf>
    <xf numFmtId="38" fontId="23" fillId="0" borderId="365" xfId="0" applyNumberFormat="1" applyFont="1" applyFill="1" applyBorder="1" applyAlignment="1" applyProtection="1">
      <alignment vertical="center"/>
    </xf>
    <xf numFmtId="38" fontId="23" fillId="0" borderId="365" xfId="0" applyNumberFormat="1" applyFont="1" applyBorder="1" applyAlignment="1" applyProtection="1">
      <alignment vertical="center"/>
    </xf>
    <xf numFmtId="38" fontId="26" fillId="0" borderId="12" xfId="0" applyNumberFormat="1" applyFont="1" applyFill="1" applyBorder="1" applyAlignment="1" applyProtection="1">
      <alignment vertical="center"/>
    </xf>
    <xf numFmtId="38" fontId="23" fillId="0" borderId="266" xfId="0" applyNumberFormat="1" applyFont="1" applyBorder="1" applyAlignment="1" applyProtection="1">
      <alignment vertical="center"/>
    </xf>
    <xf numFmtId="6" fontId="23" fillId="0" borderId="256" xfId="0" applyNumberFormat="1" applyFont="1" applyBorder="1" applyAlignment="1" applyProtection="1">
      <alignment vertical="center"/>
    </xf>
    <xf numFmtId="6" fontId="23" fillId="26" borderId="256" xfId="0" applyNumberFormat="1" applyFont="1" applyFill="1" applyBorder="1" applyAlignment="1" applyProtection="1">
      <alignment vertical="center"/>
    </xf>
    <xf numFmtId="6" fontId="23" fillId="0" borderId="346" xfId="0" applyNumberFormat="1" applyFont="1" applyBorder="1" applyAlignment="1" applyProtection="1">
      <alignment vertical="center"/>
    </xf>
    <xf numFmtId="6" fontId="23" fillId="26" borderId="346" xfId="0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6" fontId="23" fillId="30" borderId="256" xfId="0" applyNumberFormat="1" applyFont="1" applyFill="1" applyBorder="1" applyAlignment="1" applyProtection="1">
      <alignment vertical="center"/>
    </xf>
    <xf numFmtId="6" fontId="23" fillId="26" borderId="249" xfId="0" applyNumberFormat="1" applyFont="1" applyFill="1" applyBorder="1" applyAlignment="1" applyProtection="1">
      <alignment vertical="center"/>
    </xf>
    <xf numFmtId="6" fontId="23" fillId="26" borderId="365" xfId="0" applyNumberFormat="1" applyFont="1" applyFill="1" applyBorder="1" applyAlignment="1" applyProtection="1">
      <alignment vertical="center"/>
    </xf>
    <xf numFmtId="6" fontId="23" fillId="26" borderId="249" xfId="28" applyNumberFormat="1" applyFont="1" applyFill="1" applyBorder="1" applyAlignment="1" applyProtection="1">
      <alignment vertical="center"/>
    </xf>
    <xf numFmtId="6" fontId="23" fillId="26" borderId="365" xfId="28" applyNumberFormat="1" applyFont="1" applyFill="1" applyBorder="1" applyAlignment="1" applyProtection="1">
      <alignment vertical="center"/>
    </xf>
    <xf numFmtId="6" fontId="72" fillId="0" borderId="12" xfId="0" applyNumberFormat="1" applyFont="1" applyFill="1" applyBorder="1" applyAlignment="1" applyProtection="1">
      <alignment vertical="center"/>
    </xf>
    <xf numFmtId="6" fontId="23" fillId="0" borderId="249" xfId="28" applyNumberFormat="1" applyFont="1" applyFill="1" applyBorder="1" applyAlignment="1" applyProtection="1">
      <alignment vertical="center"/>
    </xf>
    <xf numFmtId="6" fontId="23" fillId="0" borderId="36" xfId="28" applyNumberFormat="1" applyFont="1" applyFill="1" applyBorder="1" applyAlignment="1" applyProtection="1">
      <alignment vertical="center"/>
    </xf>
    <xf numFmtId="6" fontId="23" fillId="0" borderId="48" xfId="28" applyNumberFormat="1" applyFont="1" applyFill="1" applyBorder="1" applyAlignment="1" applyProtection="1">
      <alignment vertical="center"/>
    </xf>
    <xf numFmtId="38" fontId="72" fillId="0" borderId="12" xfId="28" applyNumberFormat="1" applyFont="1" applyFill="1" applyBorder="1" applyAlignment="1" applyProtection="1">
      <alignment vertical="center"/>
    </xf>
    <xf numFmtId="1" fontId="95" fillId="25" borderId="448" xfId="64" quotePrefix="1" applyNumberFormat="1" applyFont="1" applyFill="1" applyBorder="1" applyAlignment="1" applyProtection="1">
      <alignment horizontal="center" vertical="center" wrapText="1"/>
    </xf>
    <xf numFmtId="6" fontId="80" fillId="0" borderId="459" xfId="64" applyNumberFormat="1" applyFont="1" applyFill="1" applyBorder="1" applyAlignment="1" applyProtection="1">
      <alignment vertical="center"/>
    </xf>
    <xf numFmtId="6" fontId="80" fillId="0" borderId="453" xfId="64" applyNumberFormat="1" applyFont="1" applyFill="1" applyBorder="1" applyAlignment="1" applyProtection="1">
      <alignment vertical="center"/>
    </xf>
    <xf numFmtId="6" fontId="88" fillId="27" borderId="431" xfId="64" applyNumberFormat="1" applyFont="1" applyFill="1" applyBorder="1" applyAlignment="1" applyProtection="1">
      <alignment horizontal="left" vertical="center"/>
    </xf>
    <xf numFmtId="40" fontId="80" fillId="0" borderId="459" xfId="64" applyNumberFormat="1" applyFont="1" applyFill="1" applyBorder="1" applyAlignment="1" applyProtection="1">
      <alignment vertical="center"/>
    </xf>
    <xf numFmtId="40" fontId="80" fillId="0" borderId="354" xfId="64" applyNumberFormat="1" applyFont="1" applyFill="1" applyBorder="1" applyAlignment="1" applyProtection="1">
      <alignment vertical="center"/>
    </xf>
    <xf numFmtId="40" fontId="80" fillId="0" borderId="453" xfId="64" applyNumberFormat="1" applyFont="1" applyFill="1" applyBorder="1" applyAlignment="1" applyProtection="1">
      <alignment vertical="center"/>
    </xf>
    <xf numFmtId="40" fontId="80" fillId="0" borderId="260" xfId="64" applyNumberFormat="1" applyFont="1" applyFill="1" applyBorder="1" applyAlignment="1" applyProtection="1">
      <alignment vertical="center"/>
    </xf>
    <xf numFmtId="40" fontId="88" fillId="0" borderId="361" xfId="64" applyNumberFormat="1" applyFont="1" applyFill="1" applyBorder="1" applyAlignment="1" applyProtection="1">
      <alignment vertical="center"/>
    </xf>
    <xf numFmtId="40" fontId="88" fillId="27" borderId="370" xfId="64" applyNumberFormat="1" applyFont="1" applyFill="1" applyBorder="1" applyAlignment="1" applyProtection="1">
      <alignment horizontal="left" vertical="center"/>
    </xf>
    <xf numFmtId="40" fontId="88" fillId="27" borderId="431" xfId="64" applyNumberFormat="1" applyFont="1" applyFill="1" applyBorder="1" applyAlignment="1" applyProtection="1">
      <alignment horizontal="left" vertical="center"/>
    </xf>
    <xf numFmtId="0" fontId="81" fillId="37" borderId="444" xfId="47846" applyFont="1" applyFill="1" applyBorder="1" applyAlignment="1">
      <alignment horizontal="center" vertical="center" wrapText="1"/>
    </xf>
    <xf numFmtId="166" fontId="81" fillId="59" borderId="343" xfId="64" applyNumberFormat="1" applyFont="1" applyFill="1" applyBorder="1" applyAlignment="1" applyProtection="1">
      <alignment horizontal="center" vertical="center" wrapText="1"/>
    </xf>
    <xf numFmtId="0" fontId="81" fillId="43" borderId="444" xfId="47846" applyFont="1" applyFill="1" applyBorder="1" applyAlignment="1">
      <alignment horizontal="center" vertical="center" wrapText="1"/>
    </xf>
    <xf numFmtId="6" fontId="81" fillId="43" borderId="444" xfId="47846" applyNumberFormat="1" applyFont="1" applyFill="1" applyBorder="1" applyAlignment="1">
      <alignment horizontal="center" vertical="center" wrapText="1"/>
    </xf>
    <xf numFmtId="6" fontId="23" fillId="44" borderId="352" xfId="64" applyNumberFormat="1" applyFont="1" applyFill="1" applyBorder="1" applyAlignment="1" applyProtection="1">
      <alignment vertical="center"/>
    </xf>
    <xf numFmtId="6" fontId="23" fillId="44" borderId="354" xfId="64" applyNumberFormat="1" applyFont="1" applyFill="1" applyBorder="1" applyAlignment="1" applyProtection="1">
      <alignment vertical="center"/>
    </xf>
    <xf numFmtId="6" fontId="23" fillId="44" borderId="347" xfId="64" applyNumberFormat="1" applyFont="1" applyFill="1" applyBorder="1" applyAlignment="1" applyProtection="1">
      <alignment vertical="center"/>
    </xf>
    <xf numFmtId="6" fontId="23" fillId="44" borderId="260" xfId="64" applyNumberFormat="1" applyFont="1" applyFill="1" applyBorder="1" applyAlignment="1" applyProtection="1">
      <alignment vertical="center"/>
    </xf>
    <xf numFmtId="6" fontId="26" fillId="44" borderId="361" xfId="64" applyNumberFormat="1" applyFont="1" applyFill="1" applyBorder="1" applyAlignment="1" applyProtection="1">
      <alignment vertical="center"/>
    </xf>
    <xf numFmtId="0" fontId="35" fillId="43" borderId="343" xfId="64" applyFont="1" applyFill="1" applyBorder="1" applyAlignment="1" applyProtection="1">
      <alignment horizontal="center" vertical="center" wrapText="1"/>
    </xf>
    <xf numFmtId="171" fontId="81" fillId="59" borderId="343" xfId="48" applyNumberFormat="1" applyFont="1" applyFill="1" applyBorder="1" applyAlignment="1" applyProtection="1">
      <alignment horizontal="center" vertical="center" wrapText="1"/>
    </xf>
    <xf numFmtId="166" fontId="81" fillId="61" borderId="444" xfId="64" applyNumberFormat="1" applyFont="1" applyFill="1" applyBorder="1" applyAlignment="1" applyProtection="1">
      <alignment horizontal="center" vertical="center" wrapText="1"/>
    </xf>
    <xf numFmtId="0" fontId="81" fillId="51" borderId="425" xfId="47846" applyFont="1" applyFill="1" applyBorder="1" applyAlignment="1">
      <alignment horizontal="center" vertical="center" wrapText="1"/>
    </xf>
    <xf numFmtId="6" fontId="81" fillId="51" borderId="425" xfId="47846" applyNumberFormat="1" applyFont="1" applyFill="1" applyBorder="1" applyAlignment="1">
      <alignment horizontal="center" vertical="center" wrapText="1"/>
    </xf>
    <xf numFmtId="171" fontId="81" fillId="51" borderId="425" xfId="47846" applyNumberFormat="1" applyFont="1" applyFill="1" applyBorder="1" applyAlignment="1">
      <alignment horizontal="center" vertical="center" wrapText="1"/>
    </xf>
    <xf numFmtId="6" fontId="81" fillId="37" borderId="425" xfId="47846" applyNumberFormat="1" applyFont="1" applyFill="1" applyBorder="1" applyAlignment="1">
      <alignment horizontal="center" vertical="center" wrapText="1"/>
    </xf>
    <xf numFmtId="171" fontId="81" fillId="37" borderId="425" xfId="47846" applyNumberFormat="1" applyFont="1" applyFill="1" applyBorder="1" applyAlignment="1">
      <alignment horizontal="center" vertical="center" wrapText="1"/>
    </xf>
    <xf numFmtId="6" fontId="81" fillId="37" borderId="444" xfId="47846" applyNumberFormat="1" applyFont="1" applyFill="1" applyBorder="1" applyAlignment="1">
      <alignment horizontal="center" vertical="center" wrapText="1"/>
    </xf>
    <xf numFmtId="0" fontId="81" fillId="37" borderId="425" xfId="47846" applyFont="1" applyFill="1" applyBorder="1" applyAlignment="1">
      <alignment horizontal="center" vertical="center" wrapText="1"/>
    </xf>
    <xf numFmtId="6" fontId="23" fillId="37" borderId="352" xfId="252" applyNumberFormat="1" applyFont="1" applyFill="1" applyBorder="1" applyAlignment="1" applyProtection="1">
      <alignment vertical="center"/>
    </xf>
    <xf numFmtId="6" fontId="23" fillId="37" borderId="260" xfId="252" applyNumberFormat="1" applyFont="1" applyFill="1" applyBorder="1" applyAlignment="1" applyProtection="1">
      <alignment vertical="center"/>
    </xf>
    <xf numFmtId="6" fontId="23" fillId="37" borderId="354" xfId="252" applyNumberFormat="1" applyFont="1" applyFill="1" applyBorder="1" applyAlignment="1" applyProtection="1">
      <alignment vertical="center"/>
    </xf>
    <xf numFmtId="6" fontId="23" fillId="37" borderId="347" xfId="252" applyNumberFormat="1" applyFont="1" applyFill="1" applyBorder="1" applyAlignment="1" applyProtection="1">
      <alignment vertical="center"/>
    </xf>
    <xf numFmtId="6" fontId="26" fillId="37" borderId="361" xfId="252" applyNumberFormat="1" applyFont="1" applyFill="1" applyBorder="1" applyAlignment="1" applyProtection="1">
      <alignment vertical="center"/>
    </xf>
    <xf numFmtId="6" fontId="80" fillId="43" borderId="459" xfId="64" applyNumberFormat="1" applyFont="1" applyFill="1" applyBorder="1" applyAlignment="1" applyProtection="1">
      <alignment vertical="center"/>
    </xf>
    <xf numFmtId="6" fontId="80" fillId="43" borderId="354" xfId="64" applyNumberFormat="1" applyFont="1" applyFill="1" applyBorder="1" applyAlignment="1" applyProtection="1">
      <alignment vertical="center"/>
    </xf>
    <xf numFmtId="6" fontId="80" fillId="43" borderId="453" xfId="64" applyNumberFormat="1" applyFont="1" applyFill="1" applyBorder="1" applyAlignment="1" applyProtection="1">
      <alignment vertical="center"/>
    </xf>
    <xf numFmtId="6" fontId="88" fillId="43" borderId="361" xfId="64" applyNumberFormat="1" applyFont="1" applyFill="1" applyBorder="1" applyAlignment="1" applyProtection="1">
      <alignment vertical="center"/>
    </xf>
    <xf numFmtId="6" fontId="80" fillId="43" borderId="260" xfId="64" applyNumberFormat="1" applyFont="1" applyFill="1" applyBorder="1" applyAlignment="1" applyProtection="1">
      <alignment vertical="center"/>
    </xf>
    <xf numFmtId="6" fontId="23" fillId="60" borderId="352" xfId="64" applyNumberFormat="1" applyFont="1" applyFill="1" applyBorder="1" applyAlignment="1" applyProtection="1">
      <alignment vertical="center"/>
    </xf>
    <xf numFmtId="6" fontId="23" fillId="60" borderId="354" xfId="64" applyNumberFormat="1" applyFont="1" applyFill="1" applyBorder="1" applyAlignment="1" applyProtection="1">
      <alignment vertical="center"/>
    </xf>
    <xf numFmtId="6" fontId="23" fillId="60" borderId="347" xfId="64" applyNumberFormat="1" applyFont="1" applyFill="1" applyBorder="1" applyAlignment="1" applyProtection="1">
      <alignment vertical="center"/>
    </xf>
    <xf numFmtId="6" fontId="23" fillId="60" borderId="260" xfId="64" applyNumberFormat="1" applyFont="1" applyFill="1" applyBorder="1" applyAlignment="1" applyProtection="1">
      <alignment vertical="center"/>
    </xf>
    <xf numFmtId="6" fontId="26" fillId="60" borderId="361" xfId="64" applyNumberFormat="1" applyFont="1" applyFill="1" applyBorder="1" applyAlignment="1" applyProtection="1">
      <alignment vertical="center"/>
    </xf>
    <xf numFmtId="1" fontId="95" fillId="25" borderId="453" xfId="0" applyNumberFormat="1" applyFont="1" applyFill="1" applyBorder="1" applyAlignment="1" applyProtection="1">
      <alignment horizontal="center" vertical="center" wrapText="1"/>
    </xf>
    <xf numFmtId="1" fontId="95" fillId="25" borderId="453" xfId="0" quotePrefix="1" applyNumberFormat="1" applyFont="1" applyFill="1" applyBorder="1" applyAlignment="1" applyProtection="1">
      <alignment horizontal="center" vertical="center" wrapText="1"/>
    </xf>
    <xf numFmtId="6" fontId="0" fillId="0" borderId="453" xfId="0" applyNumberFormat="1" applyFill="1" applyBorder="1" applyAlignment="1" applyProtection="1">
      <alignment vertical="center"/>
    </xf>
    <xf numFmtId="6" fontId="23" fillId="0" borderId="441" xfId="53" applyNumberFormat="1" applyFont="1" applyFill="1" applyBorder="1" applyAlignment="1" applyProtection="1">
      <alignment horizontal="right" vertical="center"/>
    </xf>
    <xf numFmtId="6" fontId="26" fillId="35" borderId="241" xfId="54" applyNumberFormat="1" applyFont="1" applyFill="1" applyBorder="1" applyAlignment="1" applyProtection="1">
      <alignment horizontal="right" vertical="center"/>
    </xf>
    <xf numFmtId="3" fontId="23" fillId="0" borderId="254" xfId="54" applyNumberFormat="1" applyFont="1" applyFill="1" applyBorder="1" applyAlignment="1" applyProtection="1">
      <alignment horizontal="right" vertical="center"/>
    </xf>
    <xf numFmtId="3" fontId="23" fillId="0" borderId="251" xfId="54" applyNumberFormat="1" applyFont="1" applyFill="1" applyBorder="1" applyAlignment="1" applyProtection="1">
      <alignment horizontal="right" vertical="center"/>
    </xf>
    <xf numFmtId="3" fontId="23" fillId="0" borderId="232" xfId="54" applyNumberFormat="1" applyFont="1" applyFill="1" applyBorder="1" applyAlignment="1" applyProtection="1">
      <alignment horizontal="right" vertical="center"/>
    </xf>
    <xf numFmtId="3" fontId="23" fillId="0" borderId="251" xfId="53" applyNumberFormat="1" applyFont="1" applyFill="1" applyBorder="1" applyAlignment="1" applyProtection="1">
      <alignment horizontal="right" vertical="center"/>
    </xf>
    <xf numFmtId="3" fontId="23" fillId="0" borderId="22" xfId="53" applyNumberFormat="1" applyFont="1" applyFill="1" applyBorder="1" applyAlignment="1" applyProtection="1">
      <alignment horizontal="right" vertical="center"/>
    </xf>
    <xf numFmtId="0" fontId="81" fillId="39" borderId="444" xfId="0" quotePrefix="1" applyFont="1" applyFill="1" applyBorder="1" applyAlignment="1" applyProtection="1">
      <alignment horizontal="center" vertical="center" wrapText="1"/>
    </xf>
    <xf numFmtId="1" fontId="103" fillId="25" borderId="444" xfId="0" applyNumberFormat="1" applyFont="1" applyFill="1" applyBorder="1" applyAlignment="1" applyProtection="1">
      <alignment horizontal="center" vertical="center" wrapText="1"/>
    </xf>
    <xf numFmtId="1" fontId="95" fillId="25" borderId="444" xfId="0" applyNumberFormat="1" applyFont="1" applyFill="1" applyBorder="1" applyAlignment="1" applyProtection="1">
      <alignment horizontal="center" vertical="center" wrapText="1"/>
    </xf>
    <xf numFmtId="1" fontId="95" fillId="25" borderId="444" xfId="0" quotePrefix="1" applyNumberFormat="1" applyFont="1" applyFill="1" applyBorder="1" applyAlignment="1" applyProtection="1">
      <alignment horizontal="center" vertical="center" wrapText="1"/>
    </xf>
    <xf numFmtId="6" fontId="23" fillId="31" borderId="453" xfId="0" applyNumberFormat="1" applyFont="1" applyFill="1" applyBorder="1" applyAlignment="1" applyProtection="1">
      <alignment horizontal="right" vertical="center"/>
    </xf>
    <xf numFmtId="6" fontId="23" fillId="35" borderId="453" xfId="0" applyNumberFormat="1" applyFont="1" applyFill="1" applyBorder="1" applyAlignment="1" applyProtection="1">
      <alignment horizontal="right" vertical="center"/>
    </xf>
    <xf numFmtId="38" fontId="23" fillId="0" borderId="395" xfId="53" applyNumberFormat="1" applyFont="1" applyFill="1" applyBorder="1" applyAlignment="1" applyProtection="1">
      <alignment horizontal="right" vertical="center"/>
    </xf>
    <xf numFmtId="6" fontId="23" fillId="0" borderId="395" xfId="53" applyNumberFormat="1" applyFont="1" applyFill="1" applyBorder="1" applyAlignment="1" applyProtection="1">
      <alignment horizontal="right" vertical="center"/>
    </xf>
    <xf numFmtId="173" fontId="23" fillId="0" borderId="395" xfId="53" applyNumberFormat="1" applyFont="1" applyFill="1" applyBorder="1" applyAlignment="1" applyProtection="1">
      <alignment horizontal="right" vertical="center"/>
    </xf>
    <xf numFmtId="6" fontId="23" fillId="38" borderId="395" xfId="53" applyNumberFormat="1" applyFont="1" applyFill="1" applyBorder="1" applyAlignment="1" applyProtection="1">
      <alignment horizontal="right" vertical="center"/>
    </xf>
    <xf numFmtId="38" fontId="23" fillId="0" borderId="453" xfId="53" applyNumberFormat="1" applyFont="1" applyFill="1" applyBorder="1" applyAlignment="1" applyProtection="1">
      <alignment horizontal="right" vertical="center"/>
    </xf>
    <xf numFmtId="6" fontId="23" fillId="0" borderId="453" xfId="53" applyNumberFormat="1" applyFont="1" applyFill="1" applyBorder="1" applyAlignment="1" applyProtection="1">
      <alignment horizontal="right" vertical="center"/>
    </xf>
    <xf numFmtId="173" fontId="23" fillId="0" borderId="453" xfId="53" applyNumberFormat="1" applyFont="1" applyFill="1" applyBorder="1" applyAlignment="1" applyProtection="1">
      <alignment horizontal="right" vertical="center"/>
    </xf>
    <xf numFmtId="6" fontId="23" fillId="34" borderId="453" xfId="54" applyNumberFormat="1" applyFont="1" applyFill="1" applyBorder="1" applyAlignment="1" applyProtection="1">
      <alignment horizontal="right" vertical="center"/>
    </xf>
    <xf numFmtId="6" fontId="23" fillId="0" borderId="453" xfId="54" applyNumberFormat="1" applyFont="1" applyFill="1" applyBorder="1" applyAlignment="1" applyProtection="1">
      <alignment horizontal="right" vertical="center"/>
    </xf>
    <xf numFmtId="6" fontId="23" fillId="38" borderId="453" xfId="53" applyNumberFormat="1" applyFont="1" applyFill="1" applyBorder="1" applyAlignment="1" applyProtection="1">
      <alignment horizontal="right" vertical="center"/>
    </xf>
    <xf numFmtId="6" fontId="26" fillId="35" borderId="413" xfId="54" applyNumberFormat="1" applyFont="1" applyFill="1" applyBorder="1" applyAlignment="1" applyProtection="1">
      <alignment horizontal="right" vertical="center"/>
    </xf>
    <xf numFmtId="1" fontId="95" fillId="25" borderId="444" xfId="53" quotePrefix="1" applyNumberFormat="1" applyFont="1" applyFill="1" applyBorder="1" applyAlignment="1" applyProtection="1">
      <alignment horizontal="center" vertical="center" wrapText="1"/>
    </xf>
    <xf numFmtId="38" fontId="26" fillId="0" borderId="412" xfId="54" applyNumberFormat="1" applyFont="1" applyFill="1" applyBorder="1" applyAlignment="1" applyProtection="1">
      <alignment horizontal="right" vertical="center"/>
    </xf>
    <xf numFmtId="38" fontId="26" fillId="0" borderId="414" xfId="54" applyNumberFormat="1" applyFont="1" applyFill="1" applyBorder="1" applyAlignment="1" applyProtection="1">
      <alignment horizontal="right" vertical="center"/>
    </xf>
    <xf numFmtId="173" fontId="26" fillId="0" borderId="414" xfId="54" applyNumberFormat="1" applyFont="1" applyFill="1" applyBorder="1" applyAlignment="1" applyProtection="1">
      <alignment horizontal="right" vertical="center"/>
    </xf>
    <xf numFmtId="6" fontId="23" fillId="0" borderId="266" xfId="54" applyNumberFormat="1" applyFont="1" applyFill="1" applyBorder="1" applyAlignment="1" applyProtection="1">
      <alignment horizontal="right" vertical="center"/>
    </xf>
    <xf numFmtId="6" fontId="23" fillId="0" borderId="266" xfId="53" applyNumberFormat="1" applyFont="1" applyFill="1" applyBorder="1" applyAlignment="1" applyProtection="1">
      <alignment horizontal="right" vertical="center"/>
    </xf>
    <xf numFmtId="6" fontId="23" fillId="34" borderId="266" xfId="54" applyNumberFormat="1" applyFont="1" applyFill="1" applyBorder="1" applyAlignment="1" applyProtection="1">
      <alignment horizontal="right" vertical="center"/>
    </xf>
    <xf numFmtId="49" fontId="47" fillId="36" borderId="443" xfId="53" applyNumberFormat="1" applyFont="1" applyFill="1" applyBorder="1" applyAlignment="1" applyProtection="1">
      <alignment vertical="center"/>
    </xf>
    <xf numFmtId="1" fontId="95" fillId="25" borderId="453" xfId="53" quotePrefix="1" applyNumberFormat="1" applyFont="1" applyFill="1" applyBorder="1" applyAlignment="1" applyProtection="1">
      <alignment horizontal="center" vertical="center" wrapText="1"/>
    </xf>
    <xf numFmtId="6" fontId="23" fillId="45" borderId="435" xfId="54" applyNumberFormat="1" applyFont="1" applyFill="1" applyBorder="1" applyAlignment="1" applyProtection="1">
      <alignment horizontal="right" vertical="center"/>
    </xf>
    <xf numFmtId="6" fontId="23" fillId="45" borderId="353" xfId="54" applyNumberFormat="1" applyFont="1" applyFill="1" applyBorder="1" applyAlignment="1" applyProtection="1">
      <alignment horizontal="right" vertical="center"/>
    </xf>
    <xf numFmtId="6" fontId="23" fillId="45" borderId="436" xfId="54" applyNumberFormat="1" applyFont="1" applyFill="1" applyBorder="1" applyAlignment="1" applyProtection="1">
      <alignment horizontal="right" vertical="center"/>
    </xf>
    <xf numFmtId="6" fontId="26" fillId="45" borderId="440" xfId="54" applyNumberFormat="1" applyFont="1" applyFill="1" applyBorder="1" applyAlignment="1" applyProtection="1">
      <alignment horizontal="right" vertical="center"/>
    </xf>
    <xf numFmtId="6" fontId="23" fillId="57" borderId="353" xfId="54" applyNumberFormat="1" applyFont="1" applyFill="1" applyBorder="1" applyAlignment="1" applyProtection="1">
      <alignment horizontal="right" vertical="center"/>
    </xf>
    <xf numFmtId="38" fontId="27" fillId="0" borderId="463" xfId="28" applyNumberFormat="1" applyFont="1" applyFill="1" applyBorder="1" applyAlignment="1" applyProtection="1">
      <alignment vertical="center"/>
    </xf>
    <xf numFmtId="38" fontId="27" fillId="0" borderId="464" xfId="28" applyNumberFormat="1" applyFont="1" applyFill="1" applyBorder="1" applyAlignment="1" applyProtection="1">
      <alignment vertical="center"/>
    </xf>
    <xf numFmtId="6" fontId="32" fillId="30" borderId="465" xfId="0" applyNumberFormat="1" applyFont="1" applyFill="1" applyBorder="1" applyAlignment="1" applyProtection="1">
      <alignment vertical="center"/>
    </xf>
    <xf numFmtId="38" fontId="32" fillId="30" borderId="308" xfId="0" quotePrefix="1" applyNumberFormat="1" applyFont="1" applyFill="1" applyBorder="1" applyAlignment="1" applyProtection="1">
      <alignment horizontal="center" vertical="center" wrapText="1"/>
    </xf>
    <xf numFmtId="0" fontId="81" fillId="34" borderId="462" xfId="0" applyFont="1" applyFill="1" applyBorder="1" applyAlignment="1" applyProtection="1">
      <alignment horizontal="center" vertical="center" wrapText="1"/>
    </xf>
    <xf numFmtId="49" fontId="35" fillId="33" borderId="462" xfId="53" applyNumberFormat="1" applyFont="1" applyFill="1" applyBorder="1" applyAlignment="1" applyProtection="1">
      <alignment horizontal="center" vertical="center" wrapText="1"/>
    </xf>
    <xf numFmtId="0" fontId="81" fillId="49" borderId="462" xfId="0" applyFont="1" applyFill="1" applyBorder="1" applyAlignment="1" applyProtection="1">
      <alignment horizontal="center" vertical="center" wrapText="1"/>
    </xf>
    <xf numFmtId="0" fontId="35" fillId="45" borderId="462" xfId="0" applyFont="1" applyFill="1" applyBorder="1" applyAlignment="1" applyProtection="1">
      <alignment horizontal="center" vertical="center" wrapText="1"/>
    </xf>
    <xf numFmtId="0" fontId="81" fillId="45" borderId="462" xfId="0" quotePrefix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10" fontId="75" fillId="0" borderId="0" xfId="0" applyNumberFormat="1" applyFont="1" applyAlignment="1" applyProtection="1">
      <alignment vertical="center"/>
    </xf>
    <xf numFmtId="0" fontId="42" fillId="30" borderId="445" xfId="0" applyFont="1" applyFill="1" applyBorder="1" applyAlignment="1" applyProtection="1">
      <alignment horizontal="center" vertical="center"/>
    </xf>
    <xf numFmtId="0" fontId="0" fillId="30" borderId="445" xfId="0" applyFill="1" applyBorder="1" applyProtection="1"/>
    <xf numFmtId="0" fontId="37" fillId="30" borderId="452" xfId="0" applyFont="1" applyFill="1" applyBorder="1" applyAlignment="1" applyProtection="1">
      <alignment horizontal="center" wrapText="1"/>
    </xf>
    <xf numFmtId="166" fontId="31" fillId="30" borderId="445" xfId="28" applyNumberFormat="1" applyFont="1" applyFill="1" applyBorder="1" applyAlignment="1" applyProtection="1">
      <alignment horizontal="center"/>
    </xf>
    <xf numFmtId="0" fontId="0" fillId="30" borderId="445" xfId="0" applyFill="1" applyBorder="1" applyAlignment="1" applyProtection="1">
      <alignment horizontal="center"/>
    </xf>
    <xf numFmtId="0" fontId="47" fillId="30" borderId="445" xfId="0" applyFont="1" applyFill="1" applyBorder="1" applyAlignment="1" applyProtection="1">
      <alignment vertical="center" wrapText="1"/>
    </xf>
    <xf numFmtId="0" fontId="47" fillId="30" borderId="445" xfId="0" quotePrefix="1" applyFont="1" applyFill="1" applyBorder="1" applyAlignment="1" applyProtection="1">
      <alignment vertical="center" wrapText="1"/>
    </xf>
    <xf numFmtId="0" fontId="42" fillId="30" borderId="445" xfId="0" applyFont="1" applyFill="1" applyBorder="1" applyAlignment="1" applyProtection="1">
      <alignment vertical="center"/>
    </xf>
    <xf numFmtId="0" fontId="0" fillId="30" borderId="466" xfId="0" applyFill="1" applyBorder="1" applyProtection="1"/>
    <xf numFmtId="0" fontId="0" fillId="30" borderId="453" xfId="0" applyFill="1" applyBorder="1" applyProtection="1"/>
    <xf numFmtId="0" fontId="0" fillId="30" borderId="467" xfId="0" applyFill="1" applyBorder="1" applyProtection="1"/>
    <xf numFmtId="0" fontId="104" fillId="0" borderId="0" xfId="0" applyFont="1" applyBorder="1" applyAlignment="1" applyProtection="1">
      <alignment vertical="center" wrapText="1"/>
    </xf>
    <xf numFmtId="0" fontId="104" fillId="0" borderId="0" xfId="0" applyFont="1" applyBorder="1" applyAlignment="1" applyProtection="1">
      <alignment vertical="center"/>
    </xf>
    <xf numFmtId="6" fontId="32" fillId="46" borderId="286" xfId="0" applyNumberFormat="1" applyFont="1" applyFill="1" applyBorder="1" applyAlignment="1" applyProtection="1">
      <alignment vertical="center"/>
    </xf>
    <xf numFmtId="38" fontId="27" fillId="46" borderId="405" xfId="28" applyNumberFormat="1" applyFont="1" applyFill="1" applyBorder="1" applyAlignment="1" applyProtection="1">
      <alignment vertical="center"/>
    </xf>
    <xf numFmtId="6" fontId="32" fillId="46" borderId="284" xfId="0" applyNumberFormat="1" applyFont="1" applyFill="1" applyBorder="1" applyAlignment="1" applyProtection="1">
      <alignment vertical="center"/>
    </xf>
    <xf numFmtId="6" fontId="32" fillId="46" borderId="287" xfId="0" applyNumberFormat="1" applyFont="1" applyFill="1" applyBorder="1" applyAlignment="1" applyProtection="1">
      <alignment vertical="center"/>
    </xf>
    <xf numFmtId="6" fontId="32" fillId="46" borderId="276" xfId="0" applyNumberFormat="1" applyFont="1" applyFill="1" applyBorder="1" applyAlignment="1" applyProtection="1">
      <alignment vertical="center"/>
    </xf>
    <xf numFmtId="6" fontId="28" fillId="46" borderId="279" xfId="0" applyNumberFormat="1" applyFont="1" applyFill="1" applyBorder="1" applyAlignment="1" applyProtection="1">
      <alignment vertical="center"/>
    </xf>
    <xf numFmtId="6" fontId="32" fillId="46" borderId="288" xfId="0" applyNumberFormat="1" applyFont="1" applyFill="1" applyBorder="1" applyAlignment="1" applyProtection="1">
      <alignment vertical="center"/>
    </xf>
    <xf numFmtId="0" fontId="32" fillId="30" borderId="272" xfId="0" applyFont="1" applyFill="1" applyBorder="1" applyAlignment="1" applyProtection="1">
      <alignment horizontal="center" vertical="center"/>
    </xf>
    <xf numFmtId="0" fontId="32" fillId="62" borderId="308" xfId="0" quotePrefix="1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0" fontId="23" fillId="0" borderId="468" xfId="53" applyFont="1" applyFill="1" applyBorder="1" applyAlignment="1" applyProtection="1">
      <alignment vertical="center"/>
    </xf>
    <xf numFmtId="0" fontId="23" fillId="0" borderId="459" xfId="53" applyFont="1" applyFill="1" applyBorder="1" applyAlignment="1" applyProtection="1">
      <alignment vertical="center"/>
    </xf>
    <xf numFmtId="6" fontId="23" fillId="0" borderId="433" xfId="53" applyNumberFormat="1" applyFont="1" applyFill="1" applyBorder="1" applyAlignment="1" applyProtection="1">
      <alignment horizontal="right" vertical="center"/>
    </xf>
    <xf numFmtId="6" fontId="23" fillId="33" borderId="435" xfId="53" applyNumberFormat="1" applyFont="1" applyFill="1" applyBorder="1" applyAlignment="1" applyProtection="1">
      <alignment horizontal="right" vertical="center"/>
    </xf>
    <xf numFmtId="0" fontId="23" fillId="0" borderId="452" xfId="53" applyFont="1" applyFill="1" applyBorder="1" applyAlignment="1" applyProtection="1">
      <alignment vertical="center"/>
    </xf>
    <xf numFmtId="0" fontId="23" fillId="0" borderId="453" xfId="53" applyFont="1" applyFill="1" applyBorder="1" applyAlignment="1" applyProtection="1">
      <alignment vertical="center"/>
    </xf>
    <xf numFmtId="6" fontId="23" fillId="0" borderId="469" xfId="53" applyNumberFormat="1" applyFont="1" applyFill="1" applyBorder="1" applyAlignment="1" applyProtection="1">
      <alignment horizontal="right" vertical="center"/>
    </xf>
    <xf numFmtId="6" fontId="23" fillId="44" borderId="470" xfId="53" applyNumberFormat="1" applyFont="1" applyFill="1" applyBorder="1" applyAlignment="1" applyProtection="1">
      <alignment horizontal="right" vertical="center"/>
    </xf>
    <xf numFmtId="6" fontId="23" fillId="0" borderId="471" xfId="53" applyNumberFormat="1" applyFont="1" applyFill="1" applyBorder="1" applyAlignment="1" applyProtection="1">
      <alignment horizontal="right" vertical="center"/>
    </xf>
    <xf numFmtId="6" fontId="23" fillId="0" borderId="470" xfId="53" applyNumberFormat="1" applyFont="1" applyFill="1" applyBorder="1" applyAlignment="1" applyProtection="1">
      <alignment horizontal="right" vertical="center"/>
    </xf>
    <xf numFmtId="6" fontId="23" fillId="33" borderId="436" xfId="53" applyNumberFormat="1" applyFont="1" applyFill="1" applyBorder="1" applyAlignment="1" applyProtection="1">
      <alignment horizontal="right" vertical="center"/>
    </xf>
    <xf numFmtId="38" fontId="23" fillId="0" borderId="459" xfId="54" applyNumberFormat="1" applyFont="1" applyFill="1" applyBorder="1" applyAlignment="1" applyProtection="1">
      <alignment horizontal="right" vertical="center"/>
    </xf>
    <xf numFmtId="38" fontId="23" fillId="0" borderId="453" xfId="54" applyNumberFormat="1" applyFont="1" applyFill="1" applyBorder="1" applyAlignment="1" applyProtection="1">
      <alignment horizontal="right" vertical="center"/>
    </xf>
    <xf numFmtId="38" fontId="23" fillId="0" borderId="381" xfId="54" applyNumberFormat="1" applyFont="1" applyFill="1" applyBorder="1" applyAlignment="1" applyProtection="1">
      <alignment horizontal="right" vertical="center"/>
    </xf>
    <xf numFmtId="38" fontId="23" fillId="0" borderId="470" xfId="54" applyNumberFormat="1" applyFont="1" applyFill="1" applyBorder="1" applyAlignment="1" applyProtection="1">
      <alignment horizontal="right" vertical="center"/>
    </xf>
    <xf numFmtId="0" fontId="0" fillId="0" borderId="0" xfId="0" applyFill="1" applyAlignment="1">
      <alignment vertical="center"/>
    </xf>
    <xf numFmtId="6" fontId="0" fillId="0" borderId="0" xfId="0" applyNumberFormat="1" applyFill="1" applyAlignment="1" applyProtection="1">
      <alignment vertical="center"/>
    </xf>
    <xf numFmtId="6" fontId="23" fillId="0" borderId="0" xfId="0" applyNumberFormat="1" applyFont="1" applyFill="1" applyAlignment="1" applyProtection="1">
      <alignment vertical="center"/>
    </xf>
    <xf numFmtId="0" fontId="23" fillId="33" borderId="353" xfId="64" applyFont="1" applyFill="1" applyBorder="1" applyAlignment="1" applyProtection="1">
      <alignment vertical="center"/>
    </xf>
    <xf numFmtId="0" fontId="35" fillId="44" borderId="462" xfId="0" applyFont="1" applyFill="1" applyBorder="1" applyAlignment="1" applyProtection="1">
      <alignment horizontal="center" vertical="center" wrapText="1"/>
    </xf>
    <xf numFmtId="1" fontId="30" fillId="25" borderId="462" xfId="0" applyNumberFormat="1" applyFont="1" applyFill="1" applyBorder="1" applyAlignment="1" applyProtection="1">
      <alignment horizontal="center" vertical="center"/>
    </xf>
    <xf numFmtId="1" fontId="95" fillId="25" borderId="462" xfId="0" applyNumberFormat="1" applyFont="1" applyFill="1" applyBorder="1" applyAlignment="1" applyProtection="1">
      <alignment horizontal="center" vertical="center"/>
    </xf>
    <xf numFmtId="6" fontId="25" fillId="0" borderId="421" xfId="0" applyNumberFormat="1" applyFont="1" applyFill="1" applyBorder="1" applyAlignment="1" applyProtection="1">
      <alignment vertical="center"/>
    </xf>
    <xf numFmtId="6" fontId="25" fillId="0" borderId="419" xfId="0" applyNumberFormat="1" applyFont="1" applyFill="1" applyBorder="1" applyAlignment="1" applyProtection="1">
      <alignment vertical="center"/>
    </xf>
    <xf numFmtId="38" fontId="80" fillId="0" borderId="0" xfId="47822" applyNumberFormat="1" applyFont="1" applyBorder="1" applyAlignment="1" applyProtection="1">
      <alignment vertical="center"/>
    </xf>
    <xf numFmtId="0" fontId="103" fillId="25" borderId="314" xfId="28" quotePrefix="1" applyNumberFormat="1" applyFont="1" applyFill="1" applyBorder="1" applyAlignment="1" applyProtection="1">
      <alignment horizontal="center" vertical="center"/>
    </xf>
    <xf numFmtId="0" fontId="103" fillId="25" borderId="313" xfId="28" quotePrefix="1" applyNumberFormat="1" applyFont="1" applyFill="1" applyBorder="1" applyAlignment="1" applyProtection="1">
      <alignment horizontal="center" vertical="center"/>
    </xf>
    <xf numFmtId="0" fontId="103" fillId="25" borderId="343" xfId="28" quotePrefix="1" applyNumberFormat="1" applyFont="1" applyFill="1" applyBorder="1" applyAlignment="1" applyProtection="1">
      <alignment horizontal="center" vertical="center"/>
    </xf>
    <xf numFmtId="1" fontId="103" fillId="25" borderId="313" xfId="28" quotePrefix="1" applyNumberFormat="1" applyFont="1" applyFill="1" applyBorder="1" applyAlignment="1" applyProtection="1">
      <alignment horizontal="center" vertical="center" wrapText="1"/>
    </xf>
    <xf numFmtId="1" fontId="103" fillId="25" borderId="343" xfId="28" quotePrefix="1" applyNumberFormat="1" applyFont="1" applyFill="1" applyBorder="1" applyAlignment="1" applyProtection="1">
      <alignment horizontal="center" vertical="center" wrapText="1"/>
    </xf>
    <xf numFmtId="1" fontId="103" fillId="25" borderId="376" xfId="64" quotePrefix="1" applyNumberFormat="1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49" fontId="35" fillId="33" borderId="439" xfId="53" applyNumberFormat="1" applyFont="1" applyFill="1" applyBorder="1" applyAlignment="1" applyProtection="1">
      <alignment horizontal="center" vertical="center" wrapText="1"/>
    </xf>
    <xf numFmtId="49" fontId="35" fillId="34" borderId="343" xfId="53" applyNumberFormat="1" applyFont="1" applyFill="1" applyBorder="1" applyAlignment="1" applyProtection="1">
      <alignment horizontal="center" vertical="center" wrapText="1"/>
    </xf>
    <xf numFmtId="0" fontId="23" fillId="33" borderId="250" xfId="53" applyFont="1" applyFill="1" applyBorder="1" applyAlignment="1" applyProtection="1">
      <alignment horizontal="center" vertical="center"/>
    </xf>
    <xf numFmtId="0" fontId="23" fillId="33" borderId="269" xfId="53" applyFont="1" applyFill="1" applyBorder="1" applyAlignment="1" applyProtection="1">
      <alignment horizontal="center" vertical="center"/>
    </xf>
    <xf numFmtId="0" fontId="23" fillId="33" borderId="251" xfId="53" applyFont="1" applyFill="1" applyBorder="1" applyAlignment="1" applyProtection="1">
      <alignment vertical="center"/>
    </xf>
    <xf numFmtId="6" fontId="23" fillId="33" borderId="256" xfId="54" applyNumberFormat="1" applyFont="1" applyFill="1" applyBorder="1" applyAlignment="1" applyProtection="1">
      <alignment horizontal="right" vertical="center"/>
    </xf>
    <xf numFmtId="6" fontId="23" fillId="33" borderId="353" xfId="54" applyNumberFormat="1" applyFont="1" applyFill="1" applyBorder="1" applyAlignment="1" applyProtection="1">
      <alignment horizontal="right" vertical="center"/>
    </xf>
    <xf numFmtId="6" fontId="23" fillId="33" borderId="269" xfId="53" applyNumberFormat="1" applyFont="1" applyFill="1" applyBorder="1" applyAlignment="1" applyProtection="1">
      <alignment horizontal="right" vertical="center"/>
    </xf>
    <xf numFmtId="3" fontId="0" fillId="0" borderId="0" xfId="0" applyNumberFormat="1" applyProtection="1"/>
    <xf numFmtId="164" fontId="23" fillId="0" borderId="256" xfId="47838" applyNumberFormat="1" applyFont="1" applyFill="1" applyBorder="1" applyAlignment="1">
      <alignment vertical="center"/>
    </xf>
    <xf numFmtId="164" fontId="23" fillId="0" borderId="205" xfId="47838" applyNumberFormat="1" applyFont="1" applyFill="1" applyBorder="1" applyAlignment="1">
      <alignment vertical="center"/>
    </xf>
    <xf numFmtId="164" fontId="26" fillId="0" borderId="12" xfId="47838" applyNumberFormat="1" applyFont="1" applyFill="1" applyBorder="1" applyAlignment="1">
      <alignment vertical="center"/>
    </xf>
    <xf numFmtId="43" fontId="23" fillId="0" borderId="256" xfId="47838" applyNumberFormat="1" applyFont="1" applyFill="1" applyBorder="1" applyAlignment="1">
      <alignment vertical="center"/>
    </xf>
    <xf numFmtId="43" fontId="23" fillId="0" borderId="205" xfId="47838" applyNumberFormat="1" applyFont="1" applyFill="1" applyBorder="1" applyAlignment="1">
      <alignment vertical="center"/>
    </xf>
    <xf numFmtId="43" fontId="26" fillId="0" borderId="12" xfId="47838" applyNumberFormat="1" applyFont="1" applyFill="1" applyBorder="1" applyAlignment="1">
      <alignment vertical="center"/>
    </xf>
    <xf numFmtId="174" fontId="23" fillId="0" borderId="256" xfId="47838" applyNumberFormat="1" applyFont="1" applyFill="1" applyBorder="1" applyAlignment="1">
      <alignment vertical="center"/>
    </xf>
    <xf numFmtId="174" fontId="23" fillId="0" borderId="205" xfId="47838" applyNumberFormat="1" applyFont="1" applyFill="1" applyBorder="1" applyAlignment="1">
      <alignment vertical="center"/>
    </xf>
    <xf numFmtId="174" fontId="26" fillId="0" borderId="12" xfId="47838" applyNumberFormat="1" applyFont="1" applyFill="1" applyBorder="1" applyAlignment="1">
      <alignment vertical="center"/>
    </xf>
    <xf numFmtId="173" fontId="23" fillId="0" borderId="249" xfId="0" applyNumberFormat="1" applyFont="1" applyBorder="1" applyAlignment="1" applyProtection="1">
      <alignment vertical="center"/>
    </xf>
    <xf numFmtId="173" fontId="23" fillId="0" borderId="365" xfId="0" applyNumberFormat="1" applyFont="1" applyBorder="1" applyAlignment="1" applyProtection="1">
      <alignment vertical="center"/>
    </xf>
    <xf numFmtId="173" fontId="26" fillId="0" borderId="12" xfId="0" applyNumberFormat="1" applyFont="1" applyFill="1" applyBorder="1" applyAlignment="1" applyProtection="1">
      <alignment vertical="center"/>
    </xf>
    <xf numFmtId="1" fontId="95" fillId="25" borderId="425" xfId="0" quotePrefix="1" applyNumberFormat="1" applyFont="1" applyFill="1" applyBorder="1" applyAlignment="1" applyProtection="1">
      <alignment horizontal="center" vertical="center" wrapText="1"/>
    </xf>
    <xf numFmtId="1" fontId="95" fillId="25" borderId="462" xfId="0" quotePrefix="1" applyNumberFormat="1" applyFont="1" applyFill="1" applyBorder="1" applyAlignment="1" applyProtection="1">
      <alignment horizontal="center" vertical="center" wrapText="1"/>
    </xf>
    <xf numFmtId="1" fontId="95" fillId="25" borderId="208" xfId="0" quotePrefix="1" applyNumberFormat="1" applyFont="1" applyFill="1" applyBorder="1" applyAlignment="1" applyProtection="1">
      <alignment horizontal="center" vertical="center" wrapText="1"/>
    </xf>
    <xf numFmtId="6" fontId="23" fillId="0" borderId="474" xfId="53" applyNumberFormat="1" applyFont="1" applyFill="1" applyBorder="1" applyAlignment="1" applyProtection="1">
      <alignment horizontal="right" vertical="center"/>
    </xf>
    <xf numFmtId="6" fontId="23" fillId="0" borderId="475" xfId="53" applyNumberFormat="1" applyFont="1" applyFill="1" applyBorder="1" applyAlignment="1" applyProtection="1">
      <alignment horizontal="right" vertical="center"/>
    </xf>
    <xf numFmtId="6" fontId="23" fillId="0" borderId="476" xfId="53" applyNumberFormat="1" applyFont="1" applyFill="1" applyBorder="1" applyAlignment="1" applyProtection="1">
      <alignment horizontal="right" vertical="center"/>
    </xf>
    <xf numFmtId="6" fontId="23" fillId="0" borderId="477" xfId="53" applyNumberFormat="1" applyFont="1" applyFill="1" applyBorder="1" applyAlignment="1" applyProtection="1">
      <alignment horizontal="right" vertical="center"/>
    </xf>
    <xf numFmtId="6" fontId="26" fillId="0" borderId="415" xfId="54" applyNumberFormat="1" applyFont="1" applyFill="1" applyBorder="1" applyAlignment="1" applyProtection="1">
      <alignment horizontal="right" vertical="center"/>
    </xf>
    <xf numFmtId="4" fontId="25" fillId="0" borderId="234" xfId="30" applyNumberFormat="1" applyFont="1" applyFill="1" applyBorder="1" applyAlignment="1" applyProtection="1">
      <alignment horizontal="right" vertical="center"/>
    </xf>
    <xf numFmtId="4" fontId="25" fillId="0" borderId="237" xfId="30" applyNumberFormat="1" applyFont="1" applyFill="1" applyBorder="1" applyAlignment="1" applyProtection="1">
      <alignment horizontal="right" vertical="center"/>
    </xf>
    <xf numFmtId="4" fontId="25" fillId="0" borderId="232" xfId="30" applyNumberFormat="1" applyFont="1" applyFill="1" applyBorder="1" applyAlignment="1" applyProtection="1">
      <alignment horizontal="right" vertical="center"/>
    </xf>
    <xf numFmtId="4" fontId="26" fillId="0" borderId="39" xfId="54" applyNumberFormat="1" applyFont="1" applyFill="1" applyBorder="1" applyAlignment="1" applyProtection="1">
      <alignment horizontal="right" vertical="center"/>
    </xf>
    <xf numFmtId="4" fontId="23" fillId="0" borderId="478" xfId="53" applyNumberFormat="1" applyFont="1" applyFill="1" applyBorder="1" applyAlignment="1" applyProtection="1">
      <alignment horizontal="right" vertical="center"/>
    </xf>
    <xf numFmtId="4" fontId="23" fillId="0" borderId="479" xfId="53" applyNumberFormat="1" applyFont="1" applyFill="1" applyBorder="1" applyAlignment="1" applyProtection="1">
      <alignment horizontal="right" vertical="center"/>
    </xf>
    <xf numFmtId="4" fontId="23" fillId="0" borderId="480" xfId="53" applyNumberFormat="1" applyFont="1" applyFill="1" applyBorder="1" applyAlignment="1" applyProtection="1">
      <alignment horizontal="right" vertical="center"/>
    </xf>
    <xf numFmtId="4" fontId="23" fillId="0" borderId="481" xfId="53" applyNumberFormat="1" applyFont="1" applyFill="1" applyBorder="1" applyAlignment="1" applyProtection="1">
      <alignment horizontal="right" vertical="center"/>
    </xf>
    <xf numFmtId="4" fontId="26" fillId="0" borderId="482" xfId="54" applyNumberFormat="1" applyFont="1" applyFill="1" applyBorder="1" applyAlignment="1" applyProtection="1">
      <alignment horizontal="right" vertical="center"/>
    </xf>
    <xf numFmtId="4" fontId="23" fillId="0" borderId="418" xfId="53" applyNumberFormat="1" applyFont="1" applyFill="1" applyBorder="1" applyAlignment="1" applyProtection="1">
      <alignment horizontal="right" vertical="center"/>
    </xf>
    <xf numFmtId="4" fontId="23" fillId="0" borderId="41" xfId="53" applyNumberFormat="1" applyFont="1" applyFill="1" applyBorder="1" applyAlignment="1" applyProtection="1">
      <alignment horizontal="right" vertical="center"/>
    </xf>
    <xf numFmtId="4" fontId="23" fillId="0" borderId="245" xfId="53" applyNumberFormat="1" applyFont="1" applyFill="1" applyBorder="1" applyAlignment="1" applyProtection="1">
      <alignment horizontal="right" vertical="center"/>
    </xf>
    <xf numFmtId="4" fontId="23" fillId="0" borderId="43" xfId="53" applyNumberFormat="1" applyFont="1" applyFill="1" applyBorder="1" applyAlignment="1" applyProtection="1">
      <alignment horizontal="right" vertical="center"/>
    </xf>
    <xf numFmtId="4" fontId="23" fillId="0" borderId="45" xfId="53" applyNumberFormat="1" applyFont="1" applyFill="1" applyBorder="1" applyAlignment="1" applyProtection="1">
      <alignment horizontal="right" vertical="center"/>
    </xf>
    <xf numFmtId="6" fontId="26" fillId="34" borderId="55" xfId="54" applyNumberFormat="1" applyFont="1" applyFill="1" applyBorder="1" applyAlignment="1" applyProtection="1">
      <alignment horizontal="right" vertical="center"/>
    </xf>
    <xf numFmtId="6" fontId="23" fillId="0" borderId="44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49" fontId="35" fillId="33" borderId="462" xfId="53" applyNumberFormat="1" applyFont="1" applyFill="1" applyBorder="1" applyAlignment="1" applyProtection="1">
      <alignment horizontal="center" vertical="center" wrapText="1"/>
    </xf>
    <xf numFmtId="0" fontId="81" fillId="34" borderId="439" xfId="64" applyFont="1" applyFill="1" applyBorder="1" applyAlignment="1">
      <alignment horizontal="center" vertical="center" wrapText="1"/>
    </xf>
    <xf numFmtId="0" fontId="81" fillId="44" borderId="439" xfId="64" applyFont="1" applyFill="1" applyBorder="1" applyAlignment="1">
      <alignment horizontal="center" vertical="center" wrapText="1"/>
    </xf>
    <xf numFmtId="0" fontId="29" fillId="25" borderId="426" xfId="58" applyFont="1" applyFill="1" applyBorder="1" applyAlignment="1">
      <alignment vertical="center"/>
    </xf>
    <xf numFmtId="0" fontId="29" fillId="25" borderId="25" xfId="58" applyFont="1" applyFill="1" applyBorder="1" applyAlignment="1">
      <alignment vertical="center"/>
    </xf>
    <xf numFmtId="1" fontId="95" fillId="25" borderId="439" xfId="64" applyNumberFormat="1" applyFont="1" applyFill="1" applyBorder="1" applyAlignment="1" applyProtection="1">
      <alignment horizontal="center" vertical="center" wrapText="1"/>
    </xf>
    <xf numFmtId="1" fontId="95" fillId="25" borderId="343" xfId="64" applyNumberFormat="1" applyFont="1" applyFill="1" applyBorder="1" applyAlignment="1" applyProtection="1">
      <alignment horizontal="center" vertical="center" wrapText="1"/>
    </xf>
    <xf numFmtId="1" fontId="95" fillId="25" borderId="489" xfId="53" quotePrefix="1" applyNumberFormat="1" applyFont="1" applyFill="1" applyBorder="1" applyAlignment="1" applyProtection="1">
      <alignment horizontal="center" vertical="center" wrapText="1"/>
    </xf>
    <xf numFmtId="1" fontId="95" fillId="25" borderId="462" xfId="0" applyNumberFormat="1" applyFont="1" applyFill="1" applyBorder="1" applyAlignment="1" applyProtection="1">
      <alignment horizontal="center" vertical="center" wrapText="1"/>
    </xf>
    <xf numFmtId="49" fontId="35" fillId="34" borderId="462" xfId="53" applyNumberFormat="1" applyFont="1" applyFill="1" applyBorder="1" applyAlignment="1" applyProtection="1">
      <alignment horizontal="center" vertical="center" wrapText="1"/>
    </xf>
    <xf numFmtId="1" fontId="30" fillId="25" borderId="489" xfId="53" quotePrefix="1" applyNumberFormat="1" applyFont="1" applyFill="1" applyBorder="1" applyAlignment="1" applyProtection="1">
      <alignment horizontal="center"/>
    </xf>
    <xf numFmtId="1" fontId="30" fillId="25" borderId="462" xfId="53" quotePrefix="1" applyNumberFormat="1" applyFont="1" applyFill="1" applyBorder="1" applyAlignment="1" applyProtection="1">
      <alignment horizontal="center" vertical="center"/>
    </xf>
    <xf numFmtId="1" fontId="95" fillId="25" borderId="462" xfId="53" quotePrefix="1" applyNumberFormat="1" applyFont="1" applyFill="1" applyBorder="1" applyAlignment="1" applyProtection="1">
      <alignment horizontal="center" vertical="center" wrapText="1"/>
    </xf>
    <xf numFmtId="1" fontId="30" fillId="25" borderId="489" xfId="53" quotePrefix="1" applyNumberFormat="1" applyFont="1" applyFill="1" applyBorder="1" applyAlignment="1" applyProtection="1">
      <alignment horizontal="center" vertical="center"/>
    </xf>
    <xf numFmtId="6" fontId="26" fillId="35" borderId="408" xfId="54" applyNumberFormat="1" applyFont="1" applyFill="1" applyBorder="1" applyAlignment="1" applyProtection="1">
      <alignment horizontal="right" vertical="center"/>
    </xf>
    <xf numFmtId="0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6" fontId="49" fillId="0" borderId="0" xfId="0" applyNumberFormat="1" applyFont="1" applyAlignment="1">
      <alignment vertical="center"/>
    </xf>
    <xf numFmtId="5" fontId="108" fillId="0" borderId="0" xfId="0" applyNumberFormat="1" applyFont="1" applyFill="1" applyBorder="1" applyAlignment="1" applyProtection="1">
      <alignment vertical="center"/>
    </xf>
    <xf numFmtId="9" fontId="0" fillId="0" borderId="0" xfId="48" applyFont="1" applyAlignment="1" applyProtection="1">
      <alignment vertical="center"/>
    </xf>
    <xf numFmtId="43" fontId="0" fillId="0" borderId="0" xfId="28" applyFont="1" applyAlignment="1" applyProtection="1">
      <alignment vertical="center"/>
    </xf>
    <xf numFmtId="5" fontId="109" fillId="0" borderId="0" xfId="0" applyNumberFormat="1" applyFont="1" applyFill="1" applyBorder="1" applyAlignment="1" applyProtection="1">
      <alignment horizontal="right" vertical="center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6" fontId="23" fillId="0" borderId="235" xfId="30" applyNumberFormat="1" applyFont="1" applyFill="1" applyBorder="1" applyAlignment="1" applyProtection="1">
      <alignment horizontal="right" vertical="center"/>
    </xf>
    <xf numFmtId="6" fontId="25" fillId="0" borderId="238" xfId="30" applyNumberFormat="1" applyFont="1" applyFill="1" applyBorder="1" applyAlignment="1" applyProtection="1">
      <alignment horizontal="right" vertical="center"/>
    </xf>
    <xf numFmtId="6" fontId="25" fillId="0" borderId="206" xfId="30" applyNumberFormat="1" applyFont="1" applyFill="1" applyBorder="1" applyAlignment="1" applyProtection="1">
      <alignment horizontal="right" vertical="center"/>
    </xf>
    <xf numFmtId="6" fontId="25" fillId="0" borderId="234" xfId="0" applyNumberFormat="1" applyFont="1" applyFill="1" applyBorder="1" applyAlignment="1" applyProtection="1">
      <alignment horizontal="right" vertical="center"/>
    </xf>
    <xf numFmtId="6" fontId="25" fillId="0" borderId="237" xfId="0" applyNumberFormat="1" applyFont="1" applyFill="1" applyBorder="1" applyAlignment="1" applyProtection="1">
      <alignment horizontal="right" vertical="center"/>
    </xf>
    <xf numFmtId="6" fontId="25" fillId="0" borderId="232" xfId="0" applyNumberFormat="1" applyFont="1" applyFill="1" applyBorder="1" applyAlignment="1" applyProtection="1">
      <alignment horizontal="right" vertical="center"/>
    </xf>
    <xf numFmtId="6" fontId="25" fillId="34" borderId="235" xfId="30" applyNumberFormat="1" applyFont="1" applyFill="1" applyBorder="1" applyAlignment="1" applyProtection="1">
      <alignment horizontal="right" vertical="center"/>
    </xf>
    <xf numFmtId="6" fontId="25" fillId="34" borderId="238" xfId="30" applyNumberFormat="1" applyFont="1" applyFill="1" applyBorder="1" applyAlignment="1" applyProtection="1">
      <alignment horizontal="right" vertical="center"/>
    </xf>
    <xf numFmtId="6" fontId="25" fillId="34" borderId="206" xfId="30" applyNumberFormat="1" applyFont="1" applyFill="1" applyBorder="1" applyAlignment="1" applyProtection="1">
      <alignment horizontal="right" vertical="center"/>
    </xf>
    <xf numFmtId="6" fontId="25" fillId="44" borderId="234" xfId="0" applyNumberFormat="1" applyFont="1" applyFill="1" applyBorder="1" applyAlignment="1" applyProtection="1">
      <alignment horizontal="right" vertical="center"/>
    </xf>
    <xf numFmtId="6" fontId="25" fillId="44" borderId="237" xfId="0" applyNumberFormat="1" applyFont="1" applyFill="1" applyBorder="1" applyAlignment="1" applyProtection="1">
      <alignment horizontal="right" vertical="center"/>
    </xf>
    <xf numFmtId="6" fontId="25" fillId="44" borderId="232" xfId="0" applyNumberFormat="1" applyFont="1" applyFill="1" applyBorder="1" applyAlignment="1" applyProtection="1">
      <alignment horizontal="right" vertical="center"/>
    </xf>
    <xf numFmtId="6" fontId="25" fillId="0" borderId="235" xfId="30" applyNumberFormat="1" applyFont="1" applyFill="1" applyBorder="1" applyAlignment="1" applyProtection="1">
      <alignment horizontal="right" vertical="center"/>
    </xf>
    <xf numFmtId="6" fontId="23" fillId="34" borderId="235" xfId="30" applyNumberFormat="1" applyFont="1" applyFill="1" applyBorder="1" applyAlignment="1" applyProtection="1">
      <alignment horizontal="right" vertical="center"/>
    </xf>
    <xf numFmtId="6" fontId="26" fillId="34" borderId="118" xfId="54" applyNumberFormat="1" applyFont="1" applyFill="1" applyBorder="1" applyAlignment="1" applyProtection="1">
      <alignment horizontal="right" vertical="center"/>
    </xf>
    <xf numFmtId="6" fontId="25" fillId="0" borderId="233" xfId="0" applyNumberFormat="1" applyFont="1" applyFill="1" applyBorder="1" applyAlignment="1" applyProtection="1">
      <alignment horizontal="right" vertical="center"/>
    </xf>
    <xf numFmtId="6" fontId="25" fillId="0" borderId="236" xfId="0" applyNumberFormat="1" applyFont="1" applyFill="1" applyBorder="1" applyAlignment="1" applyProtection="1">
      <alignment horizontal="right" vertical="center"/>
    </xf>
    <xf numFmtId="6" fontId="25" fillId="0" borderId="218" xfId="0" applyNumberFormat="1" applyFont="1" applyFill="1" applyBorder="1" applyAlignment="1" applyProtection="1">
      <alignment horizontal="right" vertical="center"/>
    </xf>
    <xf numFmtId="0" fontId="23" fillId="0" borderId="0" xfId="0" applyFont="1" applyAlignment="1" applyProtection="1">
      <alignment vertical="center" wrapText="1"/>
    </xf>
    <xf numFmtId="0" fontId="23" fillId="0" borderId="0" xfId="0" applyFont="1" applyFill="1" applyBorder="1" applyAlignment="1" applyProtection="1">
      <alignment horizontal="center" vertical="center"/>
    </xf>
    <xf numFmtId="16" fontId="0" fillId="0" borderId="0" xfId="0" applyNumberFormat="1" applyAlignment="1" applyProtection="1">
      <alignment vertical="center"/>
    </xf>
    <xf numFmtId="0" fontId="32" fillId="30" borderId="0" xfId="0" applyFont="1" applyFill="1" applyBorder="1" applyAlignment="1" applyProtection="1">
      <alignment horizontal="center" vertical="center" wrapText="1"/>
    </xf>
    <xf numFmtId="5" fontId="32" fillId="30" borderId="0" xfId="0" applyNumberFormat="1" applyFont="1" applyFill="1" applyBorder="1" applyAlignment="1" applyProtection="1">
      <alignment vertical="center"/>
    </xf>
    <xf numFmtId="6" fontId="32" fillId="30" borderId="0" xfId="0" applyNumberFormat="1" applyFont="1" applyFill="1" applyBorder="1" applyAlignment="1" applyProtection="1">
      <alignment vertical="center"/>
    </xf>
    <xf numFmtId="6" fontId="32" fillId="46" borderId="0" xfId="0" applyNumberFormat="1" applyFont="1" applyFill="1" applyBorder="1" applyAlignment="1" applyProtection="1">
      <alignment vertical="center"/>
    </xf>
    <xf numFmtId="10" fontId="32" fillId="30" borderId="0" xfId="0" applyNumberFormat="1" applyFont="1" applyFill="1" applyBorder="1" applyAlignment="1" applyProtection="1">
      <alignment vertical="center"/>
    </xf>
    <xf numFmtId="22" fontId="32" fillId="30" borderId="0" xfId="0" applyNumberFormat="1" applyFont="1" applyFill="1" applyBorder="1" applyAlignment="1" applyProtection="1">
      <alignment vertical="center"/>
    </xf>
    <xf numFmtId="6" fontId="108" fillId="0" borderId="0" xfId="0" applyNumberFormat="1" applyFont="1" applyFill="1" applyBorder="1" applyAlignment="1" applyProtection="1">
      <alignment vertical="center"/>
    </xf>
    <xf numFmtId="22" fontId="108" fillId="0" borderId="0" xfId="0" applyNumberFormat="1" applyFont="1" applyProtection="1"/>
    <xf numFmtId="0" fontId="23" fillId="0" borderId="0" xfId="53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6" fontId="26" fillId="31" borderId="490" xfId="54" applyNumberFormat="1" applyFont="1" applyFill="1" applyBorder="1" applyAlignment="1" applyProtection="1">
      <alignment horizontal="right" vertical="center"/>
    </xf>
    <xf numFmtId="6" fontId="26" fillId="0" borderId="0" xfId="54" applyNumberFormat="1" applyFont="1" applyFill="1" applyBorder="1" applyAlignment="1" applyProtection="1">
      <alignment horizontal="right" vertical="center"/>
    </xf>
    <xf numFmtId="6" fontId="26" fillId="31" borderId="0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23" fillId="0" borderId="0" xfId="0" applyFont="1" applyFill="1" applyBorder="1" applyProtection="1"/>
    <xf numFmtId="38" fontId="26" fillId="0" borderId="0" xfId="54" applyNumberFormat="1" applyFont="1" applyFill="1" applyBorder="1" applyAlignment="1" applyProtection="1">
      <alignment horizontal="right" vertical="center"/>
    </xf>
    <xf numFmtId="0" fontId="49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vertical="center"/>
    </xf>
    <xf numFmtId="6" fontId="49" fillId="0" borderId="0" xfId="0" applyNumberFormat="1" applyFont="1" applyFill="1" applyAlignment="1">
      <alignment vertical="center"/>
    </xf>
    <xf numFmtId="38" fontId="26" fillId="31" borderId="491" xfId="54" applyNumberFormat="1" applyFont="1" applyFill="1" applyBorder="1" applyAlignment="1" applyProtection="1">
      <alignment horizontal="right" vertical="center"/>
    </xf>
    <xf numFmtId="6" fontId="26" fillId="0" borderId="492" xfId="54" applyNumberFormat="1" applyFont="1" applyFill="1" applyBorder="1" applyAlignment="1" applyProtection="1">
      <alignment horizontal="right" vertical="center"/>
    </xf>
    <xf numFmtId="6" fontId="26" fillId="31" borderId="492" xfId="54" applyNumberFormat="1" applyFont="1" applyFill="1" applyBorder="1" applyAlignment="1" applyProtection="1">
      <alignment horizontal="right" vertical="center"/>
    </xf>
    <xf numFmtId="6" fontId="26" fillId="34" borderId="492" xfId="54" applyNumberFormat="1" applyFont="1" applyFill="1" applyBorder="1" applyAlignment="1" applyProtection="1">
      <alignment horizontal="right" vertical="center"/>
    </xf>
    <xf numFmtId="6" fontId="26" fillId="33" borderId="492" xfId="54" applyNumberFormat="1" applyFont="1" applyFill="1" applyBorder="1" applyAlignment="1" applyProtection="1">
      <alignment horizontal="right" vertical="center"/>
    </xf>
    <xf numFmtId="6" fontId="26" fillId="45" borderId="492" xfId="54" applyNumberFormat="1" applyFont="1" applyFill="1" applyBorder="1" applyAlignment="1" applyProtection="1">
      <alignment horizontal="right" vertical="center"/>
    </xf>
    <xf numFmtId="38" fontId="88" fillId="0" borderId="0" xfId="47822" applyNumberFormat="1" applyFont="1" applyFill="1" applyBorder="1" applyAlignment="1" applyProtection="1">
      <alignment vertical="center"/>
    </xf>
    <xf numFmtId="49" fontId="47" fillId="30" borderId="447" xfId="53" applyNumberFormat="1" applyFont="1" applyFill="1" applyBorder="1" applyAlignment="1" applyProtection="1">
      <alignment horizontal="center" vertical="center"/>
    </xf>
    <xf numFmtId="49" fontId="47" fillId="30" borderId="461" xfId="53" applyNumberFormat="1" applyFont="1" applyFill="1" applyBorder="1" applyAlignment="1" applyProtection="1">
      <alignment horizontal="center" vertical="center"/>
    </xf>
    <xf numFmtId="49" fontId="47" fillId="30" borderId="446" xfId="53" applyNumberFormat="1" applyFont="1" applyFill="1" applyBorder="1" applyAlignment="1" applyProtection="1">
      <alignment horizontal="center" vertical="center"/>
    </xf>
    <xf numFmtId="49" fontId="35" fillId="34" borderId="462" xfId="53" applyNumberFormat="1" applyFont="1" applyFill="1" applyBorder="1" applyAlignment="1" applyProtection="1">
      <alignment horizontal="center" vertical="center" wrapText="1"/>
    </xf>
    <xf numFmtId="49" fontId="35" fillId="34" borderId="447" xfId="53" applyNumberFormat="1" applyFont="1" applyFill="1" applyBorder="1" applyAlignment="1" applyProtection="1">
      <alignment horizontal="center" vertical="center" wrapText="1"/>
    </xf>
    <xf numFmtId="49" fontId="35" fillId="30" borderId="447" xfId="53" applyNumberFormat="1" applyFont="1" applyFill="1" applyBorder="1" applyAlignment="1" applyProtection="1">
      <alignment horizontal="center" vertical="center" wrapText="1"/>
    </xf>
    <xf numFmtId="49" fontId="35" fillId="30" borderId="461" xfId="53" applyNumberFormat="1" applyFont="1" applyFill="1" applyBorder="1" applyAlignment="1" applyProtection="1">
      <alignment horizontal="center" vertical="center"/>
    </xf>
    <xf numFmtId="49" fontId="35" fillId="30" borderId="446" xfId="53" applyNumberFormat="1" applyFont="1" applyFill="1" applyBorder="1" applyAlignment="1" applyProtection="1">
      <alignment horizontal="center" vertical="center"/>
    </xf>
    <xf numFmtId="49" fontId="35" fillId="30" borderId="461" xfId="53" applyNumberFormat="1" applyFont="1" applyFill="1" applyBorder="1" applyAlignment="1" applyProtection="1">
      <alignment horizontal="center" vertical="center" wrapText="1"/>
    </xf>
    <xf numFmtId="49" fontId="35" fillId="30" borderId="446" xfId="53" applyNumberFormat="1" applyFont="1" applyFill="1" applyBorder="1" applyAlignment="1" applyProtection="1">
      <alignment horizontal="center" vertical="center" wrapText="1"/>
    </xf>
    <xf numFmtId="49" fontId="35" fillId="33" borderId="462" xfId="53" applyNumberFormat="1" applyFont="1" applyFill="1" applyBorder="1" applyAlignment="1" applyProtection="1">
      <alignment horizontal="center" vertical="center" wrapText="1"/>
    </xf>
    <xf numFmtId="49" fontId="35" fillId="34" borderId="448" xfId="53" applyNumberFormat="1" applyFont="1" applyFill="1" applyBorder="1" applyAlignment="1" applyProtection="1">
      <alignment horizontal="center" vertical="center" wrapText="1"/>
    </xf>
    <xf numFmtId="49" fontId="35" fillId="34" borderId="489" xfId="53" applyNumberFormat="1" applyFont="1" applyFill="1" applyBorder="1" applyAlignment="1" applyProtection="1">
      <alignment horizontal="center" vertical="center" wrapText="1"/>
    </xf>
    <xf numFmtId="0" fontId="23" fillId="0" borderId="243" xfId="0" applyFont="1" applyFill="1" applyBorder="1" applyAlignment="1" applyProtection="1">
      <alignment horizontal="left" vertical="center"/>
    </xf>
    <xf numFmtId="0" fontId="23" fillId="0" borderId="321" xfId="0" applyFont="1" applyFill="1" applyBorder="1" applyAlignment="1" applyProtection="1">
      <alignment horizontal="left" vertical="center"/>
    </xf>
    <xf numFmtId="0" fontId="86" fillId="38" borderId="313" xfId="0" applyFont="1" applyFill="1" applyBorder="1" applyAlignment="1" applyProtection="1">
      <alignment horizontal="center" vertical="center" wrapText="1"/>
    </xf>
    <xf numFmtId="0" fontId="69" fillId="38" borderId="313" xfId="0" applyFont="1" applyFill="1" applyBorder="1" applyAlignment="1" applyProtection="1">
      <alignment horizontal="center" vertical="center" wrapText="1"/>
    </xf>
    <xf numFmtId="49" fontId="47" fillId="30" borderId="447" xfId="53" applyNumberFormat="1" applyFont="1" applyFill="1" applyBorder="1" applyAlignment="1" applyProtection="1">
      <alignment horizontal="center" vertical="center" wrapText="1"/>
    </xf>
    <xf numFmtId="49" fontId="47" fillId="30" borderId="461" xfId="53" applyNumberFormat="1" applyFont="1" applyFill="1" applyBorder="1" applyAlignment="1" applyProtection="1">
      <alignment horizontal="center" vertical="center" wrapText="1"/>
    </xf>
    <xf numFmtId="49" fontId="47" fillId="30" borderId="446" xfId="53" applyNumberFormat="1" applyFont="1" applyFill="1" applyBorder="1" applyAlignment="1" applyProtection="1">
      <alignment horizontal="center" vertical="center" wrapText="1"/>
    </xf>
    <xf numFmtId="0" fontId="26" fillId="0" borderId="33" xfId="53" applyFont="1" applyFill="1" applyBorder="1" applyAlignment="1" applyProtection="1">
      <alignment horizontal="left" vertical="center"/>
    </xf>
    <xf numFmtId="0" fontId="26" fillId="0" borderId="327" xfId="53" applyFont="1" applyFill="1" applyBorder="1" applyAlignment="1" applyProtection="1">
      <alignment horizontal="left" vertical="center"/>
    </xf>
    <xf numFmtId="0" fontId="23" fillId="0" borderId="244" xfId="0" applyFont="1" applyFill="1" applyBorder="1" applyAlignment="1" applyProtection="1">
      <alignment horizontal="left" vertical="center"/>
    </xf>
    <xf numFmtId="0" fontId="23" fillId="0" borderId="322" xfId="0" applyFont="1" applyFill="1" applyBorder="1" applyAlignment="1" applyProtection="1">
      <alignment horizontal="left" vertical="center"/>
    </xf>
    <xf numFmtId="0" fontId="26" fillId="0" borderId="33" xfId="53" applyFont="1" applyFill="1" applyBorder="1" applyAlignment="1" applyProtection="1">
      <alignment horizontal="left"/>
    </xf>
    <xf numFmtId="0" fontId="26" fillId="0" borderId="327" xfId="53" applyFont="1" applyFill="1" applyBorder="1" applyAlignment="1" applyProtection="1">
      <alignment horizontal="left"/>
    </xf>
    <xf numFmtId="0" fontId="26" fillId="0" borderId="432" xfId="0" applyFont="1" applyFill="1" applyBorder="1" applyAlignment="1" applyProtection="1">
      <alignment horizontal="left" vertical="center"/>
    </xf>
    <xf numFmtId="0" fontId="26" fillId="0" borderId="385" xfId="0" applyFont="1" applyFill="1" applyBorder="1" applyAlignment="1" applyProtection="1">
      <alignment horizontal="left" vertical="center"/>
    </xf>
    <xf numFmtId="0" fontId="23" fillId="0" borderId="47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246" xfId="0" applyFont="1" applyFill="1" applyBorder="1" applyAlignment="1" applyProtection="1">
      <alignment horizontal="left" vertical="center"/>
    </xf>
    <xf numFmtId="0" fontId="23" fillId="0" borderId="320" xfId="0" applyFont="1" applyFill="1" applyBorder="1" applyAlignment="1" applyProtection="1">
      <alignment horizontal="left" vertical="center"/>
    </xf>
    <xf numFmtId="0" fontId="26" fillId="0" borderId="411" xfId="53" applyFont="1" applyFill="1" applyBorder="1" applyAlignment="1" applyProtection="1">
      <alignment horizontal="left" vertical="center"/>
    </xf>
    <xf numFmtId="0" fontId="26" fillId="0" borderId="410" xfId="53" applyFont="1" applyFill="1" applyBorder="1" applyAlignment="1" applyProtection="1">
      <alignment horizontal="left" vertical="center"/>
    </xf>
    <xf numFmtId="49" fontId="35" fillId="44" borderId="462" xfId="53" applyNumberFormat="1" applyFont="1" applyFill="1" applyBorder="1" applyAlignment="1" applyProtection="1">
      <alignment horizontal="center" vertical="center" wrapText="1"/>
    </xf>
    <xf numFmtId="0" fontId="35" fillId="33" borderId="462" xfId="252" applyFont="1" applyFill="1" applyBorder="1" applyAlignment="1" applyProtection="1">
      <alignment horizontal="center" vertical="center" wrapText="1"/>
    </xf>
    <xf numFmtId="49" fontId="35" fillId="38" borderId="488" xfId="53" applyNumberFormat="1" applyFont="1" applyFill="1" applyBorder="1" applyAlignment="1" applyProtection="1">
      <alignment horizontal="center" vertical="center" wrapText="1"/>
    </xf>
    <xf numFmtId="49" fontId="35" fillId="30" borderId="462" xfId="53" applyNumberFormat="1" applyFont="1" applyFill="1" applyBorder="1" applyAlignment="1" applyProtection="1">
      <alignment horizontal="center" vertical="center"/>
    </xf>
    <xf numFmtId="49" fontId="35" fillId="30" borderId="462" xfId="53" applyNumberFormat="1" applyFont="1" applyFill="1" applyBorder="1" applyAlignment="1" applyProtection="1">
      <alignment horizontal="center" vertical="center" wrapText="1"/>
    </xf>
    <xf numFmtId="49" fontId="47" fillId="32" borderId="462" xfId="53" applyNumberFormat="1" applyFont="1" applyFill="1" applyBorder="1" applyAlignment="1" applyProtection="1">
      <alignment horizontal="center" vertical="center"/>
    </xf>
    <xf numFmtId="10" fontId="47" fillId="32" borderId="462" xfId="48" applyNumberFormat="1" applyFont="1" applyFill="1" applyBorder="1" applyAlignment="1" applyProtection="1">
      <alignment horizontal="center" vertical="center" wrapText="1"/>
    </xf>
    <xf numFmtId="49" fontId="35" fillId="53" borderId="462" xfId="53" applyNumberFormat="1" applyFont="1" applyFill="1" applyBorder="1" applyAlignment="1" applyProtection="1">
      <alignment horizontal="center" vertical="center" wrapText="1"/>
    </xf>
    <xf numFmtId="49" fontId="75" fillId="53" borderId="462" xfId="53" applyNumberFormat="1" applyFont="1" applyFill="1" applyBorder="1" applyAlignment="1" applyProtection="1">
      <alignment horizontal="center" vertical="center" wrapText="1"/>
    </xf>
    <xf numFmtId="49" fontId="35" fillId="44" borderId="448" xfId="53" applyNumberFormat="1" applyFont="1" applyFill="1" applyBorder="1" applyAlignment="1" applyProtection="1">
      <alignment horizontal="center" vertical="center" wrapText="1"/>
    </xf>
    <xf numFmtId="49" fontId="35" fillId="44" borderId="489" xfId="53" applyNumberFormat="1" applyFont="1" applyFill="1" applyBorder="1" applyAlignment="1" applyProtection="1">
      <alignment horizontal="center" vertical="center" wrapText="1"/>
    </xf>
    <xf numFmtId="49" fontId="35" fillId="44" borderId="444" xfId="53" applyNumberFormat="1" applyFont="1" applyFill="1" applyBorder="1" applyAlignment="1" applyProtection="1">
      <alignment horizontal="center" vertical="center" wrapText="1"/>
    </xf>
    <xf numFmtId="49" fontId="35" fillId="34" borderId="444" xfId="53" applyNumberFormat="1" applyFont="1" applyFill="1" applyBorder="1" applyAlignment="1" applyProtection="1">
      <alignment horizontal="center" vertical="center" wrapText="1"/>
    </xf>
    <xf numFmtId="49" fontId="35" fillId="44" borderId="343" xfId="53" applyNumberFormat="1" applyFont="1" applyFill="1" applyBorder="1" applyAlignment="1" applyProtection="1">
      <alignment horizontal="center" vertical="center" wrapText="1"/>
    </xf>
    <xf numFmtId="49" fontId="35" fillId="34" borderId="343" xfId="53" applyNumberFormat="1" applyFont="1" applyFill="1" applyBorder="1" applyAlignment="1" applyProtection="1">
      <alignment horizontal="center" vertical="center" wrapText="1"/>
    </xf>
    <xf numFmtId="49" fontId="35" fillId="38" borderId="313" xfId="53" applyNumberFormat="1" applyFont="1" applyFill="1" applyBorder="1" applyAlignment="1" applyProtection="1">
      <alignment horizontal="center" vertical="center" wrapText="1"/>
    </xf>
    <xf numFmtId="0" fontId="86" fillId="38" borderId="343" xfId="0" applyFont="1" applyFill="1" applyBorder="1" applyAlignment="1" applyProtection="1">
      <alignment horizontal="center" vertical="center" wrapText="1"/>
    </xf>
    <xf numFmtId="0" fontId="69" fillId="38" borderId="343" xfId="0" applyFont="1" applyFill="1" applyBorder="1" applyAlignment="1" applyProtection="1">
      <alignment horizontal="center" vertical="center" wrapText="1"/>
    </xf>
    <xf numFmtId="49" fontId="35" fillId="30" borderId="343" xfId="53" applyNumberFormat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49" fontId="35" fillId="45" borderId="343" xfId="53" applyNumberFormat="1" applyFont="1" applyFill="1" applyBorder="1" applyAlignment="1" applyProtection="1">
      <alignment horizontal="center" vertical="center" wrapText="1"/>
    </xf>
    <xf numFmtId="49" fontId="35" fillId="34" borderId="437" xfId="53" applyNumberFormat="1" applyFont="1" applyFill="1" applyBorder="1" applyAlignment="1" applyProtection="1">
      <alignment horizontal="center" vertical="center" wrapText="1"/>
    </xf>
    <xf numFmtId="49" fontId="35" fillId="34" borderId="376" xfId="53" applyNumberFormat="1" applyFont="1" applyFill="1" applyBorder="1" applyAlignment="1" applyProtection="1">
      <alignment horizontal="center" vertical="center" wrapText="1"/>
    </xf>
    <xf numFmtId="0" fontId="35" fillId="33" borderId="343" xfId="252" applyFont="1" applyFill="1" applyBorder="1" applyAlignment="1" applyProtection="1">
      <alignment horizontal="center" vertical="center" wrapText="1"/>
    </xf>
    <xf numFmtId="0" fontId="35" fillId="45" borderId="423" xfId="0" applyFont="1" applyFill="1" applyBorder="1" applyAlignment="1" applyProtection="1">
      <alignment horizontal="center" vertical="center" wrapText="1"/>
    </xf>
    <xf numFmtId="0" fontId="35" fillId="45" borderId="472" xfId="0" applyFont="1" applyFill="1" applyBorder="1" applyAlignment="1" applyProtection="1">
      <alignment horizontal="center" vertical="center" wrapText="1"/>
    </xf>
    <xf numFmtId="0" fontId="35" fillId="45" borderId="424" xfId="0" applyFont="1" applyFill="1" applyBorder="1" applyAlignment="1" applyProtection="1">
      <alignment horizontal="center" vertical="center" wrapText="1"/>
    </xf>
    <xf numFmtId="0" fontId="35" fillId="45" borderId="460" xfId="0" applyFont="1" applyFill="1" applyBorder="1" applyAlignment="1" applyProtection="1">
      <alignment horizontal="center" vertical="center" wrapText="1"/>
    </xf>
    <xf numFmtId="49" fontId="35" fillId="30" borderId="315" xfId="53" applyNumberFormat="1" applyFont="1" applyFill="1" applyBorder="1" applyAlignment="1" applyProtection="1">
      <alignment horizontal="center" vertical="center" wrapText="1"/>
    </xf>
    <xf numFmtId="49" fontId="35" fillId="30" borderId="316" xfId="53" applyNumberFormat="1" applyFont="1" applyFill="1" applyBorder="1" applyAlignment="1" applyProtection="1">
      <alignment horizontal="center" vertical="center" wrapText="1"/>
    </xf>
    <xf numFmtId="49" fontId="35" fillId="30" borderId="339" xfId="53" applyNumberFormat="1" applyFont="1" applyFill="1" applyBorder="1" applyAlignment="1" applyProtection="1">
      <alignment horizontal="center" vertical="center" wrapText="1"/>
    </xf>
    <xf numFmtId="49" fontId="35" fillId="30" borderId="341" xfId="53" applyNumberFormat="1" applyFont="1" applyFill="1" applyBorder="1" applyAlignment="1" applyProtection="1">
      <alignment horizontal="center" vertical="center" wrapText="1"/>
    </xf>
    <xf numFmtId="49" fontId="35" fillId="30" borderId="340" xfId="53" applyNumberFormat="1" applyFont="1" applyFill="1" applyBorder="1" applyAlignment="1" applyProtection="1">
      <alignment horizontal="center" vertical="center" wrapText="1"/>
    </xf>
    <xf numFmtId="49" fontId="35" fillId="34" borderId="313" xfId="53" applyNumberFormat="1" applyFont="1" applyFill="1" applyBorder="1" applyAlignment="1" applyProtection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32" fillId="38" borderId="309" xfId="0" applyFont="1" applyFill="1" applyBorder="1" applyAlignment="1" applyProtection="1">
      <alignment horizontal="center" vertical="center"/>
    </xf>
    <xf numFmtId="0" fontId="32" fillId="38" borderId="310" xfId="0" applyFont="1" applyFill="1" applyBorder="1" applyAlignment="1" applyProtection="1">
      <alignment horizontal="center" vertical="center"/>
    </xf>
    <xf numFmtId="0" fontId="32" fillId="38" borderId="311" xfId="0" applyFont="1" applyFill="1" applyBorder="1" applyAlignment="1" applyProtection="1">
      <alignment horizontal="center" vertical="center"/>
    </xf>
    <xf numFmtId="0" fontId="27" fillId="0" borderId="15" xfId="0" applyFont="1" applyFill="1" applyBorder="1" applyAlignment="1" applyProtection="1">
      <alignment horizontal="left" vertical="center" wrapText="1"/>
    </xf>
    <xf numFmtId="0" fontId="27" fillId="0" borderId="299" xfId="0" applyFont="1" applyFill="1" applyBorder="1" applyAlignment="1" applyProtection="1">
      <alignment horizontal="left" vertical="center" wrapText="1"/>
    </xf>
    <xf numFmtId="0" fontId="32" fillId="30" borderId="29" xfId="0" quotePrefix="1" applyFont="1" applyFill="1" applyBorder="1" applyAlignment="1" applyProtection="1">
      <alignment horizontal="left" vertical="center" wrapText="1"/>
    </xf>
    <xf numFmtId="0" fontId="32" fillId="30" borderId="294" xfId="0" applyFont="1" applyFill="1" applyBorder="1" applyAlignment="1" applyProtection="1">
      <alignment horizontal="left" vertical="center" wrapText="1"/>
    </xf>
    <xf numFmtId="0" fontId="32" fillId="30" borderId="37" xfId="0" applyFont="1" applyFill="1" applyBorder="1" applyAlignment="1" applyProtection="1">
      <alignment horizontal="left" vertical="center" wrapText="1"/>
    </xf>
    <xf numFmtId="0" fontId="32" fillId="30" borderId="304" xfId="0" applyFont="1" applyFill="1" applyBorder="1" applyAlignment="1" applyProtection="1">
      <alignment horizontal="left" vertical="center" wrapText="1"/>
    </xf>
    <xf numFmtId="0" fontId="32" fillId="30" borderId="306" xfId="0" applyFont="1" applyFill="1" applyBorder="1" applyAlignment="1" applyProtection="1">
      <alignment horizontal="left" vertical="center" wrapText="1"/>
    </xf>
    <xf numFmtId="0" fontId="32" fillId="30" borderId="307" xfId="0" applyFont="1" applyFill="1" applyBorder="1" applyAlignment="1" applyProtection="1">
      <alignment horizontal="left" vertical="center" wrapText="1"/>
    </xf>
    <xf numFmtId="0" fontId="32" fillId="30" borderId="275" xfId="0" quotePrefix="1" applyFont="1" applyFill="1" applyBorder="1" applyAlignment="1" applyProtection="1">
      <alignment horizontal="left" vertical="center" wrapText="1"/>
    </xf>
    <xf numFmtId="0" fontId="32" fillId="30" borderId="295" xfId="0" quotePrefix="1" applyFont="1" applyFill="1" applyBorder="1" applyAlignment="1" applyProtection="1">
      <alignment horizontal="left" vertical="center" wrapText="1"/>
    </xf>
    <xf numFmtId="0" fontId="32" fillId="30" borderId="273" xfId="0" quotePrefix="1" applyFont="1" applyFill="1" applyBorder="1" applyAlignment="1" applyProtection="1">
      <alignment horizontal="left" vertical="center" wrapText="1"/>
    </xf>
    <xf numFmtId="0" fontId="32" fillId="30" borderId="289" xfId="0" applyFont="1" applyFill="1" applyBorder="1" applyAlignment="1" applyProtection="1">
      <alignment horizontal="left" vertical="center" wrapText="1"/>
    </xf>
    <xf numFmtId="0" fontId="32" fillId="30" borderId="21" xfId="0" quotePrefix="1" applyFont="1" applyFill="1" applyBorder="1" applyAlignment="1" applyProtection="1">
      <alignment horizontal="left" vertical="center" wrapText="1"/>
    </xf>
    <xf numFmtId="0" fontId="32" fillId="30" borderId="293" xfId="0" quotePrefix="1" applyFont="1" applyFill="1" applyBorder="1" applyAlignment="1" applyProtection="1">
      <alignment horizontal="left" vertical="center" wrapText="1"/>
    </xf>
    <xf numFmtId="0" fontId="104" fillId="0" borderId="0" xfId="0" applyFont="1" applyFill="1" applyBorder="1" applyAlignment="1" applyProtection="1">
      <alignment horizontal="center" vertical="center" wrapText="1"/>
    </xf>
    <xf numFmtId="0" fontId="34" fillId="0" borderId="306" xfId="0" applyFont="1" applyBorder="1" applyAlignment="1" applyProtection="1">
      <alignment horizontal="center" vertical="center"/>
    </xf>
    <xf numFmtId="0" fontId="81" fillId="34" borderId="462" xfId="0" applyFont="1" applyFill="1" applyBorder="1" applyAlignment="1" applyProtection="1">
      <alignment horizontal="center" vertical="center" wrapText="1"/>
    </xf>
    <xf numFmtId="0" fontId="81" fillId="33" borderId="462" xfId="0" applyFont="1" applyFill="1" applyBorder="1" applyAlignment="1" applyProtection="1">
      <alignment horizontal="center" vertical="center" wrapText="1"/>
    </xf>
    <xf numFmtId="0" fontId="81" fillId="39" borderId="462" xfId="0" applyFont="1" applyFill="1" applyBorder="1" applyAlignment="1" applyProtection="1">
      <alignment horizontal="center" vertical="center" wrapText="1"/>
    </xf>
    <xf numFmtId="0" fontId="81" fillId="30" borderId="462" xfId="0" applyFont="1" applyFill="1" applyBorder="1" applyAlignment="1" applyProtection="1">
      <alignment horizontal="center" vertical="center"/>
    </xf>
    <xf numFmtId="0" fontId="84" fillId="38" borderId="462" xfId="0" applyFont="1" applyFill="1" applyBorder="1" applyAlignment="1" applyProtection="1">
      <alignment horizontal="center" vertical="center" wrapText="1"/>
    </xf>
    <xf numFmtId="0" fontId="81" fillId="30" borderId="447" xfId="0" applyFont="1" applyFill="1" applyBorder="1" applyAlignment="1" applyProtection="1">
      <alignment horizontal="center" vertical="center"/>
    </xf>
    <xf numFmtId="0" fontId="81" fillId="30" borderId="461" xfId="0" applyFont="1" applyFill="1" applyBorder="1" applyAlignment="1" applyProtection="1">
      <alignment horizontal="center" vertical="center"/>
    </xf>
    <xf numFmtId="0" fontId="81" fillId="30" borderId="446" xfId="0" applyFont="1" applyFill="1" applyBorder="1" applyAlignment="1" applyProtection="1">
      <alignment horizontal="center" vertical="center"/>
    </xf>
    <xf numFmtId="0" fontId="81" fillId="30" borderId="447" xfId="0" applyFont="1" applyFill="1" applyBorder="1" applyAlignment="1" applyProtection="1">
      <alignment horizontal="center" vertical="center" wrapText="1"/>
    </xf>
    <xf numFmtId="0" fontId="81" fillId="30" borderId="461" xfId="0" applyFont="1" applyFill="1" applyBorder="1" applyAlignment="1" applyProtection="1">
      <alignment horizontal="center" vertical="center" wrapText="1"/>
    </xf>
    <xf numFmtId="0" fontId="81" fillId="30" borderId="446" xfId="0" applyFont="1" applyFill="1" applyBorder="1" applyAlignment="1" applyProtection="1">
      <alignment horizontal="center" vertical="center" wrapText="1"/>
    </xf>
    <xf numFmtId="0" fontId="35" fillId="33" borderId="343" xfId="0" applyFont="1" applyFill="1" applyBorder="1" applyAlignment="1" applyProtection="1">
      <alignment horizontal="center" vertical="center" wrapText="1"/>
    </xf>
    <xf numFmtId="0" fontId="47" fillId="24" borderId="343" xfId="0" applyFont="1" applyFill="1" applyBorder="1" applyAlignment="1" applyProtection="1">
      <alignment horizontal="center" vertical="center" wrapText="1"/>
    </xf>
    <xf numFmtId="0" fontId="81" fillId="34" borderId="343" xfId="0" applyFont="1" applyFill="1" applyBorder="1" applyAlignment="1" applyProtection="1">
      <alignment horizontal="center" vertical="center" wrapText="1"/>
    </xf>
    <xf numFmtId="49" fontId="35" fillId="32" borderId="400" xfId="53" applyNumberFormat="1" applyFont="1" applyFill="1" applyBorder="1" applyAlignment="1" applyProtection="1">
      <alignment horizontal="center" vertical="center"/>
    </xf>
    <xf numFmtId="49" fontId="35" fillId="32" borderId="447" xfId="53" applyNumberFormat="1" applyFont="1" applyFill="1" applyBorder="1" applyAlignment="1" applyProtection="1">
      <alignment horizontal="center" vertical="center"/>
    </xf>
    <xf numFmtId="49" fontId="35" fillId="32" borderId="461" xfId="53" applyNumberFormat="1" applyFont="1" applyFill="1" applyBorder="1" applyAlignment="1" applyProtection="1">
      <alignment horizontal="center" vertical="center"/>
    </xf>
    <xf numFmtId="49" fontId="35" fillId="32" borderId="446" xfId="53" applyNumberFormat="1" applyFont="1" applyFill="1" applyBorder="1" applyAlignment="1" applyProtection="1">
      <alignment horizontal="center" vertical="center"/>
    </xf>
    <xf numFmtId="0" fontId="35" fillId="33" borderId="343" xfId="0" applyFont="1" applyFill="1" applyBorder="1" applyAlignment="1" applyProtection="1">
      <alignment horizontal="center" vertical="center" wrapText="1"/>
      <protection locked="0"/>
    </xf>
    <xf numFmtId="0" fontId="35" fillId="34" borderId="343" xfId="0" applyFont="1" applyFill="1" applyBorder="1" applyAlignment="1" applyProtection="1">
      <alignment horizontal="center" vertical="center" wrapText="1"/>
    </xf>
    <xf numFmtId="49" fontId="75" fillId="32" borderId="462" xfId="53" applyNumberFormat="1" applyFont="1" applyFill="1" applyBorder="1" applyAlignment="1" applyProtection="1">
      <alignment horizontal="center" vertical="center"/>
      <protection locked="0"/>
    </xf>
    <xf numFmtId="0" fontId="81" fillId="44" borderId="343" xfId="0" applyFont="1" applyFill="1" applyBorder="1" applyAlignment="1" applyProtection="1">
      <alignment horizontal="center" vertical="center" wrapText="1"/>
      <protection locked="0"/>
    </xf>
    <xf numFmtId="49" fontId="35" fillId="32" borderId="462" xfId="53" applyNumberFormat="1" applyFont="1" applyFill="1" applyBorder="1" applyAlignment="1" applyProtection="1">
      <alignment horizontal="center" vertical="center"/>
    </xf>
    <xf numFmtId="49" fontId="35" fillId="32" borderId="462" xfId="53" applyNumberFormat="1" applyFont="1" applyFill="1" applyBorder="1" applyAlignment="1" applyProtection="1">
      <alignment horizontal="center" vertical="center" wrapText="1"/>
    </xf>
    <xf numFmtId="0" fontId="35" fillId="44" borderId="425" xfId="0" applyFont="1" applyFill="1" applyBorder="1" applyAlignment="1" applyProtection="1">
      <alignment horizontal="center" vertical="center" wrapText="1"/>
      <protection locked="0"/>
    </xf>
    <xf numFmtId="0" fontId="35" fillId="28" borderId="376" xfId="0" applyFont="1" applyFill="1" applyBorder="1" applyAlignment="1" applyProtection="1">
      <alignment horizontal="center" vertical="center" wrapText="1"/>
    </xf>
    <xf numFmtId="0" fontId="35" fillId="28" borderId="208" xfId="0" applyFont="1" applyFill="1" applyBorder="1" applyAlignment="1" applyProtection="1">
      <alignment horizontal="center" vertical="center" wrapText="1"/>
    </xf>
    <xf numFmtId="0" fontId="35" fillId="24" borderId="448" xfId="0" applyFont="1" applyFill="1" applyBorder="1" applyAlignment="1" applyProtection="1">
      <alignment horizontal="center" vertical="center" wrapText="1"/>
    </xf>
    <xf numFmtId="0" fontId="35" fillId="24" borderId="395" xfId="0" applyFont="1" applyFill="1" applyBorder="1" applyAlignment="1" applyProtection="1">
      <alignment horizontal="center" vertical="center" wrapText="1"/>
    </xf>
    <xf numFmtId="0" fontId="35" fillId="24" borderId="376" xfId="0" applyFont="1" applyFill="1" applyBorder="1" applyAlignment="1" applyProtection="1">
      <alignment horizontal="center" vertical="center" wrapText="1"/>
    </xf>
    <xf numFmtId="0" fontId="35" fillId="24" borderId="343" xfId="0" applyFont="1" applyFill="1" applyBorder="1" applyAlignment="1" applyProtection="1">
      <alignment horizontal="center" vertical="center" wrapText="1"/>
    </xf>
    <xf numFmtId="9" fontId="30" fillId="26" borderId="447" xfId="48" applyFont="1" applyFill="1" applyBorder="1" applyAlignment="1" applyProtection="1">
      <alignment horizontal="center" vertical="center"/>
    </xf>
    <xf numFmtId="9" fontId="30" fillId="26" borderId="446" xfId="48" applyFont="1" applyFill="1" applyBorder="1" applyAlignment="1" applyProtection="1">
      <alignment horizontal="center" vertical="center"/>
    </xf>
    <xf numFmtId="9" fontId="30" fillId="26" borderId="447" xfId="0" applyNumberFormat="1" applyFont="1" applyFill="1" applyBorder="1" applyAlignment="1" applyProtection="1">
      <alignment horizontal="center" vertical="center"/>
    </xf>
    <xf numFmtId="9" fontId="30" fillId="26" borderId="446" xfId="0" applyNumberFormat="1" applyFont="1" applyFill="1" applyBorder="1" applyAlignment="1" applyProtection="1">
      <alignment horizontal="center" vertical="center"/>
    </xf>
    <xf numFmtId="0" fontId="35" fillId="30" borderId="344" xfId="0" applyFont="1" applyFill="1" applyBorder="1" applyAlignment="1" applyProtection="1">
      <alignment horizontal="center" vertical="center" wrapText="1"/>
    </xf>
    <xf numFmtId="0" fontId="35" fillId="30" borderId="402" xfId="0" applyFont="1" applyFill="1" applyBorder="1" applyAlignment="1" applyProtection="1">
      <alignment horizontal="center" vertical="center" wrapText="1"/>
    </xf>
    <xf numFmtId="0" fontId="26" fillId="39" borderId="343" xfId="0" applyFont="1" applyFill="1" applyBorder="1" applyAlignment="1" applyProtection="1">
      <alignment horizontal="center" vertical="center"/>
    </xf>
    <xf numFmtId="0" fontId="26" fillId="33" borderId="343" xfId="0" applyFont="1" applyFill="1" applyBorder="1" applyAlignment="1" applyProtection="1">
      <alignment horizontal="center" vertical="center"/>
    </xf>
    <xf numFmtId="0" fontId="35" fillId="24" borderId="400" xfId="0" applyFont="1" applyFill="1" applyBorder="1" applyAlignment="1" applyProtection="1">
      <alignment horizontal="center" vertical="center" wrapText="1"/>
    </xf>
    <xf numFmtId="0" fontId="35" fillId="52" borderId="343" xfId="0" applyFont="1" applyFill="1" applyBorder="1" applyAlignment="1" applyProtection="1">
      <alignment horizontal="center" vertical="center" wrapText="1"/>
    </xf>
    <xf numFmtId="0" fontId="81" fillId="26" borderId="376" xfId="0" applyFont="1" applyFill="1" applyBorder="1" applyAlignment="1" applyProtection="1">
      <alignment horizontal="center" vertical="center" wrapText="1"/>
    </xf>
    <xf numFmtId="0" fontId="81" fillId="26" borderId="400" xfId="0" applyFont="1" applyFill="1" applyBorder="1" applyAlignment="1" applyProtection="1">
      <alignment horizontal="center" vertical="center" wrapText="1"/>
    </xf>
    <xf numFmtId="0" fontId="35" fillId="28" borderId="400" xfId="0" applyFont="1" applyFill="1" applyBorder="1" applyAlignment="1" applyProtection="1">
      <alignment horizontal="center" vertical="center" wrapText="1"/>
    </xf>
    <xf numFmtId="0" fontId="81" fillId="26" borderId="343" xfId="0" applyFont="1" applyFill="1" applyBorder="1" applyAlignment="1" applyProtection="1">
      <alignment horizontal="center" vertical="center" wrapText="1"/>
    </xf>
    <xf numFmtId="0" fontId="35" fillId="24" borderId="208" xfId="0" applyFont="1" applyFill="1" applyBorder="1" applyAlignment="1" applyProtection="1">
      <alignment horizontal="center" vertical="center" wrapText="1"/>
    </xf>
    <xf numFmtId="0" fontId="47" fillId="24" borderId="348" xfId="0" applyFont="1" applyFill="1" applyBorder="1" applyAlignment="1" applyProtection="1">
      <alignment horizontal="center" vertical="center" wrapText="1"/>
    </xf>
    <xf numFmtId="0" fontId="47" fillId="24" borderId="338" xfId="0" applyFont="1" applyFill="1" applyBorder="1" applyAlignment="1" applyProtection="1">
      <alignment horizontal="center" vertical="center" wrapText="1"/>
    </xf>
    <xf numFmtId="0" fontId="47" fillId="24" borderId="47" xfId="0" applyFont="1" applyFill="1" applyBorder="1" applyAlignment="1" applyProtection="1">
      <alignment horizontal="center" vertical="center" wrapText="1"/>
    </xf>
    <xf numFmtId="0" fontId="47" fillId="24" borderId="25" xfId="0" applyFont="1" applyFill="1" applyBorder="1" applyAlignment="1" applyProtection="1">
      <alignment horizontal="center" vertical="center" wrapText="1"/>
    </xf>
    <xf numFmtId="0" fontId="47" fillId="24" borderId="362" xfId="0" applyFont="1" applyFill="1" applyBorder="1" applyAlignment="1" applyProtection="1">
      <alignment horizontal="center" vertical="center" wrapText="1"/>
    </xf>
    <xf numFmtId="0" fontId="47" fillId="24" borderId="346" xfId="0" applyFont="1" applyFill="1" applyBorder="1" applyAlignment="1" applyProtection="1">
      <alignment horizontal="center" vertical="center" wrapText="1"/>
    </xf>
    <xf numFmtId="0" fontId="81" fillId="26" borderId="402" xfId="0" applyFont="1" applyFill="1" applyBorder="1" applyAlignment="1" applyProtection="1">
      <alignment horizontal="center" vertical="center" wrapText="1"/>
    </xf>
    <xf numFmtId="0" fontId="81" fillId="26" borderId="208" xfId="0" applyFont="1" applyFill="1" applyBorder="1" applyAlignment="1" applyProtection="1">
      <alignment horizontal="center" vertical="center" wrapText="1"/>
    </xf>
    <xf numFmtId="0" fontId="35" fillId="28" borderId="343" xfId="0" applyFont="1" applyFill="1" applyBorder="1" applyAlignment="1" applyProtection="1">
      <alignment horizontal="center" vertical="center" wrapText="1"/>
    </xf>
    <xf numFmtId="0" fontId="35" fillId="26" borderId="10" xfId="0" applyFont="1" applyFill="1" applyBorder="1" applyAlignment="1" applyProtection="1">
      <alignment horizontal="center" vertical="center" wrapText="1"/>
    </xf>
    <xf numFmtId="0" fontId="35" fillId="26" borderId="11" xfId="0" applyFont="1" applyFill="1" applyBorder="1" applyAlignment="1" applyProtection="1">
      <alignment horizontal="center" vertical="center" wrapText="1"/>
    </xf>
    <xf numFmtId="0" fontId="35" fillId="26" borderId="13" xfId="0" applyFont="1" applyFill="1" applyBorder="1" applyAlignment="1" applyProtection="1">
      <alignment horizontal="center" vertical="center" wrapText="1"/>
    </xf>
    <xf numFmtId="0" fontId="81" fillId="38" borderId="10" xfId="0" applyFont="1" applyFill="1" applyBorder="1" applyAlignment="1" applyProtection="1">
      <alignment horizontal="center" vertical="center" wrapText="1"/>
    </xf>
    <xf numFmtId="0" fontId="81" fillId="38" borderId="13" xfId="0" applyFont="1" applyFill="1" applyBorder="1" applyAlignment="1" applyProtection="1">
      <alignment horizontal="center" vertical="center" wrapText="1"/>
    </xf>
    <xf numFmtId="0" fontId="35" fillId="38" borderId="10" xfId="0" applyFont="1" applyFill="1" applyBorder="1" applyAlignment="1" applyProtection="1">
      <alignment horizontal="center" vertical="center" wrapText="1"/>
    </xf>
    <xf numFmtId="0" fontId="35" fillId="38" borderId="13" xfId="0" applyFont="1" applyFill="1" applyBorder="1" applyAlignment="1" applyProtection="1">
      <alignment horizontal="center" vertical="center" wrapText="1"/>
    </xf>
    <xf numFmtId="0" fontId="69" fillId="26" borderId="20" xfId="0" applyFont="1" applyFill="1" applyBorder="1" applyAlignment="1" applyProtection="1">
      <alignment horizontal="center" vertical="center" wrapText="1"/>
    </xf>
    <xf numFmtId="0" fontId="69" fillId="26" borderId="24" xfId="0" applyFont="1" applyFill="1" applyBorder="1" applyAlignment="1" applyProtection="1">
      <alignment horizontal="center" vertical="center" wrapText="1"/>
    </xf>
    <xf numFmtId="0" fontId="47" fillId="24" borderId="318" xfId="0" applyFont="1" applyFill="1" applyBorder="1" applyAlignment="1" applyProtection="1">
      <alignment horizontal="center" vertical="center" wrapText="1"/>
    </xf>
    <xf numFmtId="0" fontId="47" fillId="24" borderId="319" xfId="0" applyFont="1" applyFill="1" applyBorder="1" applyAlignment="1" applyProtection="1">
      <alignment horizontal="center" vertical="center" wrapText="1"/>
    </xf>
    <xf numFmtId="0" fontId="47" fillId="24" borderId="204" xfId="0" applyFont="1" applyFill="1" applyBorder="1" applyAlignment="1" applyProtection="1">
      <alignment horizontal="center" vertical="center" wrapText="1"/>
    </xf>
    <xf numFmtId="0" fontId="47" fillId="24" borderId="38" xfId="0" applyFont="1" applyFill="1" applyBorder="1" applyAlignment="1" applyProtection="1">
      <alignment horizontal="center" vertical="center" wrapText="1"/>
    </xf>
    <xf numFmtId="0" fontId="81" fillId="24" borderId="209" xfId="0" applyFont="1" applyFill="1" applyBorder="1" applyAlignment="1" applyProtection="1">
      <alignment horizontal="center" vertical="center" wrapText="1"/>
    </xf>
    <xf numFmtId="0" fontId="81" fillId="24" borderId="205" xfId="0" applyFont="1" applyFill="1" applyBorder="1" applyAlignment="1" applyProtection="1">
      <alignment horizontal="center" vertical="center" wrapText="1"/>
    </xf>
    <xf numFmtId="0" fontId="35" fillId="24" borderId="209" xfId="0" applyFont="1" applyFill="1" applyBorder="1" applyAlignment="1" applyProtection="1">
      <alignment horizontal="center" vertical="center" wrapText="1"/>
    </xf>
    <xf numFmtId="0" fontId="35" fillId="24" borderId="205" xfId="0" applyFont="1" applyFill="1" applyBorder="1" applyAlignment="1" applyProtection="1">
      <alignment horizontal="center" vertical="center" wrapText="1"/>
    </xf>
    <xf numFmtId="0" fontId="69" fillId="40" borderId="210" xfId="0" applyFont="1" applyFill="1" applyBorder="1" applyAlignment="1" applyProtection="1">
      <alignment horizontal="center" vertical="center" wrapText="1"/>
    </xf>
    <xf numFmtId="0" fontId="69" fillId="40" borderId="404" xfId="0" applyFont="1" applyFill="1" applyBorder="1" applyAlignment="1" applyProtection="1">
      <alignment horizontal="center" vertical="center" wrapText="1"/>
    </xf>
    <xf numFmtId="0" fontId="69" fillId="40" borderId="211" xfId="0" applyFont="1" applyFill="1" applyBorder="1" applyAlignment="1" applyProtection="1">
      <alignment horizontal="center" vertical="center" wrapText="1"/>
    </xf>
    <xf numFmtId="0" fontId="84" fillId="30" borderId="210" xfId="0" applyFont="1" applyFill="1" applyBorder="1" applyAlignment="1" applyProtection="1">
      <alignment horizontal="center" vertical="center" wrapText="1"/>
    </xf>
    <xf numFmtId="0" fontId="84" fillId="30" borderId="211" xfId="0" applyFont="1" applyFill="1" applyBorder="1" applyAlignment="1" applyProtection="1">
      <alignment horizontal="center" vertical="center" wrapText="1"/>
    </xf>
    <xf numFmtId="0" fontId="35" fillId="43" borderId="343" xfId="64" quotePrefix="1" applyFont="1" applyFill="1" applyBorder="1" applyAlignment="1" applyProtection="1">
      <alignment horizontal="center" vertical="center" wrapText="1"/>
    </xf>
    <xf numFmtId="0" fontId="69" fillId="59" borderId="447" xfId="64" applyFont="1" applyFill="1" applyBorder="1" applyAlignment="1" applyProtection="1">
      <alignment horizontal="center" vertical="center" wrapText="1"/>
    </xf>
    <xf numFmtId="0" fontId="69" fillId="59" borderId="443" xfId="64" applyFont="1" applyFill="1" applyBorder="1" applyAlignment="1" applyProtection="1">
      <alignment horizontal="center" vertical="center" wrapText="1"/>
    </xf>
    <xf numFmtId="0" fontId="69" fillId="59" borderId="446" xfId="64" applyFont="1" applyFill="1" applyBorder="1" applyAlignment="1" applyProtection="1">
      <alignment horizontal="center" vertical="center" wrapText="1"/>
    </xf>
    <xf numFmtId="0" fontId="35" fillId="33" borderId="343" xfId="252" quotePrefix="1" applyFont="1" applyFill="1" applyBorder="1" applyAlignment="1" applyProtection="1">
      <alignment horizontal="center" vertical="center" wrapText="1"/>
    </xf>
    <xf numFmtId="0" fontId="35" fillId="60" borderId="444" xfId="64" applyFont="1" applyFill="1" applyBorder="1" applyAlignment="1" applyProtection="1">
      <alignment horizontal="center" vertical="center" wrapText="1"/>
    </xf>
    <xf numFmtId="0" fontId="69" fillId="51" borderId="447" xfId="64" applyFont="1" applyFill="1" applyBorder="1" applyAlignment="1" applyProtection="1">
      <alignment horizontal="center" vertical="center"/>
    </xf>
    <xf numFmtId="0" fontId="69" fillId="51" borderId="443" xfId="64" applyFont="1" applyFill="1" applyBorder="1" applyAlignment="1" applyProtection="1">
      <alignment horizontal="center" vertical="center"/>
    </xf>
    <xf numFmtId="0" fontId="69" fillId="51" borderId="446" xfId="64" applyFont="1" applyFill="1" applyBorder="1" applyAlignment="1" applyProtection="1">
      <alignment horizontal="center" vertical="center"/>
    </xf>
    <xf numFmtId="0" fontId="69" fillId="51" borderId="447" xfId="64" applyFont="1" applyFill="1" applyBorder="1" applyAlignment="1" applyProtection="1">
      <alignment horizontal="center" vertical="center" wrapText="1"/>
    </xf>
    <xf numFmtId="0" fontId="69" fillId="51" borderId="443" xfId="64" applyFont="1" applyFill="1" applyBorder="1" applyAlignment="1" applyProtection="1">
      <alignment horizontal="center" vertical="center" wrapText="1"/>
    </xf>
    <xf numFmtId="0" fontId="69" fillId="51" borderId="446" xfId="64" applyFont="1" applyFill="1" applyBorder="1" applyAlignment="1" applyProtection="1">
      <alignment horizontal="center" vertical="center" wrapText="1"/>
    </xf>
    <xf numFmtId="0" fontId="69" fillId="59" borderId="447" xfId="64" applyFont="1" applyFill="1" applyBorder="1" applyAlignment="1" applyProtection="1">
      <alignment horizontal="center" vertical="center"/>
    </xf>
    <xf numFmtId="0" fontId="69" fillId="59" borderId="443" xfId="64" applyFont="1" applyFill="1" applyBorder="1" applyAlignment="1" applyProtection="1">
      <alignment horizontal="center" vertical="center"/>
    </xf>
    <xf numFmtId="0" fontId="69" fillId="59" borderId="446" xfId="64" applyFont="1" applyFill="1" applyBorder="1" applyAlignment="1" applyProtection="1">
      <alignment horizontal="center" vertical="center"/>
    </xf>
    <xf numFmtId="0" fontId="81" fillId="37" borderId="400" xfId="47846" applyFont="1" applyFill="1" applyBorder="1" applyAlignment="1">
      <alignment horizontal="center" vertical="center" wrapText="1"/>
    </xf>
    <xf numFmtId="0" fontId="35" fillId="34" borderId="342" xfId="64" applyFont="1" applyFill="1" applyBorder="1" applyAlignment="1" applyProtection="1">
      <alignment horizontal="center" vertical="center" wrapText="1"/>
    </xf>
    <xf numFmtId="0" fontId="35" fillId="34" borderId="347" xfId="64" applyFont="1" applyFill="1" applyBorder="1" applyAlignment="1" applyProtection="1">
      <alignment horizontal="center" vertical="center" wrapText="1"/>
    </xf>
    <xf numFmtId="0" fontId="47" fillId="24" borderId="343" xfId="64" applyFont="1" applyFill="1" applyBorder="1" applyAlignment="1" applyProtection="1">
      <alignment horizontal="center" vertical="center" wrapText="1"/>
    </xf>
    <xf numFmtId="0" fontId="35" fillId="39" borderId="343" xfId="64" quotePrefix="1" applyFont="1" applyFill="1" applyBorder="1" applyAlignment="1" applyProtection="1">
      <alignment horizontal="center" vertical="center" wrapText="1"/>
    </xf>
    <xf numFmtId="0" fontId="35" fillId="44" borderId="343" xfId="64" quotePrefix="1" applyFont="1" applyFill="1" applyBorder="1" applyAlignment="1" applyProtection="1">
      <alignment horizontal="center" vertical="center" wrapText="1"/>
    </xf>
    <xf numFmtId="0" fontId="35" fillId="41" borderId="343" xfId="64" applyFont="1" applyFill="1" applyBorder="1" applyAlignment="1" applyProtection="1">
      <alignment horizontal="center" vertical="center" wrapText="1"/>
    </xf>
    <xf numFmtId="0" fontId="69" fillId="50" borderId="343" xfId="64" applyFont="1" applyFill="1" applyBorder="1" applyAlignment="1" applyProtection="1">
      <alignment horizontal="center" vertical="center" wrapText="1"/>
    </xf>
    <xf numFmtId="0" fontId="69" fillId="46" borderId="343" xfId="252" quotePrefix="1" applyFont="1" applyFill="1" applyBorder="1" applyAlignment="1" applyProtection="1">
      <alignment horizontal="center" vertical="center" wrapText="1"/>
    </xf>
    <xf numFmtId="0" fontId="84" fillId="32" borderId="343" xfId="64" applyFont="1" applyFill="1" applyBorder="1" applyAlignment="1" applyProtection="1">
      <alignment horizontal="center" vertical="center" wrapText="1"/>
    </xf>
    <xf numFmtId="0" fontId="35" fillId="34" borderId="444" xfId="64" applyFont="1" applyFill="1" applyBorder="1" applyAlignment="1" applyProtection="1">
      <alignment horizontal="center" vertical="center" wrapText="1"/>
    </xf>
    <xf numFmtId="0" fontId="81" fillId="37" borderId="448" xfId="47846" applyFont="1" applyFill="1" applyBorder="1" applyAlignment="1">
      <alignment horizontal="center" vertical="center" wrapText="1"/>
    </xf>
    <xf numFmtId="0" fontId="81" fillId="37" borderId="453" xfId="47846" applyFont="1" applyFill="1" applyBorder="1" applyAlignment="1">
      <alignment horizontal="center" vertical="center" wrapText="1"/>
    </xf>
    <xf numFmtId="6" fontId="81" fillId="37" borderId="448" xfId="47846" applyNumberFormat="1" applyFont="1" applyFill="1" applyBorder="1" applyAlignment="1">
      <alignment horizontal="center" vertical="center" wrapText="1"/>
    </xf>
    <xf numFmtId="6" fontId="81" fillId="37" borderId="453" xfId="47846" applyNumberFormat="1" applyFont="1" applyFill="1" applyBorder="1" applyAlignment="1">
      <alignment horizontal="center" vertical="center" wrapText="1"/>
    </xf>
    <xf numFmtId="0" fontId="69" fillId="30" borderId="343" xfId="64" applyFont="1" applyFill="1" applyBorder="1" applyAlignment="1" applyProtection="1">
      <alignment horizontal="center" vertical="center" wrapText="1"/>
    </xf>
    <xf numFmtId="0" fontId="86" fillId="24" borderId="313" xfId="0" applyFont="1" applyFill="1" applyBorder="1" applyAlignment="1" applyProtection="1">
      <alignment horizontal="center" vertical="center" wrapText="1"/>
    </xf>
    <xf numFmtId="0" fontId="35" fillId="33" borderId="224" xfId="0" applyFont="1" applyFill="1" applyBorder="1" applyAlignment="1" applyProtection="1">
      <alignment horizontal="center" vertical="center" wrapText="1"/>
    </xf>
    <xf numFmtId="0" fontId="35" fillId="33" borderId="226" xfId="0" applyFont="1" applyFill="1" applyBorder="1" applyAlignment="1" applyProtection="1">
      <alignment horizontal="center" vertical="center" wrapText="1"/>
    </xf>
    <xf numFmtId="0" fontId="35" fillId="33" borderId="225" xfId="0" applyFont="1" applyFill="1" applyBorder="1" applyAlignment="1" applyProtection="1">
      <alignment horizontal="center" vertical="center" wrapText="1"/>
    </xf>
    <xf numFmtId="49" fontId="47" fillId="30" borderId="228" xfId="53" applyNumberFormat="1" applyFont="1" applyFill="1" applyBorder="1" applyAlignment="1" applyProtection="1">
      <alignment horizontal="center" vertical="center" wrapText="1"/>
    </xf>
    <xf numFmtId="49" fontId="47" fillId="30" borderId="229" xfId="53" applyNumberFormat="1" applyFont="1" applyFill="1" applyBorder="1" applyAlignment="1" applyProtection="1">
      <alignment horizontal="center" vertical="center" wrapText="1"/>
    </xf>
    <xf numFmtId="49" fontId="47" fillId="30" borderId="227" xfId="53" applyNumberFormat="1" applyFont="1" applyFill="1" applyBorder="1" applyAlignment="1" applyProtection="1">
      <alignment horizontal="center" vertical="center" wrapText="1"/>
    </xf>
    <xf numFmtId="49" fontId="47" fillId="30" borderId="337" xfId="53" applyNumberFormat="1" applyFont="1" applyFill="1" applyBorder="1" applyAlignment="1" applyProtection="1">
      <alignment horizontal="center" vertical="center" wrapText="1"/>
    </xf>
    <xf numFmtId="49" fontId="35" fillId="53" borderId="444" xfId="53" applyNumberFormat="1" applyFont="1" applyFill="1" applyBorder="1" applyAlignment="1" applyProtection="1">
      <alignment horizontal="center" vertical="center" wrapText="1"/>
    </xf>
    <xf numFmtId="49" fontId="35" fillId="45" borderId="314" xfId="53" applyNumberFormat="1" applyFont="1" applyFill="1" applyBorder="1" applyAlignment="1" applyProtection="1">
      <alignment horizontal="center" vertical="center" wrapText="1"/>
    </xf>
    <xf numFmtId="49" fontId="35" fillId="45" borderId="205" xfId="53" applyNumberFormat="1" applyFont="1" applyFill="1" applyBorder="1" applyAlignment="1" applyProtection="1">
      <alignment horizontal="center" vertical="center" wrapText="1"/>
    </xf>
    <xf numFmtId="49" fontId="35" fillId="34" borderId="314" xfId="53" applyNumberFormat="1" applyFont="1" applyFill="1" applyBorder="1" applyAlignment="1" applyProtection="1">
      <alignment horizontal="center" vertical="center" wrapText="1"/>
    </xf>
    <xf numFmtId="49" fontId="35" fillId="34" borderId="205" xfId="53" applyNumberFormat="1" applyFont="1" applyFill="1" applyBorder="1" applyAlignment="1" applyProtection="1">
      <alignment horizontal="center" vertical="center" wrapText="1"/>
    </xf>
    <xf numFmtId="49" fontId="35" fillId="30" borderId="317" xfId="53" applyNumberFormat="1" applyFont="1" applyFill="1" applyBorder="1" applyAlignment="1" applyProtection="1">
      <alignment horizontal="center" vertical="center" wrapText="1"/>
    </xf>
    <xf numFmtId="49" fontId="35" fillId="30" borderId="317" xfId="53" applyNumberFormat="1" applyFont="1" applyFill="1" applyBorder="1" applyAlignment="1" applyProtection="1">
      <alignment horizontal="center" vertical="center"/>
    </xf>
    <xf numFmtId="49" fontId="35" fillId="30" borderId="316" xfId="53" applyNumberFormat="1" applyFont="1" applyFill="1" applyBorder="1" applyAlignment="1" applyProtection="1">
      <alignment horizontal="center" vertical="center"/>
    </xf>
    <xf numFmtId="49" fontId="75" fillId="53" borderId="313" xfId="53" applyNumberFormat="1" applyFont="1" applyFill="1" applyBorder="1" applyAlignment="1" applyProtection="1">
      <alignment horizontal="center" vertical="center" wrapText="1"/>
    </xf>
    <xf numFmtId="49" fontId="47" fillId="30" borderId="315" xfId="53" applyNumberFormat="1" applyFont="1" applyFill="1" applyBorder="1" applyAlignment="1" applyProtection="1">
      <alignment horizontal="center" vertical="center"/>
    </xf>
    <xf numFmtId="49" fontId="47" fillId="30" borderId="317" xfId="53" applyNumberFormat="1" applyFont="1" applyFill="1" applyBorder="1" applyAlignment="1" applyProtection="1">
      <alignment horizontal="center" vertical="center"/>
    </xf>
    <xf numFmtId="49" fontId="47" fillId="30" borderId="316" xfId="53" applyNumberFormat="1" applyFont="1" applyFill="1" applyBorder="1" applyAlignment="1" applyProtection="1">
      <alignment horizontal="center" vertical="center"/>
    </xf>
    <xf numFmtId="49" fontId="35" fillId="33" borderId="313" xfId="53" applyNumberFormat="1" applyFont="1" applyFill="1" applyBorder="1" applyAlignment="1" applyProtection="1">
      <alignment horizontal="center" vertical="center" wrapText="1"/>
    </xf>
    <xf numFmtId="0" fontId="86" fillId="38" borderId="318" xfId="0" applyFont="1" applyFill="1" applyBorder="1" applyAlignment="1" applyProtection="1">
      <alignment horizontal="center" vertical="center" wrapText="1"/>
    </xf>
    <xf numFmtId="0" fontId="69" fillId="38" borderId="319" xfId="0" applyFont="1" applyFill="1" applyBorder="1" applyAlignment="1" applyProtection="1">
      <alignment horizontal="center" vertical="center" wrapText="1"/>
    </xf>
    <xf numFmtId="0" fontId="69" fillId="38" borderId="47" xfId="0" applyFont="1" applyFill="1" applyBorder="1" applyAlignment="1" applyProtection="1">
      <alignment horizontal="center" vertical="center" wrapText="1"/>
    </xf>
    <xf numFmtId="0" fontId="69" fillId="38" borderId="25" xfId="0" applyFont="1" applyFill="1" applyBorder="1" applyAlignment="1" applyProtection="1">
      <alignment horizontal="center" vertical="center" wrapText="1"/>
    </xf>
    <xf numFmtId="0" fontId="69" fillId="38" borderId="204" xfId="0" applyFont="1" applyFill="1" applyBorder="1" applyAlignment="1" applyProtection="1">
      <alignment horizontal="center" vertical="center" wrapText="1"/>
    </xf>
    <xf numFmtId="0" fontId="69" fillId="38" borderId="38" xfId="0" applyFont="1" applyFill="1" applyBorder="1" applyAlignment="1" applyProtection="1">
      <alignment horizontal="center" vertical="center" wrapText="1"/>
    </xf>
    <xf numFmtId="49" fontId="35" fillId="34" borderId="315" xfId="53" applyNumberFormat="1" applyFont="1" applyFill="1" applyBorder="1" applyAlignment="1" applyProtection="1">
      <alignment horizontal="center" vertical="center" wrapText="1"/>
    </xf>
    <xf numFmtId="0" fontId="69" fillId="38" borderId="318" xfId="0" applyFont="1" applyFill="1" applyBorder="1" applyAlignment="1" applyProtection="1">
      <alignment horizontal="center" vertical="center" wrapText="1"/>
    </xf>
    <xf numFmtId="49" fontId="47" fillId="30" borderId="315" xfId="53" applyNumberFormat="1" applyFont="1" applyFill="1" applyBorder="1" applyAlignment="1" applyProtection="1">
      <alignment horizontal="center" vertical="center" wrapText="1"/>
    </xf>
    <xf numFmtId="49" fontId="47" fillId="30" borderId="317" xfId="53" applyNumberFormat="1" applyFont="1" applyFill="1" applyBorder="1" applyAlignment="1" applyProtection="1">
      <alignment horizontal="center" vertical="center" wrapText="1"/>
    </xf>
    <xf numFmtId="49" fontId="47" fillId="30" borderId="316" xfId="53" applyNumberFormat="1" applyFont="1" applyFill="1" applyBorder="1" applyAlignment="1" applyProtection="1">
      <alignment horizontal="center" vertical="center" wrapText="1"/>
    </xf>
    <xf numFmtId="0" fontId="23" fillId="0" borderId="392" xfId="53" applyFont="1" applyFill="1" applyBorder="1" applyAlignment="1" applyProtection="1">
      <alignment horizontal="right" vertical="center"/>
    </xf>
    <xf numFmtId="0" fontId="23" fillId="0" borderId="346" xfId="53" applyFont="1" applyFill="1" applyBorder="1" applyAlignment="1" applyProtection="1">
      <alignment horizontal="right" vertical="center"/>
    </xf>
    <xf numFmtId="0" fontId="69" fillId="33" borderId="318" xfId="0" applyFont="1" applyFill="1" applyBorder="1" applyAlignment="1" applyProtection="1">
      <alignment horizontal="center" vertical="center" wrapText="1"/>
    </xf>
    <xf numFmtId="0" fontId="69" fillId="33" borderId="319" xfId="0" applyFont="1" applyFill="1" applyBorder="1" applyAlignment="1" applyProtection="1">
      <alignment horizontal="center" vertical="center" wrapText="1"/>
    </xf>
    <xf numFmtId="0" fontId="69" fillId="33" borderId="47" xfId="0" applyFont="1" applyFill="1" applyBorder="1" applyAlignment="1" applyProtection="1">
      <alignment horizontal="center" vertical="center" wrapText="1"/>
    </xf>
    <xf numFmtId="0" fontId="69" fillId="33" borderId="25" xfId="0" applyFont="1" applyFill="1" applyBorder="1" applyAlignment="1" applyProtection="1">
      <alignment horizontal="center" vertical="center" wrapText="1"/>
    </xf>
    <xf numFmtId="0" fontId="69" fillId="33" borderId="204" xfId="0" applyFont="1" applyFill="1" applyBorder="1" applyAlignment="1" applyProtection="1">
      <alignment horizontal="center" vertical="center" wrapText="1"/>
    </xf>
    <xf numFmtId="0" fontId="69" fillId="33" borderId="38" xfId="0" applyFont="1" applyFill="1" applyBorder="1" applyAlignment="1" applyProtection="1">
      <alignment horizontal="center" vertical="center" wrapText="1"/>
    </xf>
    <xf numFmtId="0" fontId="23" fillId="0" borderId="423" xfId="53" applyFont="1" applyFill="1" applyBorder="1" applyAlignment="1" applyProtection="1">
      <alignment horizontal="right" vertical="center"/>
    </xf>
    <xf numFmtId="0" fontId="23" fillId="0" borderId="424" xfId="53" applyFont="1" applyFill="1" applyBorder="1" applyAlignment="1" applyProtection="1">
      <alignment horizontal="right" vertical="center"/>
    </xf>
    <xf numFmtId="0" fontId="23" fillId="0" borderId="485" xfId="0" applyFont="1" applyFill="1" applyBorder="1" applyAlignment="1" applyProtection="1">
      <alignment horizontal="left" vertical="center"/>
    </xf>
    <xf numFmtId="0" fontId="23" fillId="0" borderId="486" xfId="0" applyFont="1" applyFill="1" applyBorder="1" applyAlignment="1" applyProtection="1">
      <alignment horizontal="left" vertical="center"/>
    </xf>
    <xf numFmtId="0" fontId="26" fillId="0" borderId="487" xfId="53" applyFont="1" applyFill="1" applyBorder="1" applyAlignment="1" applyProtection="1">
      <alignment horizontal="left" vertical="center"/>
    </xf>
    <xf numFmtId="49" fontId="35" fillId="34" borderId="223" xfId="0" applyNumberFormat="1" applyFont="1" applyFill="1" applyBorder="1" applyAlignment="1" applyProtection="1">
      <alignment horizontal="center" vertical="center" wrapText="1"/>
    </xf>
    <xf numFmtId="0" fontId="26" fillId="0" borderId="483" xfId="0" applyFont="1" applyFill="1" applyBorder="1" applyAlignment="1" applyProtection="1">
      <alignment horizontal="left" vertical="center"/>
    </xf>
    <xf numFmtId="0" fontId="26" fillId="0" borderId="484" xfId="0" applyFont="1" applyFill="1" applyBorder="1" applyAlignment="1" applyProtection="1">
      <alignment horizontal="left" vertical="center"/>
    </xf>
    <xf numFmtId="0" fontId="23" fillId="0" borderId="473" xfId="0" applyFont="1" applyFill="1" applyBorder="1" applyAlignment="1" applyProtection="1">
      <alignment horizontal="left" vertical="center"/>
    </xf>
    <xf numFmtId="49" fontId="35" fillId="38" borderId="223" xfId="0" applyNumberFormat="1" applyFont="1" applyFill="1" applyBorder="1" applyAlignment="1" applyProtection="1">
      <alignment horizontal="center" vertical="center" wrapText="1"/>
    </xf>
    <xf numFmtId="49" fontId="35" fillId="44" borderId="223" xfId="0" applyNumberFormat="1" applyFont="1" applyFill="1" applyBorder="1" applyAlignment="1" applyProtection="1">
      <alignment horizontal="center" vertical="center" wrapText="1"/>
    </xf>
    <xf numFmtId="49" fontId="47" fillId="32" borderId="313" xfId="0" applyNumberFormat="1" applyFont="1" applyFill="1" applyBorder="1" applyAlignment="1" applyProtection="1">
      <alignment horizontal="center" vertical="center" wrapText="1"/>
    </xf>
    <xf numFmtId="49" fontId="47" fillId="26" borderId="313" xfId="0" applyNumberFormat="1" applyFont="1" applyFill="1" applyBorder="1" applyAlignment="1" applyProtection="1">
      <alignment horizontal="center" vertical="center" wrapText="1"/>
    </xf>
    <xf numFmtId="0" fontId="85" fillId="30" borderId="227" xfId="0" applyFont="1" applyFill="1" applyBorder="1" applyAlignment="1" applyProtection="1">
      <alignment horizontal="center" vertical="center"/>
    </xf>
    <xf numFmtId="0" fontId="85" fillId="30" borderId="228" xfId="0" applyFont="1" applyFill="1" applyBorder="1" applyAlignment="1" applyProtection="1">
      <alignment horizontal="center" vertical="center"/>
    </xf>
    <xf numFmtId="0" fontId="85" fillId="30" borderId="229" xfId="0" applyFont="1" applyFill="1" applyBorder="1" applyAlignment="1" applyProtection="1">
      <alignment horizontal="center" vertical="center"/>
    </xf>
    <xf numFmtId="0" fontId="26" fillId="0" borderId="323" xfId="53" applyFont="1" applyFill="1" applyBorder="1" applyAlignment="1" applyProtection="1">
      <alignment horizontal="left" vertical="center"/>
    </xf>
    <xf numFmtId="0" fontId="26" fillId="0" borderId="433" xfId="0" applyFont="1" applyFill="1" applyBorder="1" applyAlignment="1" applyProtection="1">
      <alignment horizontal="left" vertical="center"/>
    </xf>
    <xf numFmtId="0" fontId="69" fillId="24" borderId="223" xfId="0" applyFont="1" applyFill="1" applyBorder="1" applyAlignment="1" applyProtection="1">
      <alignment horizontal="center" vertical="center" wrapText="1"/>
    </xf>
    <xf numFmtId="49" fontId="69" fillId="33" borderId="224" xfId="53" applyNumberFormat="1" applyFont="1" applyFill="1" applyBorder="1" applyAlignment="1" applyProtection="1">
      <alignment horizontal="center" vertical="center" wrapText="1"/>
    </xf>
    <xf numFmtId="49" fontId="69" fillId="33" borderId="226" xfId="53" applyNumberFormat="1" applyFont="1" applyFill="1" applyBorder="1" applyAlignment="1" applyProtection="1">
      <alignment horizontal="center" vertical="center" wrapText="1"/>
    </xf>
    <xf numFmtId="49" fontId="69" fillId="33" borderId="225" xfId="53" applyNumberFormat="1" applyFont="1" applyFill="1" applyBorder="1" applyAlignment="1" applyProtection="1">
      <alignment horizontal="center" vertical="center" wrapText="1"/>
    </xf>
    <xf numFmtId="49" fontId="69" fillId="33" borderId="313" xfId="53" applyNumberFormat="1" applyFont="1" applyFill="1" applyBorder="1" applyAlignment="1" applyProtection="1">
      <alignment horizontal="center" vertical="center" wrapText="1"/>
    </xf>
    <xf numFmtId="0" fontId="35" fillId="24" borderId="313" xfId="0" applyFont="1" applyFill="1" applyBorder="1" applyAlignment="1" applyProtection="1">
      <alignment horizontal="center" vertical="center" wrapText="1"/>
    </xf>
    <xf numFmtId="49" fontId="47" fillId="32" borderId="348" xfId="53" applyNumberFormat="1" applyFont="1" applyFill="1" applyBorder="1" applyAlignment="1" applyProtection="1">
      <alignment horizontal="center" vertical="center" wrapText="1"/>
    </xf>
    <xf numFmtId="49" fontId="47" fillId="32" borderId="337" xfId="53" applyNumberFormat="1" applyFont="1" applyFill="1" applyBorder="1" applyAlignment="1" applyProtection="1">
      <alignment horizontal="center" vertical="center" wrapText="1"/>
    </xf>
    <xf numFmtId="49" fontId="47" fillId="32" borderId="338" xfId="53" applyNumberFormat="1" applyFont="1" applyFill="1" applyBorder="1" applyAlignment="1" applyProtection="1">
      <alignment horizontal="center" vertical="center" wrapText="1"/>
    </xf>
    <xf numFmtId="49" fontId="47" fillId="30" borderId="348" xfId="53" applyNumberFormat="1" applyFont="1" applyFill="1" applyBorder="1" applyAlignment="1" applyProtection="1">
      <alignment horizontal="center" vertical="center" wrapText="1"/>
    </xf>
    <xf numFmtId="49" fontId="47" fillId="30" borderId="338" xfId="53" applyNumberFormat="1" applyFont="1" applyFill="1" applyBorder="1" applyAlignment="1" applyProtection="1">
      <alignment horizontal="center" vertical="center" wrapText="1"/>
    </xf>
    <xf numFmtId="49" fontId="75" fillId="53" borderId="447" xfId="53" applyNumberFormat="1" applyFont="1" applyFill="1" applyBorder="1" applyAlignment="1" applyProtection="1">
      <alignment horizontal="center" vertical="center" wrapText="1"/>
    </xf>
    <xf numFmtId="49" fontId="75" fillId="53" borderId="443" xfId="53" applyNumberFormat="1" applyFont="1" applyFill="1" applyBorder="1" applyAlignment="1" applyProtection="1">
      <alignment horizontal="center" vertical="center" wrapText="1"/>
    </xf>
    <xf numFmtId="49" fontId="75" fillId="53" borderId="446" xfId="53" applyNumberFormat="1" applyFont="1" applyFill="1" applyBorder="1" applyAlignment="1" applyProtection="1">
      <alignment horizontal="center" vertical="center" wrapText="1"/>
    </xf>
    <xf numFmtId="49" fontId="47" fillId="32" borderId="339" xfId="53" applyNumberFormat="1" applyFont="1" applyFill="1" applyBorder="1" applyAlignment="1" applyProtection="1">
      <alignment horizontal="center" vertical="center"/>
    </xf>
    <xf numFmtId="49" fontId="47" fillId="32" borderId="341" xfId="53" applyNumberFormat="1" applyFont="1" applyFill="1" applyBorder="1" applyAlignment="1" applyProtection="1">
      <alignment horizontal="center" vertical="center"/>
    </xf>
    <xf numFmtId="49" fontId="47" fillId="32" borderId="340" xfId="53" applyNumberFormat="1" applyFont="1" applyFill="1" applyBorder="1" applyAlignment="1" applyProtection="1">
      <alignment horizontal="center" vertical="center"/>
    </xf>
    <xf numFmtId="49" fontId="47" fillId="30" borderId="339" xfId="53" applyNumberFormat="1" applyFont="1" applyFill="1" applyBorder="1" applyAlignment="1" applyProtection="1">
      <alignment horizontal="center" vertical="center"/>
    </xf>
    <xf numFmtId="49" fontId="47" fillId="30" borderId="341" xfId="53" applyNumberFormat="1" applyFont="1" applyFill="1" applyBorder="1" applyAlignment="1" applyProtection="1">
      <alignment horizontal="center" vertical="center"/>
    </xf>
    <xf numFmtId="49" fontId="47" fillId="30" borderId="340" xfId="53" applyNumberFormat="1" applyFont="1" applyFill="1" applyBorder="1" applyAlignment="1" applyProtection="1">
      <alignment horizontal="center" vertical="center"/>
    </xf>
    <xf numFmtId="49" fontId="35" fillId="30" borderId="313" xfId="53" applyNumberFormat="1" applyFont="1" applyFill="1" applyBorder="1" applyAlignment="1" applyProtection="1">
      <alignment horizontal="center" vertical="center" wrapText="1"/>
    </xf>
    <xf numFmtId="49" fontId="35" fillId="44" borderId="313" xfId="53" applyNumberFormat="1" applyFont="1" applyFill="1" applyBorder="1" applyAlignment="1" applyProtection="1">
      <alignment horizontal="center" vertical="center" wrapText="1"/>
    </xf>
    <xf numFmtId="10" fontId="47" fillId="32" borderId="313" xfId="48" applyNumberFormat="1" applyFont="1" applyFill="1" applyBorder="1" applyAlignment="1" applyProtection="1">
      <alignment horizontal="center" vertical="center" wrapText="1"/>
    </xf>
    <xf numFmtId="0" fontId="35" fillId="33" borderId="313" xfId="252" applyFont="1" applyFill="1" applyBorder="1" applyAlignment="1" applyProtection="1">
      <alignment horizontal="center" vertical="center" wrapText="1"/>
    </xf>
    <xf numFmtId="49" fontId="35" fillId="38" borderId="48" xfId="53" applyNumberFormat="1" applyFont="1" applyFill="1" applyBorder="1" applyAlignment="1" applyProtection="1">
      <alignment horizontal="center" vertical="center" wrapText="1"/>
    </xf>
    <xf numFmtId="49" fontId="35" fillId="44" borderId="314" xfId="53" applyNumberFormat="1" applyFont="1" applyFill="1" applyBorder="1" applyAlignment="1" applyProtection="1">
      <alignment horizontal="center" vertical="center" wrapText="1"/>
    </xf>
    <xf numFmtId="49" fontId="35" fillId="44" borderId="205" xfId="53" applyNumberFormat="1" applyFont="1" applyFill="1" applyBorder="1" applyAlignment="1" applyProtection="1">
      <alignment horizontal="center" vertical="center" wrapText="1"/>
    </xf>
    <xf numFmtId="0" fontId="69" fillId="38" borderId="318" xfId="53" applyFont="1" applyFill="1" applyBorder="1" applyAlignment="1" applyProtection="1">
      <alignment horizontal="center" vertical="center" wrapText="1"/>
    </xf>
    <xf numFmtId="0" fontId="69" fillId="38" borderId="319" xfId="53" applyFont="1" applyFill="1" applyBorder="1" applyAlignment="1" applyProtection="1">
      <alignment horizontal="center" vertical="center" wrapText="1"/>
    </xf>
    <xf numFmtId="0" fontId="69" fillId="38" borderId="47" xfId="53" applyFont="1" applyFill="1" applyBorder="1" applyAlignment="1" applyProtection="1">
      <alignment horizontal="center" vertical="center" wrapText="1"/>
    </xf>
    <xf numFmtId="0" fontId="69" fillId="38" borderId="25" xfId="53" applyFont="1" applyFill="1" applyBorder="1" applyAlignment="1" applyProtection="1">
      <alignment horizontal="center" vertical="center" wrapText="1"/>
    </xf>
    <xf numFmtId="49" fontId="35" fillId="30" borderId="313" xfId="53" applyNumberFormat="1" applyFont="1" applyFill="1" applyBorder="1" applyAlignment="1" applyProtection="1">
      <alignment horizontal="center" vertical="center"/>
    </xf>
    <xf numFmtId="49" fontId="47" fillId="32" borderId="313" xfId="53" applyNumberFormat="1" applyFont="1" applyFill="1" applyBorder="1" applyAlignment="1" applyProtection="1">
      <alignment horizontal="center" vertical="center"/>
    </xf>
    <xf numFmtId="0" fontId="69" fillId="33" borderId="318" xfId="53" applyFont="1" applyFill="1" applyBorder="1" applyAlignment="1" applyProtection="1">
      <alignment horizontal="center" vertical="center" wrapText="1"/>
    </xf>
    <xf numFmtId="0" fontId="69" fillId="33" borderId="319" xfId="53" applyFont="1" applyFill="1" applyBorder="1" applyAlignment="1" applyProtection="1">
      <alignment horizontal="center" vertical="center" wrapText="1"/>
    </xf>
    <xf numFmtId="0" fontId="69" fillId="33" borderId="47" xfId="53" applyFont="1" applyFill="1" applyBorder="1" applyAlignment="1" applyProtection="1">
      <alignment horizontal="center" vertical="center" wrapText="1"/>
    </xf>
    <xf numFmtId="0" fontId="69" fillId="33" borderId="25" xfId="53" applyFont="1" applyFill="1" applyBorder="1" applyAlignment="1" applyProtection="1">
      <alignment horizontal="center" vertical="center" wrapText="1"/>
    </xf>
    <xf numFmtId="0" fontId="35" fillId="33" borderId="439" xfId="252" applyFont="1" applyFill="1" applyBorder="1" applyAlignment="1" applyProtection="1">
      <alignment horizontal="center" vertical="center" wrapText="1"/>
    </xf>
    <xf numFmtId="0" fontId="69" fillId="38" borderId="423" xfId="53" applyFont="1" applyFill="1" applyBorder="1" applyAlignment="1" applyProtection="1">
      <alignment horizontal="center" vertical="center" wrapText="1"/>
    </xf>
    <xf numFmtId="0" fontId="69" fillId="38" borderId="424" xfId="53" applyFont="1" applyFill="1" applyBorder="1" applyAlignment="1" applyProtection="1">
      <alignment horizontal="center" vertical="center" wrapText="1"/>
    </xf>
    <xf numFmtId="0" fontId="69" fillId="38" borderId="426" xfId="53" applyFont="1" applyFill="1" applyBorder="1" applyAlignment="1" applyProtection="1">
      <alignment horizontal="center" vertical="center" wrapText="1"/>
    </xf>
    <xf numFmtId="0" fontId="69" fillId="38" borderId="472" xfId="53" applyFont="1" applyFill="1" applyBorder="1" applyAlignment="1" applyProtection="1">
      <alignment horizontal="center" vertical="center" wrapText="1"/>
    </xf>
    <xf numFmtId="0" fontId="69" fillId="38" borderId="466" xfId="53" applyFont="1" applyFill="1" applyBorder="1" applyAlignment="1" applyProtection="1">
      <alignment horizontal="center" vertical="center" wrapText="1"/>
    </xf>
    <xf numFmtId="49" fontId="35" fillId="33" borderId="429" xfId="53" applyNumberFormat="1" applyFont="1" applyFill="1" applyBorder="1" applyAlignment="1" applyProtection="1">
      <alignment horizontal="center" vertical="center" wrapText="1"/>
    </xf>
    <xf numFmtId="49" fontId="35" fillId="33" borderId="438" xfId="53" applyNumberFormat="1" applyFont="1" applyFill="1" applyBorder="1" applyAlignment="1" applyProtection="1">
      <alignment horizontal="center" vertical="center" wrapText="1"/>
    </xf>
    <xf numFmtId="49" fontId="35" fillId="33" borderId="430" xfId="53" applyNumberFormat="1" applyFont="1" applyFill="1" applyBorder="1" applyAlignment="1" applyProtection="1">
      <alignment horizontal="center" vertical="center" wrapText="1"/>
    </xf>
    <xf numFmtId="49" fontId="47" fillId="32" borderId="315" xfId="53" applyNumberFormat="1" applyFont="1" applyFill="1" applyBorder="1" applyAlignment="1" applyProtection="1">
      <alignment horizontal="center" vertical="center"/>
    </xf>
    <xf numFmtId="49" fontId="47" fillId="32" borderId="317" xfId="53" applyNumberFormat="1" applyFont="1" applyFill="1" applyBorder="1" applyAlignment="1" applyProtection="1">
      <alignment horizontal="center" vertical="center"/>
    </xf>
    <xf numFmtId="49" fontId="47" fillId="32" borderId="316" xfId="53" applyNumberFormat="1" applyFont="1" applyFill="1" applyBorder="1" applyAlignment="1" applyProtection="1">
      <alignment horizontal="center" vertical="center"/>
    </xf>
    <xf numFmtId="0" fontId="35" fillId="24" borderId="222" xfId="0" applyFont="1" applyFill="1" applyBorder="1" applyAlignment="1" applyProtection="1">
      <alignment horizontal="center" vertical="center" wrapText="1"/>
    </xf>
    <xf numFmtId="0" fontId="35" fillId="24" borderId="48" xfId="0" applyFont="1" applyFill="1" applyBorder="1" applyAlignment="1" applyProtection="1">
      <alignment horizontal="center" vertical="center" wrapText="1"/>
    </xf>
    <xf numFmtId="0" fontId="82" fillId="39" borderId="224" xfId="0" applyFont="1" applyFill="1" applyBorder="1" applyAlignment="1" applyProtection="1">
      <alignment horizontal="center" vertical="center" wrapText="1"/>
    </xf>
    <xf numFmtId="0" fontId="82" fillId="39" borderId="226" xfId="0" applyFont="1" applyFill="1" applyBorder="1" applyAlignment="1" applyProtection="1">
      <alignment horizontal="center" vertical="center" wrapText="1"/>
    </xf>
    <xf numFmtId="0" fontId="82" fillId="39" borderId="225" xfId="0" applyFont="1" applyFill="1" applyBorder="1" applyAlignment="1" applyProtection="1">
      <alignment horizontal="center" vertical="center" wrapText="1"/>
    </xf>
    <xf numFmtId="0" fontId="35" fillId="45" borderId="223" xfId="0" applyFont="1" applyFill="1" applyBorder="1" applyAlignment="1" applyProtection="1">
      <alignment horizontal="center" vertical="center" wrapText="1"/>
    </xf>
    <xf numFmtId="0" fontId="35" fillId="44" borderId="223" xfId="0" applyFont="1" applyFill="1" applyBorder="1" applyAlignment="1" applyProtection="1">
      <alignment horizontal="center" vertical="center" wrapText="1"/>
    </xf>
    <xf numFmtId="0" fontId="82" fillId="32" borderId="224" xfId="0" applyFont="1" applyFill="1" applyBorder="1" applyAlignment="1" applyProtection="1">
      <alignment horizontal="center" vertical="center" wrapText="1"/>
    </xf>
    <xf numFmtId="0" fontId="82" fillId="32" borderId="226" xfId="0" applyFont="1" applyFill="1" applyBorder="1" applyAlignment="1" applyProtection="1">
      <alignment horizontal="center" vertical="center" wrapText="1"/>
    </xf>
    <xf numFmtId="0" fontId="82" fillId="32" borderId="225" xfId="0" applyFont="1" applyFill="1" applyBorder="1" applyAlignment="1" applyProtection="1">
      <alignment horizontal="center" vertical="center" wrapText="1"/>
    </xf>
    <xf numFmtId="0" fontId="35" fillId="33" borderId="222" xfId="0" applyFont="1" applyFill="1" applyBorder="1" applyAlignment="1" applyProtection="1">
      <alignment horizontal="center" vertical="center" wrapText="1"/>
    </xf>
    <xf numFmtId="0" fontId="35" fillId="33" borderId="48" xfId="0" applyFont="1" applyFill="1" applyBorder="1" applyAlignment="1" applyProtection="1">
      <alignment horizontal="center" vertical="center" wrapText="1"/>
    </xf>
    <xf numFmtId="0" fontId="35" fillId="33" borderId="205" xfId="0" applyFont="1" applyFill="1" applyBorder="1" applyAlignment="1" applyProtection="1">
      <alignment horizontal="center" vertical="center" wrapText="1"/>
    </xf>
    <xf numFmtId="168" fontId="23" fillId="0" borderId="0" xfId="0" applyNumberFormat="1" applyFont="1" applyBorder="1" applyAlignment="1" applyProtection="1">
      <alignment horizontal="right" vertical="center" wrapText="1" indent="1"/>
    </xf>
    <xf numFmtId="0" fontId="89" fillId="26" borderId="20" xfId="0" applyFont="1" applyFill="1" applyBorder="1" applyAlignment="1" applyProtection="1">
      <alignment horizontal="center" vertical="center"/>
    </xf>
    <xf numFmtId="0" fontId="89" fillId="26" borderId="26" xfId="0" applyFont="1" applyFill="1" applyBorder="1" applyAlignment="1" applyProtection="1">
      <alignment horizontal="center" vertical="center"/>
    </xf>
    <xf numFmtId="0" fontId="89" fillId="26" borderId="24" xfId="0" applyFont="1" applyFill="1" applyBorder="1" applyAlignment="1" applyProtection="1">
      <alignment horizontal="center" vertical="center"/>
    </xf>
    <xf numFmtId="0" fontId="35" fillId="24" borderId="16" xfId="0" applyFont="1" applyFill="1" applyBorder="1" applyAlignment="1" applyProtection="1">
      <alignment horizontal="center" vertical="center" wrapText="1"/>
    </xf>
    <xf numFmtId="0" fontId="81" fillId="24" borderId="16" xfId="0" applyFont="1" applyFill="1" applyBorder="1" applyAlignment="1" applyProtection="1">
      <alignment horizontal="center" vertical="center" wrapText="1"/>
    </xf>
    <xf numFmtId="0" fontId="89" fillId="26" borderId="447" xfId="0" applyFont="1" applyFill="1" applyBorder="1" applyAlignment="1" applyProtection="1">
      <alignment horizontal="center" vertical="center"/>
    </xf>
    <xf numFmtId="0" fontId="89" fillId="26" borderId="443" xfId="0" applyFont="1" applyFill="1" applyBorder="1" applyAlignment="1" applyProtection="1">
      <alignment horizontal="center" vertical="center"/>
    </xf>
    <xf numFmtId="0" fontId="89" fillId="26" borderId="446" xfId="0" applyFont="1" applyFill="1" applyBorder="1" applyAlignment="1" applyProtection="1">
      <alignment horizontal="center" vertical="center"/>
    </xf>
    <xf numFmtId="0" fontId="30" fillId="24" borderId="10" xfId="0" applyFont="1" applyFill="1" applyBorder="1" applyAlignment="1" applyProtection="1">
      <alignment horizontal="center" vertical="center" wrapText="1"/>
    </xf>
    <xf numFmtId="0" fontId="30" fillId="24" borderId="11" xfId="0" applyFont="1" applyFill="1" applyBorder="1" applyAlignment="1" applyProtection="1">
      <alignment horizontal="center" vertical="center" wrapText="1"/>
    </xf>
    <xf numFmtId="0" fontId="30" fillId="24" borderId="13" xfId="0" applyFont="1" applyFill="1" applyBorder="1" applyAlignment="1" applyProtection="1">
      <alignment horizontal="center" vertical="center"/>
    </xf>
    <xf numFmtId="0" fontId="89" fillId="26" borderId="20" xfId="0" applyFont="1" applyFill="1" applyBorder="1" applyAlignment="1" applyProtection="1">
      <alignment horizontal="center" vertical="center" wrapText="1"/>
    </xf>
    <xf numFmtId="0" fontId="89" fillId="26" borderId="24" xfId="0" applyFont="1" applyFill="1" applyBorder="1" applyAlignment="1" applyProtection="1">
      <alignment horizontal="center" vertical="center" wrapText="1"/>
    </xf>
    <xf numFmtId="0" fontId="89" fillId="26" borderId="20" xfId="0" quotePrefix="1" applyFont="1" applyFill="1" applyBorder="1" applyAlignment="1" applyProtection="1">
      <alignment horizontal="center" vertical="center"/>
    </xf>
    <xf numFmtId="0" fontId="89" fillId="26" borderId="26" xfId="0" quotePrefix="1" applyFont="1" applyFill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0" fontId="49" fillId="0" borderId="24" xfId="0" applyFont="1" applyBorder="1" applyAlignment="1" applyProtection="1">
      <alignment horizontal="center"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0" fontId="35" fillId="24" borderId="13" xfId="0" applyFont="1" applyFill="1" applyBorder="1" applyAlignment="1" applyProtection="1">
      <alignment horizontal="center" vertical="center" wrapText="1"/>
    </xf>
    <xf numFmtId="0" fontId="105" fillId="30" borderId="314" xfId="0" applyFont="1" applyFill="1" applyBorder="1" applyAlignment="1" applyProtection="1">
      <alignment horizontal="center" vertical="center" wrapText="1"/>
    </xf>
    <xf numFmtId="0" fontId="105" fillId="30" borderId="48" xfId="0" applyFont="1" applyFill="1" applyBorder="1" applyAlignment="1" applyProtection="1">
      <alignment vertical="center"/>
    </xf>
    <xf numFmtId="0" fontId="105" fillId="30" borderId="205" xfId="0" applyFont="1" applyFill="1" applyBorder="1" applyAlignment="1" applyProtection="1">
      <alignment vertical="center"/>
    </xf>
    <xf numFmtId="0" fontId="105" fillId="30" borderId="10" xfId="0" applyFont="1" applyFill="1" applyBorder="1" applyAlignment="1" applyProtection="1">
      <alignment horizontal="center" vertical="center" wrapText="1"/>
    </xf>
    <xf numFmtId="0" fontId="105" fillId="30" borderId="11" xfId="0" applyFont="1" applyFill="1" applyBorder="1" applyAlignment="1" applyProtection="1">
      <alignment horizontal="center" vertical="center" wrapText="1"/>
    </xf>
    <xf numFmtId="0" fontId="105" fillId="30" borderId="13" xfId="0" applyFont="1" applyFill="1" applyBorder="1" applyAlignment="1" applyProtection="1">
      <alignment horizontal="center" vertical="center"/>
    </xf>
    <xf numFmtId="0" fontId="30" fillId="24" borderId="222" xfId="0" applyFont="1" applyFill="1" applyBorder="1" applyAlignment="1" applyProtection="1">
      <alignment horizontal="center" vertical="center" wrapText="1"/>
    </xf>
    <xf numFmtId="0" fontId="30" fillId="24" borderId="48" xfId="0" applyFont="1" applyFill="1" applyBorder="1" applyAlignment="1" applyProtection="1">
      <alignment horizontal="center" vertical="center" wrapText="1"/>
    </xf>
    <xf numFmtId="0" fontId="30" fillId="24" borderId="205" xfId="0" applyFont="1" applyFill="1" applyBorder="1" applyAlignment="1" applyProtection="1">
      <alignment horizontal="center" vertical="center" wrapText="1"/>
    </xf>
    <xf numFmtId="0" fontId="35" fillId="24" borderId="343" xfId="53" applyFont="1" applyFill="1" applyBorder="1" applyAlignment="1" applyProtection="1">
      <alignment horizontal="center" vertical="center" wrapText="1"/>
    </xf>
    <xf numFmtId="0" fontId="47" fillId="24" borderId="343" xfId="53" applyFont="1" applyFill="1" applyBorder="1" applyAlignment="1" applyProtection="1">
      <alignment horizontal="center" vertical="center" wrapText="1"/>
    </xf>
    <xf numFmtId="0" fontId="35" fillId="52" borderId="343" xfId="53" applyFont="1" applyFill="1" applyBorder="1" applyAlignment="1" applyProtection="1">
      <alignment horizontal="center" vertical="center" wrapText="1"/>
    </xf>
    <xf numFmtId="0" fontId="85" fillId="54" borderId="429" xfId="70" applyFont="1" applyFill="1" applyBorder="1" applyAlignment="1" applyProtection="1">
      <alignment horizontal="center" vertical="center" wrapText="1"/>
    </xf>
    <xf numFmtId="0" fontId="85" fillId="54" borderId="427" xfId="70" applyFont="1" applyFill="1" applyBorder="1" applyAlignment="1" applyProtection="1">
      <alignment horizontal="center" vertical="center" wrapText="1"/>
    </xf>
    <xf numFmtId="0" fontId="85" fillId="54" borderId="430" xfId="70" applyFont="1" applyFill="1" applyBorder="1" applyAlignment="1" applyProtection="1">
      <alignment horizontal="center" vertical="center" wrapText="1"/>
    </xf>
    <xf numFmtId="0" fontId="85" fillId="54" borderId="462" xfId="70" applyFont="1" applyFill="1" applyBorder="1" applyAlignment="1" applyProtection="1">
      <alignment horizontal="center" vertical="center" wrapText="1"/>
    </xf>
    <xf numFmtId="0" fontId="81" fillId="41" borderId="343" xfId="47833" applyFont="1" applyFill="1" applyBorder="1" applyAlignment="1" applyProtection="1">
      <alignment horizontal="center" vertical="center" wrapText="1"/>
    </xf>
    <xf numFmtId="0" fontId="85" fillId="55" borderId="343" xfId="70" applyFont="1" applyFill="1" applyBorder="1" applyAlignment="1" applyProtection="1">
      <alignment horizontal="center" vertical="center" wrapText="1"/>
    </xf>
    <xf numFmtId="0" fontId="85" fillId="56" borderId="343" xfId="70" applyFont="1" applyFill="1" applyBorder="1" applyAlignment="1" applyProtection="1">
      <alignment horizontal="center" vertical="center" wrapText="1"/>
    </xf>
    <xf numFmtId="0" fontId="85" fillId="0" borderId="315" xfId="47830" applyFont="1" applyBorder="1" applyAlignment="1">
      <alignment horizontal="center" vertical="center" wrapText="1"/>
    </xf>
    <xf numFmtId="0" fontId="85" fillId="0" borderId="317" xfId="47830" applyFont="1" applyBorder="1" applyAlignment="1">
      <alignment horizontal="center" vertical="center"/>
    </xf>
    <xf numFmtId="0" fontId="85" fillId="0" borderId="316" xfId="47830" applyFont="1" applyBorder="1" applyAlignment="1">
      <alignment horizontal="center" vertical="center"/>
    </xf>
    <xf numFmtId="0" fontId="81" fillId="34" borderId="437" xfId="64" applyFont="1" applyFill="1" applyBorder="1" applyAlignment="1">
      <alignment horizontal="center" vertical="center" wrapText="1"/>
    </xf>
    <xf numFmtId="0" fontId="81" fillId="34" borderId="488" xfId="64" applyFont="1" applyFill="1" applyBorder="1" applyAlignment="1">
      <alignment horizontal="center" vertical="center" wrapText="1"/>
    </xf>
    <xf numFmtId="0" fontId="81" fillId="44" borderId="437" xfId="64" applyFont="1" applyFill="1" applyBorder="1" applyAlignment="1">
      <alignment horizontal="center" vertical="center" wrapText="1"/>
    </xf>
    <xf numFmtId="0" fontId="81" fillId="44" borderId="488" xfId="64" applyFont="1" applyFill="1" applyBorder="1" applyAlignment="1">
      <alignment horizontal="center" vertical="center" wrapText="1"/>
    </xf>
    <xf numFmtId="0" fontId="85" fillId="24" borderId="439" xfId="64" applyFont="1" applyFill="1" applyBorder="1" applyAlignment="1" applyProtection="1">
      <alignment horizontal="center" vertical="center" wrapText="1"/>
    </xf>
    <xf numFmtId="0" fontId="81" fillId="41" borderId="439" xfId="58" applyFont="1" applyFill="1" applyBorder="1" applyAlignment="1">
      <alignment horizontal="center" vertical="center" wrapText="1"/>
    </xf>
    <xf numFmtId="0" fontId="81" fillId="41" borderId="439" xfId="58" applyFont="1" applyFill="1" applyBorder="1" applyAlignment="1">
      <alignment horizontal="center" vertical="center"/>
    </xf>
    <xf numFmtId="0" fontId="81" fillId="32" borderId="439" xfId="58" applyFont="1" applyFill="1" applyBorder="1" applyAlignment="1">
      <alignment horizontal="center" vertical="center" wrapText="1"/>
    </xf>
    <xf numFmtId="0" fontId="26" fillId="24" borderId="343" xfId="64" applyFont="1" applyFill="1" applyBorder="1" applyAlignment="1" applyProtection="1">
      <alignment horizontal="center" vertical="center" wrapText="1"/>
    </xf>
    <xf numFmtId="0" fontId="26" fillId="24" borderId="318" xfId="0" applyFont="1" applyFill="1" applyBorder="1" applyAlignment="1">
      <alignment horizontal="center" vertical="center" wrapText="1"/>
    </xf>
    <xf numFmtId="0" fontId="26" fillId="24" borderId="319" xfId="0" applyFont="1" applyFill="1" applyBorder="1" applyAlignment="1">
      <alignment horizontal="center" vertical="center" wrapText="1"/>
    </xf>
    <xf numFmtId="0" fontId="26" fillId="24" borderId="204" xfId="0" applyFont="1" applyFill="1" applyBorder="1" applyAlignment="1">
      <alignment horizontal="center" vertical="center" wrapText="1"/>
    </xf>
    <xf numFmtId="0" fontId="26" fillId="24" borderId="38" xfId="0" applyFont="1" applyFill="1" applyBorder="1" applyAlignment="1">
      <alignment horizontal="center" vertical="center" wrapText="1"/>
    </xf>
    <xf numFmtId="1" fontId="26" fillId="27" borderId="313" xfId="47838" applyNumberFormat="1" applyFont="1" applyFill="1" applyBorder="1" applyAlignment="1">
      <alignment horizontal="center" vertical="center" wrapText="1"/>
    </xf>
    <xf numFmtId="1" fontId="26" fillId="27" borderId="313" xfId="47838" applyNumberFormat="1" applyFont="1" applyFill="1" applyBorder="1" applyAlignment="1">
      <alignment horizontal="center" vertical="center"/>
    </xf>
    <xf numFmtId="0" fontId="26" fillId="24" borderId="313" xfId="0" applyFont="1" applyFill="1" applyBorder="1" applyAlignment="1">
      <alignment horizontal="center" vertical="center" wrapText="1"/>
    </xf>
    <xf numFmtId="0" fontId="50" fillId="30" borderId="315" xfId="0" applyFont="1" applyFill="1" applyBorder="1" applyAlignment="1">
      <alignment horizontal="center" vertical="center"/>
    </xf>
    <xf numFmtId="0" fontId="50" fillId="30" borderId="317" xfId="0" applyFont="1" applyFill="1" applyBorder="1" applyAlignment="1">
      <alignment horizontal="center" vertical="center"/>
    </xf>
    <xf numFmtId="0" fontId="50" fillId="30" borderId="316" xfId="0" applyFont="1" applyFill="1" applyBorder="1" applyAlignment="1">
      <alignment horizontal="center" vertical="center"/>
    </xf>
    <xf numFmtId="0" fontId="50" fillId="39" borderId="315" xfId="0" applyFont="1" applyFill="1" applyBorder="1" applyAlignment="1">
      <alignment horizontal="center" vertical="center"/>
    </xf>
    <xf numFmtId="0" fontId="50" fillId="39" borderId="317" xfId="0" applyFont="1" applyFill="1" applyBorder="1" applyAlignment="1">
      <alignment horizontal="center" vertical="center"/>
    </xf>
    <xf numFmtId="0" fontId="50" fillId="39" borderId="316" xfId="0" applyFont="1" applyFill="1" applyBorder="1" applyAlignment="1">
      <alignment horizontal="center" vertical="center"/>
    </xf>
    <xf numFmtId="0" fontId="50" fillId="50" borderId="315" xfId="0" applyFont="1" applyFill="1" applyBorder="1" applyAlignment="1">
      <alignment horizontal="center" vertical="center"/>
    </xf>
    <xf numFmtId="0" fontId="50" fillId="50" borderId="317" xfId="0" applyFont="1" applyFill="1" applyBorder="1" applyAlignment="1">
      <alignment horizontal="center" vertical="center"/>
    </xf>
    <xf numFmtId="0" fontId="50" fillId="50" borderId="316" xfId="0" applyFont="1" applyFill="1" applyBorder="1" applyAlignment="1">
      <alignment horizontal="center" vertical="center"/>
    </xf>
    <xf numFmtId="0" fontId="50" fillId="32" borderId="315" xfId="0" applyFont="1" applyFill="1" applyBorder="1" applyAlignment="1">
      <alignment horizontal="center" vertical="center"/>
    </xf>
    <xf numFmtId="0" fontId="50" fillId="32" borderId="317" xfId="0" applyFont="1" applyFill="1" applyBorder="1" applyAlignment="1">
      <alignment horizontal="center" vertical="center"/>
    </xf>
    <xf numFmtId="0" fontId="50" fillId="32" borderId="316" xfId="0" applyFont="1" applyFill="1" applyBorder="1" applyAlignment="1">
      <alignment horizontal="center" vertical="center"/>
    </xf>
    <xf numFmtId="0" fontId="50" fillId="33" borderId="315" xfId="0" applyFont="1" applyFill="1" applyBorder="1" applyAlignment="1">
      <alignment horizontal="center" vertical="center"/>
    </xf>
    <xf numFmtId="0" fontId="50" fillId="33" borderId="317" xfId="0" applyFont="1" applyFill="1" applyBorder="1" applyAlignment="1">
      <alignment horizontal="center" vertical="center"/>
    </xf>
    <xf numFmtId="0" fontId="50" fillId="33" borderId="316" xfId="0" applyFont="1" applyFill="1" applyBorder="1" applyAlignment="1">
      <alignment horizontal="center" vertical="center"/>
    </xf>
    <xf numFmtId="0" fontId="26" fillId="27" borderId="313" xfId="0" applyFont="1" applyFill="1" applyBorder="1" applyAlignment="1">
      <alignment horizontal="center" vertical="center" wrapText="1"/>
    </xf>
    <xf numFmtId="167" fontId="23" fillId="0" borderId="0" xfId="0" applyNumberFormat="1" applyFont="1" applyFill="1" applyBorder="1" applyAlignment="1">
      <alignment horizontal="right"/>
    </xf>
    <xf numFmtId="6" fontId="23" fillId="0" borderId="332" xfId="0" applyNumberFormat="1" applyFont="1" applyFill="1" applyBorder="1" applyAlignment="1">
      <alignment horizontal="right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CCFFCC"/>
      <color rgb="FFFFFFCC"/>
      <color rgb="FFCCCCFF"/>
      <color rgb="FFCCECFF"/>
      <color rgb="FF99CCFF"/>
      <color rgb="FFFFFF99"/>
      <color rgb="FF800080"/>
      <color rgb="FFCCFFFF"/>
      <color rgb="FF000080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92"/>
  <sheetViews>
    <sheetView workbookViewId="0">
      <selection activeCell="E18" sqref="E18"/>
    </sheetView>
  </sheetViews>
  <sheetFormatPr defaultColWidth="8.85546875" defaultRowHeight="12.75" x14ac:dyDescent="0.2"/>
  <cols>
    <col min="1" max="1" width="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636" t="s">
        <v>433</v>
      </c>
      <c r="B1" s="1637"/>
      <c r="C1" s="1621" t="s">
        <v>338</v>
      </c>
      <c r="D1" s="1622"/>
      <c r="E1" s="1622"/>
      <c r="F1" s="1622"/>
      <c r="G1" s="1622"/>
      <c r="H1" s="1622"/>
      <c r="I1" s="1622"/>
      <c r="J1" s="1623"/>
      <c r="K1" s="1638" t="s">
        <v>338</v>
      </c>
      <c r="L1" s="1639"/>
      <c r="M1" s="1639"/>
      <c r="N1" s="1639"/>
      <c r="O1" s="1639"/>
      <c r="P1" s="1639"/>
      <c r="Q1" s="1639"/>
      <c r="R1" s="1639"/>
      <c r="S1" s="1639"/>
      <c r="T1" s="1640"/>
      <c r="U1" s="1621" t="s">
        <v>338</v>
      </c>
      <c r="V1" s="1622"/>
      <c r="W1" s="1622"/>
      <c r="X1" s="1622"/>
      <c r="Y1" s="1622"/>
      <c r="Z1" s="1622"/>
      <c r="AA1" s="1623"/>
      <c r="AB1" s="1621" t="s">
        <v>338</v>
      </c>
      <c r="AC1" s="1622"/>
      <c r="AD1" s="1622"/>
      <c r="AE1" s="1622"/>
      <c r="AF1" s="1623"/>
    </row>
    <row r="2" spans="1:32" ht="39.75" customHeight="1" x14ac:dyDescent="0.2">
      <c r="A2" s="1637"/>
      <c r="B2" s="1637"/>
      <c r="C2" s="1624" t="s">
        <v>1173</v>
      </c>
      <c r="D2" s="1626" t="s">
        <v>1258</v>
      </c>
      <c r="E2" s="1627"/>
      <c r="F2" s="1627"/>
      <c r="G2" s="1628"/>
      <c r="H2" s="1626" t="s">
        <v>825</v>
      </c>
      <c r="I2" s="1629"/>
      <c r="J2" s="1630"/>
      <c r="K2" s="1626" t="s">
        <v>822</v>
      </c>
      <c r="L2" s="1629"/>
      <c r="M2" s="1630"/>
      <c r="N2" s="1626" t="s">
        <v>823</v>
      </c>
      <c r="O2" s="1629"/>
      <c r="P2" s="1630"/>
      <c r="Q2" s="1626" t="s">
        <v>824</v>
      </c>
      <c r="R2" s="1629"/>
      <c r="S2" s="1630"/>
      <c r="T2" s="1624" t="s">
        <v>445</v>
      </c>
      <c r="U2" s="1631" t="s">
        <v>241</v>
      </c>
      <c r="V2" s="1631"/>
      <c r="W2" s="1631"/>
      <c r="X2" s="1624" t="s">
        <v>446</v>
      </c>
      <c r="Y2" s="1632" t="s">
        <v>1083</v>
      </c>
      <c r="Z2" s="1632" t="s">
        <v>447</v>
      </c>
      <c r="AA2" s="1631" t="s">
        <v>1263</v>
      </c>
      <c r="AB2" s="1624" t="s">
        <v>831</v>
      </c>
      <c r="AC2" s="1624" t="s">
        <v>1081</v>
      </c>
      <c r="AD2" s="1624" t="s">
        <v>278</v>
      </c>
      <c r="AE2" s="1624" t="s">
        <v>387</v>
      </c>
      <c r="AF2" s="1624" t="s">
        <v>832</v>
      </c>
    </row>
    <row r="3" spans="1:32" ht="91.5" customHeight="1" x14ac:dyDescent="0.2">
      <c r="A3" s="1637"/>
      <c r="B3" s="1637"/>
      <c r="C3" s="1625"/>
      <c r="D3" s="1558" t="s">
        <v>409</v>
      </c>
      <c r="E3" s="1558" t="s">
        <v>539</v>
      </c>
      <c r="F3" s="1558" t="s">
        <v>409</v>
      </c>
      <c r="G3" s="1558" t="s">
        <v>538</v>
      </c>
      <c r="H3" s="1558" t="s">
        <v>1174</v>
      </c>
      <c r="I3" s="1558" t="s">
        <v>409</v>
      </c>
      <c r="J3" s="1558" t="s">
        <v>352</v>
      </c>
      <c r="K3" s="1558" t="s">
        <v>1175</v>
      </c>
      <c r="L3" s="1558" t="s">
        <v>409</v>
      </c>
      <c r="M3" s="1558" t="s">
        <v>352</v>
      </c>
      <c r="N3" s="1558" t="s">
        <v>1176</v>
      </c>
      <c r="O3" s="1558" t="s">
        <v>409</v>
      </c>
      <c r="P3" s="1558" t="s">
        <v>352</v>
      </c>
      <c r="Q3" s="1558" t="s">
        <v>1176</v>
      </c>
      <c r="R3" s="1558" t="s">
        <v>409</v>
      </c>
      <c r="S3" s="1558" t="s">
        <v>352</v>
      </c>
      <c r="T3" s="1624"/>
      <c r="U3" s="1549" t="s">
        <v>1156</v>
      </c>
      <c r="V3" s="1549" t="s">
        <v>1157</v>
      </c>
      <c r="W3" s="1549" t="s">
        <v>242</v>
      </c>
      <c r="X3" s="1624"/>
      <c r="Y3" s="1633"/>
      <c r="Z3" s="1633"/>
      <c r="AA3" s="1631"/>
      <c r="AB3" s="1624"/>
      <c r="AC3" s="1624"/>
      <c r="AD3" s="1624"/>
      <c r="AE3" s="1624"/>
      <c r="AF3" s="1624"/>
    </row>
    <row r="4" spans="1:32" ht="14.25" customHeight="1" x14ac:dyDescent="0.2">
      <c r="A4" s="185"/>
      <c r="B4" s="186"/>
      <c r="C4" s="1559">
        <v>1</v>
      </c>
      <c r="D4" s="1559">
        <f t="shared" ref="D4:AA4" si="0">C4+1</f>
        <v>2</v>
      </c>
      <c r="E4" s="1559">
        <f t="shared" si="0"/>
        <v>3</v>
      </c>
      <c r="F4" s="1559">
        <f>E4+1</f>
        <v>4</v>
      </c>
      <c r="G4" s="1559">
        <f>F4+1</f>
        <v>5</v>
      </c>
      <c r="H4" s="1559">
        <f>G4+1</f>
        <v>6</v>
      </c>
      <c r="I4" s="1559">
        <f t="shared" si="0"/>
        <v>7</v>
      </c>
      <c r="J4" s="1559">
        <f t="shared" si="0"/>
        <v>8</v>
      </c>
      <c r="K4" s="1559">
        <f t="shared" si="0"/>
        <v>9</v>
      </c>
      <c r="L4" s="1559">
        <f t="shared" si="0"/>
        <v>10</v>
      </c>
      <c r="M4" s="1559">
        <f t="shared" si="0"/>
        <v>11</v>
      </c>
      <c r="N4" s="1559">
        <f t="shared" si="0"/>
        <v>12</v>
      </c>
      <c r="O4" s="1559">
        <f t="shared" si="0"/>
        <v>13</v>
      </c>
      <c r="P4" s="1559">
        <f t="shared" si="0"/>
        <v>14</v>
      </c>
      <c r="Q4" s="1559">
        <f t="shared" si="0"/>
        <v>15</v>
      </c>
      <c r="R4" s="1559">
        <f t="shared" si="0"/>
        <v>16</v>
      </c>
      <c r="S4" s="1559">
        <f t="shared" si="0"/>
        <v>17</v>
      </c>
      <c r="T4" s="1559">
        <f t="shared" si="0"/>
        <v>18</v>
      </c>
      <c r="U4" s="1559">
        <f t="shared" si="0"/>
        <v>19</v>
      </c>
      <c r="V4" s="1559">
        <f t="shared" si="0"/>
        <v>20</v>
      </c>
      <c r="W4" s="1559">
        <f t="shared" si="0"/>
        <v>21</v>
      </c>
      <c r="X4" s="1559">
        <f t="shared" si="0"/>
        <v>22</v>
      </c>
      <c r="Y4" s="1559">
        <f t="shared" si="0"/>
        <v>23</v>
      </c>
      <c r="Z4" s="1559">
        <f t="shared" si="0"/>
        <v>24</v>
      </c>
      <c r="AA4" s="1559">
        <f t="shared" si="0"/>
        <v>25</v>
      </c>
      <c r="AB4" s="1559">
        <f>AA4+1</f>
        <v>26</v>
      </c>
      <c r="AC4" s="1559">
        <f>AB4+1</f>
        <v>27</v>
      </c>
      <c r="AD4" s="1559">
        <f>AC4+1</f>
        <v>28</v>
      </c>
      <c r="AE4" s="1559">
        <f>AD4+1</f>
        <v>29</v>
      </c>
      <c r="AF4" s="1559">
        <f>AE4+1</f>
        <v>30</v>
      </c>
    </row>
    <row r="5" spans="1:32" s="760" customFormat="1" ht="32.25" customHeight="1" x14ac:dyDescent="0.2">
      <c r="A5" s="757"/>
      <c r="B5" s="758"/>
      <c r="C5" s="1557" t="s">
        <v>1503</v>
      </c>
      <c r="D5" s="1557" t="s">
        <v>1119</v>
      </c>
      <c r="E5" s="1557" t="s">
        <v>721</v>
      </c>
      <c r="F5" s="1557" t="s">
        <v>681</v>
      </c>
      <c r="G5" s="1557" t="s">
        <v>659</v>
      </c>
      <c r="H5" s="1557" t="s">
        <v>821</v>
      </c>
      <c r="I5" s="1557" t="s">
        <v>1120</v>
      </c>
      <c r="J5" s="1557" t="s">
        <v>730</v>
      </c>
      <c r="K5" s="1557" t="s">
        <v>820</v>
      </c>
      <c r="L5" s="1557" t="s">
        <v>1121</v>
      </c>
      <c r="M5" s="1557" t="s">
        <v>731</v>
      </c>
      <c r="N5" s="1557" t="s">
        <v>818</v>
      </c>
      <c r="O5" s="1557" t="s">
        <v>1122</v>
      </c>
      <c r="P5" s="1557" t="s">
        <v>732</v>
      </c>
      <c r="Q5" s="1557" t="s">
        <v>819</v>
      </c>
      <c r="R5" s="1557" t="s">
        <v>1123</v>
      </c>
      <c r="S5" s="1557" t="s">
        <v>733</v>
      </c>
      <c r="T5" s="1557" t="s">
        <v>734</v>
      </c>
      <c r="U5" s="1557" t="s">
        <v>814</v>
      </c>
      <c r="V5" s="1557" t="s">
        <v>815</v>
      </c>
      <c r="W5" s="1557" t="s">
        <v>735</v>
      </c>
      <c r="X5" s="1557" t="s">
        <v>736</v>
      </c>
      <c r="Y5" s="1557" t="s">
        <v>737</v>
      </c>
      <c r="Z5" s="1557" t="s">
        <v>738</v>
      </c>
      <c r="AA5" s="1557" t="s">
        <v>725</v>
      </c>
      <c r="AB5" s="1557" t="s">
        <v>1504</v>
      </c>
      <c r="AC5" s="1557" t="s">
        <v>1505</v>
      </c>
      <c r="AD5" s="1557" t="s">
        <v>739</v>
      </c>
      <c r="AE5" s="1557" t="s">
        <v>830</v>
      </c>
      <c r="AF5" s="1557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6.149999999999999" customHeight="1" x14ac:dyDescent="0.2">
      <c r="A7" s="12">
        <v>1</v>
      </c>
      <c r="B7" s="13" t="s">
        <v>5</v>
      </c>
      <c r="C7" s="176"/>
      <c r="D7" s="14"/>
      <c r="E7" s="18"/>
      <c r="F7" s="18"/>
      <c r="G7" s="18"/>
      <c r="H7" s="189"/>
      <c r="I7" s="14"/>
      <c r="J7" s="18"/>
      <c r="K7" s="189"/>
      <c r="L7" s="14"/>
      <c r="M7" s="18"/>
      <c r="N7" s="189"/>
      <c r="O7" s="14"/>
      <c r="P7" s="18"/>
      <c r="Q7" s="189"/>
      <c r="R7" s="14"/>
      <c r="S7" s="18"/>
      <c r="T7" s="21"/>
      <c r="U7" s="14"/>
      <c r="V7" s="14"/>
      <c r="W7" s="15"/>
      <c r="X7" s="21"/>
      <c r="Y7" s="18"/>
      <c r="Z7" s="21"/>
      <c r="AA7" s="14"/>
      <c r="AB7" s="21"/>
      <c r="AC7" s="14"/>
      <c r="AD7" s="14"/>
      <c r="AE7" s="21"/>
      <c r="AF7" s="25"/>
    </row>
    <row r="8" spans="1:32" ht="16.149999999999999" customHeight="1" x14ac:dyDescent="0.2">
      <c r="A8" s="8">
        <v>2</v>
      </c>
      <c r="B8" s="9" t="s">
        <v>6</v>
      </c>
      <c r="C8" s="177"/>
      <c r="D8" s="10"/>
      <c r="E8" s="19"/>
      <c r="F8" s="19"/>
      <c r="G8" s="19"/>
      <c r="H8" s="190"/>
      <c r="I8" s="10"/>
      <c r="J8" s="19"/>
      <c r="K8" s="190"/>
      <c r="L8" s="10"/>
      <c r="M8" s="19"/>
      <c r="N8" s="190"/>
      <c r="O8" s="10"/>
      <c r="P8" s="19"/>
      <c r="Q8" s="190"/>
      <c r="R8" s="10"/>
      <c r="S8" s="19"/>
      <c r="T8" s="22"/>
      <c r="U8" s="10"/>
      <c r="V8" s="10"/>
      <c r="W8" s="11"/>
      <c r="X8" s="22"/>
      <c r="Y8" s="19"/>
      <c r="Z8" s="22"/>
      <c r="AA8" s="10"/>
      <c r="AB8" s="22"/>
      <c r="AC8" s="10"/>
      <c r="AD8" s="10"/>
      <c r="AE8" s="22"/>
      <c r="AF8" s="26"/>
    </row>
    <row r="9" spans="1:32" ht="16.149999999999999" customHeight="1" x14ac:dyDescent="0.2">
      <c r="A9" s="8">
        <v>3</v>
      </c>
      <c r="B9" s="9" t="s">
        <v>7</v>
      </c>
      <c r="C9" s="177"/>
      <c r="D9" s="10"/>
      <c r="E9" s="19"/>
      <c r="F9" s="19"/>
      <c r="G9" s="19"/>
      <c r="H9" s="190"/>
      <c r="I9" s="10"/>
      <c r="J9" s="19"/>
      <c r="K9" s="190"/>
      <c r="L9" s="10"/>
      <c r="M9" s="19"/>
      <c r="N9" s="190"/>
      <c r="O9" s="10"/>
      <c r="P9" s="19"/>
      <c r="Q9" s="190"/>
      <c r="R9" s="10"/>
      <c r="S9" s="19"/>
      <c r="T9" s="22"/>
      <c r="U9" s="10"/>
      <c r="V9" s="10"/>
      <c r="W9" s="11"/>
      <c r="X9" s="22"/>
      <c r="Y9" s="19"/>
      <c r="Z9" s="22"/>
      <c r="AA9" s="10"/>
      <c r="AB9" s="22"/>
      <c r="AC9" s="10"/>
      <c r="AD9" s="10"/>
      <c r="AE9" s="22"/>
      <c r="AF9" s="26"/>
    </row>
    <row r="10" spans="1:32" ht="16.149999999999999" customHeight="1" x14ac:dyDescent="0.2">
      <c r="A10" s="8">
        <v>4</v>
      </c>
      <c r="B10" s="9" t="s">
        <v>8</v>
      </c>
      <c r="C10" s="177"/>
      <c r="D10" s="10"/>
      <c r="E10" s="19"/>
      <c r="F10" s="19"/>
      <c r="G10" s="19"/>
      <c r="H10" s="190"/>
      <c r="I10" s="10"/>
      <c r="J10" s="19"/>
      <c r="K10" s="190"/>
      <c r="L10" s="10"/>
      <c r="M10" s="19"/>
      <c r="N10" s="190"/>
      <c r="O10" s="10"/>
      <c r="P10" s="19"/>
      <c r="Q10" s="190"/>
      <c r="R10" s="10"/>
      <c r="S10" s="19"/>
      <c r="T10" s="22"/>
      <c r="U10" s="10"/>
      <c r="V10" s="10"/>
      <c r="W10" s="11"/>
      <c r="X10" s="22"/>
      <c r="Y10" s="19"/>
      <c r="Z10" s="22"/>
      <c r="AA10" s="10"/>
      <c r="AB10" s="22"/>
      <c r="AC10" s="10"/>
      <c r="AD10" s="10"/>
      <c r="AE10" s="22"/>
      <c r="AF10" s="26"/>
    </row>
    <row r="11" spans="1:32" ht="16.149999999999999" customHeight="1" x14ac:dyDescent="0.2">
      <c r="A11" s="3">
        <v>5</v>
      </c>
      <c r="B11" s="4" t="s">
        <v>9</v>
      </c>
      <c r="C11" s="178"/>
      <c r="D11" s="5"/>
      <c r="E11" s="20"/>
      <c r="F11" s="20"/>
      <c r="G11" s="20"/>
      <c r="H11" s="191"/>
      <c r="I11" s="5"/>
      <c r="J11" s="20"/>
      <c r="K11" s="191"/>
      <c r="L11" s="5"/>
      <c r="M11" s="20"/>
      <c r="N11" s="191"/>
      <c r="O11" s="5"/>
      <c r="P11" s="20"/>
      <c r="Q11" s="191"/>
      <c r="R11" s="5"/>
      <c r="S11" s="20"/>
      <c r="T11" s="23"/>
      <c r="U11" s="5"/>
      <c r="V11" s="5"/>
      <c r="W11" s="6"/>
      <c r="X11" s="23"/>
      <c r="Y11" s="20"/>
      <c r="Z11" s="23"/>
      <c r="AA11" s="5"/>
      <c r="AB11" s="23"/>
      <c r="AC11" s="7"/>
      <c r="AD11" s="5"/>
      <c r="AE11" s="24"/>
      <c r="AF11" s="24"/>
    </row>
    <row r="12" spans="1:32" ht="16.149999999999999" customHeight="1" x14ac:dyDescent="0.2">
      <c r="A12" s="12">
        <v>6</v>
      </c>
      <c r="B12" s="13" t="s">
        <v>10</v>
      </c>
      <c r="C12" s="176"/>
      <c r="D12" s="14"/>
      <c r="E12" s="18"/>
      <c r="F12" s="18"/>
      <c r="G12" s="18"/>
      <c r="H12" s="189"/>
      <c r="I12" s="14"/>
      <c r="J12" s="18"/>
      <c r="K12" s="189"/>
      <c r="L12" s="14"/>
      <c r="M12" s="18"/>
      <c r="N12" s="189"/>
      <c r="O12" s="14"/>
      <c r="P12" s="18"/>
      <c r="Q12" s="189"/>
      <c r="R12" s="14"/>
      <c r="S12" s="18"/>
      <c r="T12" s="21"/>
      <c r="U12" s="14"/>
      <c r="V12" s="14"/>
      <c r="W12" s="15"/>
      <c r="X12" s="21"/>
      <c r="Y12" s="18"/>
      <c r="Z12" s="21"/>
      <c r="AA12" s="14"/>
      <c r="AB12" s="21"/>
      <c r="AC12" s="14"/>
      <c r="AD12" s="14"/>
      <c r="AE12" s="21"/>
      <c r="AF12" s="25"/>
    </row>
    <row r="13" spans="1:32" ht="16.149999999999999" customHeight="1" x14ac:dyDescent="0.2">
      <c r="A13" s="8">
        <v>7</v>
      </c>
      <c r="B13" s="9" t="s">
        <v>11</v>
      </c>
      <c r="C13" s="177"/>
      <c r="D13" s="10"/>
      <c r="E13" s="19"/>
      <c r="F13" s="19"/>
      <c r="G13" s="19"/>
      <c r="H13" s="190"/>
      <c r="I13" s="10"/>
      <c r="J13" s="19"/>
      <c r="K13" s="190"/>
      <c r="L13" s="10"/>
      <c r="M13" s="19"/>
      <c r="N13" s="190"/>
      <c r="O13" s="10"/>
      <c r="P13" s="19"/>
      <c r="Q13" s="190"/>
      <c r="R13" s="10"/>
      <c r="S13" s="19"/>
      <c r="T13" s="22"/>
      <c r="U13" s="10"/>
      <c r="V13" s="10"/>
      <c r="W13" s="11"/>
      <c r="X13" s="22"/>
      <c r="Y13" s="19"/>
      <c r="Z13" s="22"/>
      <c r="AA13" s="10"/>
      <c r="AB13" s="22"/>
      <c r="AC13" s="10"/>
      <c r="AD13" s="10"/>
      <c r="AE13" s="22"/>
      <c r="AF13" s="26"/>
    </row>
    <row r="14" spans="1:32" ht="16.149999999999999" customHeight="1" x14ac:dyDescent="0.2">
      <c r="A14" s="8">
        <v>8</v>
      </c>
      <c r="B14" s="9" t="s">
        <v>12</v>
      </c>
      <c r="C14" s="177"/>
      <c r="D14" s="10"/>
      <c r="E14" s="19"/>
      <c r="F14" s="19"/>
      <c r="G14" s="19"/>
      <c r="H14" s="190"/>
      <c r="I14" s="10"/>
      <c r="J14" s="19"/>
      <c r="K14" s="190"/>
      <c r="L14" s="10"/>
      <c r="M14" s="19"/>
      <c r="N14" s="190"/>
      <c r="O14" s="10"/>
      <c r="P14" s="19"/>
      <c r="Q14" s="190"/>
      <c r="R14" s="10"/>
      <c r="S14" s="19"/>
      <c r="T14" s="22"/>
      <c r="U14" s="10"/>
      <c r="V14" s="10"/>
      <c r="W14" s="11"/>
      <c r="X14" s="22"/>
      <c r="Y14" s="19"/>
      <c r="Z14" s="22"/>
      <c r="AA14" s="10"/>
      <c r="AB14" s="22"/>
      <c r="AC14" s="10"/>
      <c r="AD14" s="10"/>
      <c r="AE14" s="22"/>
      <c r="AF14" s="26"/>
    </row>
    <row r="15" spans="1:32" ht="16.149999999999999" customHeight="1" x14ac:dyDescent="0.2">
      <c r="A15" s="8">
        <v>9</v>
      </c>
      <c r="B15" s="9" t="s">
        <v>13</v>
      </c>
      <c r="C15" s="177"/>
      <c r="D15" s="10"/>
      <c r="E15" s="19"/>
      <c r="F15" s="19"/>
      <c r="G15" s="19"/>
      <c r="H15" s="190"/>
      <c r="I15" s="10"/>
      <c r="J15" s="19"/>
      <c r="K15" s="190"/>
      <c r="L15" s="10"/>
      <c r="M15" s="19"/>
      <c r="N15" s="190"/>
      <c r="O15" s="10"/>
      <c r="P15" s="19"/>
      <c r="Q15" s="190"/>
      <c r="R15" s="10"/>
      <c r="S15" s="19"/>
      <c r="T15" s="22"/>
      <c r="U15" s="10"/>
      <c r="V15" s="10"/>
      <c r="W15" s="11"/>
      <c r="X15" s="22"/>
      <c r="Y15" s="19"/>
      <c r="Z15" s="22"/>
      <c r="AA15" s="10"/>
      <c r="AB15" s="22"/>
      <c r="AC15" s="10"/>
      <c r="AD15" s="10"/>
      <c r="AE15" s="22"/>
      <c r="AF15" s="26"/>
    </row>
    <row r="16" spans="1:32" ht="16.149999999999999" customHeight="1" x14ac:dyDescent="0.2">
      <c r="A16" s="3">
        <v>10</v>
      </c>
      <c r="B16" s="4" t="s">
        <v>14</v>
      </c>
      <c r="C16" s="178"/>
      <c r="D16" s="5"/>
      <c r="E16" s="20"/>
      <c r="F16" s="20"/>
      <c r="G16" s="20"/>
      <c r="H16" s="191"/>
      <c r="I16" s="5"/>
      <c r="J16" s="20"/>
      <c r="K16" s="191"/>
      <c r="L16" s="5"/>
      <c r="M16" s="20"/>
      <c r="N16" s="191"/>
      <c r="O16" s="5"/>
      <c r="P16" s="20"/>
      <c r="Q16" s="191"/>
      <c r="R16" s="5"/>
      <c r="S16" s="20"/>
      <c r="T16" s="23"/>
      <c r="U16" s="5"/>
      <c r="V16" s="5"/>
      <c r="W16" s="6"/>
      <c r="X16" s="23"/>
      <c r="Y16" s="20"/>
      <c r="Z16" s="23"/>
      <c r="AA16" s="5"/>
      <c r="AB16" s="23"/>
      <c r="AC16" s="7"/>
      <c r="AD16" s="5"/>
      <c r="AE16" s="24"/>
      <c r="AF16" s="24"/>
    </row>
    <row r="17" spans="1:32" ht="16.149999999999999" customHeight="1" x14ac:dyDescent="0.2">
      <c r="A17" s="12">
        <v>11</v>
      </c>
      <c r="B17" s="13" t="s">
        <v>15</v>
      </c>
      <c r="C17" s="176"/>
      <c r="D17" s="14"/>
      <c r="E17" s="18"/>
      <c r="F17" s="18"/>
      <c r="G17" s="18"/>
      <c r="H17" s="189"/>
      <c r="I17" s="14"/>
      <c r="J17" s="18"/>
      <c r="K17" s="189"/>
      <c r="L17" s="14"/>
      <c r="M17" s="18"/>
      <c r="N17" s="189"/>
      <c r="O17" s="14"/>
      <c r="P17" s="18"/>
      <c r="Q17" s="189"/>
      <c r="R17" s="14"/>
      <c r="S17" s="18"/>
      <c r="T17" s="21"/>
      <c r="U17" s="14"/>
      <c r="V17" s="14"/>
      <c r="W17" s="15"/>
      <c r="X17" s="21"/>
      <c r="Y17" s="18"/>
      <c r="Z17" s="21"/>
      <c r="AA17" s="14"/>
      <c r="AB17" s="21"/>
      <c r="AC17" s="14"/>
      <c r="AD17" s="14"/>
      <c r="AE17" s="21"/>
      <c r="AF17" s="25"/>
    </row>
    <row r="18" spans="1:32" ht="16.149999999999999" customHeight="1" x14ac:dyDescent="0.2">
      <c r="A18" s="8">
        <v>12</v>
      </c>
      <c r="B18" s="9" t="s">
        <v>16</v>
      </c>
      <c r="C18" s="177"/>
      <c r="D18" s="10"/>
      <c r="E18" s="19"/>
      <c r="F18" s="19"/>
      <c r="G18" s="19"/>
      <c r="H18" s="190"/>
      <c r="I18" s="10"/>
      <c r="J18" s="19"/>
      <c r="K18" s="190"/>
      <c r="L18" s="10"/>
      <c r="M18" s="19"/>
      <c r="N18" s="190"/>
      <c r="O18" s="10"/>
      <c r="P18" s="19"/>
      <c r="Q18" s="190"/>
      <c r="R18" s="10"/>
      <c r="S18" s="19"/>
      <c r="T18" s="22"/>
      <c r="U18" s="10"/>
      <c r="V18" s="10"/>
      <c r="W18" s="11"/>
      <c r="X18" s="22"/>
      <c r="Y18" s="19"/>
      <c r="Z18" s="22"/>
      <c r="AA18" s="10"/>
      <c r="AB18" s="22"/>
      <c r="AC18" s="10"/>
      <c r="AD18" s="10"/>
      <c r="AE18" s="22"/>
      <c r="AF18" s="26"/>
    </row>
    <row r="19" spans="1:32" ht="16.149999999999999" customHeight="1" x14ac:dyDescent="0.2">
      <c r="A19" s="8">
        <v>13</v>
      </c>
      <c r="B19" s="9" t="s">
        <v>17</v>
      </c>
      <c r="C19" s="177"/>
      <c r="D19" s="10"/>
      <c r="E19" s="19"/>
      <c r="F19" s="19"/>
      <c r="G19" s="19"/>
      <c r="H19" s="190"/>
      <c r="I19" s="10"/>
      <c r="J19" s="19"/>
      <c r="K19" s="190"/>
      <c r="L19" s="10"/>
      <c r="M19" s="19"/>
      <c r="N19" s="190"/>
      <c r="O19" s="10"/>
      <c r="P19" s="19"/>
      <c r="Q19" s="190"/>
      <c r="R19" s="10"/>
      <c r="S19" s="19"/>
      <c r="T19" s="22"/>
      <c r="U19" s="10"/>
      <c r="V19" s="10"/>
      <c r="W19" s="11"/>
      <c r="X19" s="22"/>
      <c r="Y19" s="19"/>
      <c r="Z19" s="22"/>
      <c r="AA19" s="10"/>
      <c r="AB19" s="22"/>
      <c r="AC19" s="10"/>
      <c r="AD19" s="10"/>
      <c r="AE19" s="22"/>
      <c r="AF19" s="26"/>
    </row>
    <row r="20" spans="1:32" ht="16.149999999999999" customHeight="1" x14ac:dyDescent="0.2">
      <c r="A20" s="8">
        <v>14</v>
      </c>
      <c r="B20" s="9" t="s">
        <v>18</v>
      </c>
      <c r="C20" s="177"/>
      <c r="D20" s="10"/>
      <c r="E20" s="19"/>
      <c r="F20" s="19"/>
      <c r="G20" s="19"/>
      <c r="H20" s="190"/>
      <c r="I20" s="10"/>
      <c r="J20" s="19"/>
      <c r="K20" s="190"/>
      <c r="L20" s="10"/>
      <c r="M20" s="19"/>
      <c r="N20" s="190"/>
      <c r="O20" s="10"/>
      <c r="P20" s="19"/>
      <c r="Q20" s="190"/>
      <c r="R20" s="10"/>
      <c r="S20" s="19"/>
      <c r="T20" s="22"/>
      <c r="U20" s="10"/>
      <c r="V20" s="10"/>
      <c r="W20" s="11"/>
      <c r="X20" s="22"/>
      <c r="Y20" s="19"/>
      <c r="Z20" s="22"/>
      <c r="AA20" s="10"/>
      <c r="AB20" s="22"/>
      <c r="AC20" s="10"/>
      <c r="AD20" s="10"/>
      <c r="AE20" s="22"/>
      <c r="AF20" s="26"/>
    </row>
    <row r="21" spans="1:32" ht="16.149999999999999" customHeight="1" x14ac:dyDescent="0.2">
      <c r="A21" s="3">
        <v>15</v>
      </c>
      <c r="B21" s="4" t="s">
        <v>19</v>
      </c>
      <c r="C21" s="178"/>
      <c r="D21" s="5"/>
      <c r="E21" s="20"/>
      <c r="F21" s="20"/>
      <c r="G21" s="20"/>
      <c r="H21" s="191"/>
      <c r="I21" s="5"/>
      <c r="J21" s="20"/>
      <c r="K21" s="191"/>
      <c r="L21" s="5"/>
      <c r="M21" s="20"/>
      <c r="N21" s="191"/>
      <c r="O21" s="5"/>
      <c r="P21" s="20"/>
      <c r="Q21" s="191"/>
      <c r="R21" s="5"/>
      <c r="S21" s="20"/>
      <c r="T21" s="23"/>
      <c r="U21" s="5"/>
      <c r="V21" s="5"/>
      <c r="W21" s="6"/>
      <c r="X21" s="23"/>
      <c r="Y21" s="20"/>
      <c r="Z21" s="23"/>
      <c r="AA21" s="5"/>
      <c r="AB21" s="23"/>
      <c r="AC21" s="7"/>
      <c r="AD21" s="5"/>
      <c r="AE21" s="24"/>
      <c r="AF21" s="24"/>
    </row>
    <row r="22" spans="1:32" ht="16.149999999999999" customHeight="1" x14ac:dyDescent="0.2">
      <c r="A22" s="12">
        <v>16</v>
      </c>
      <c r="B22" s="13" t="s">
        <v>20</v>
      </c>
      <c r="C22" s="176"/>
      <c r="D22" s="14"/>
      <c r="E22" s="18"/>
      <c r="F22" s="18"/>
      <c r="G22" s="18"/>
      <c r="H22" s="189"/>
      <c r="I22" s="14"/>
      <c r="J22" s="18"/>
      <c r="K22" s="189"/>
      <c r="L22" s="14"/>
      <c r="M22" s="18"/>
      <c r="N22" s="189"/>
      <c r="O22" s="14"/>
      <c r="P22" s="18"/>
      <c r="Q22" s="189"/>
      <c r="R22" s="14"/>
      <c r="S22" s="18"/>
      <c r="T22" s="21"/>
      <c r="U22" s="14"/>
      <c r="V22" s="14"/>
      <c r="W22" s="15"/>
      <c r="X22" s="21"/>
      <c r="Y22" s="18"/>
      <c r="Z22" s="21"/>
      <c r="AA22" s="14"/>
      <c r="AB22" s="21"/>
      <c r="AC22" s="14"/>
      <c r="AD22" s="14"/>
      <c r="AE22" s="21"/>
      <c r="AF22" s="25"/>
    </row>
    <row r="23" spans="1:32" ht="16.149999999999999" customHeight="1" x14ac:dyDescent="0.2">
      <c r="A23" s="8">
        <v>17</v>
      </c>
      <c r="B23" s="9" t="s">
        <v>21</v>
      </c>
      <c r="C23" s="177"/>
      <c r="D23" s="10"/>
      <c r="E23" s="19"/>
      <c r="F23" s="19"/>
      <c r="G23" s="19"/>
      <c r="H23" s="190"/>
      <c r="I23" s="10"/>
      <c r="J23" s="19"/>
      <c r="K23" s="190"/>
      <c r="L23" s="10"/>
      <c r="M23" s="19"/>
      <c r="N23" s="190"/>
      <c r="O23" s="10"/>
      <c r="P23" s="19"/>
      <c r="Q23" s="190"/>
      <c r="R23" s="10"/>
      <c r="S23" s="19"/>
      <c r="T23" s="22"/>
      <c r="U23" s="10"/>
      <c r="V23" s="10"/>
      <c r="W23" s="11"/>
      <c r="X23" s="22"/>
      <c r="Y23" s="19"/>
      <c r="Z23" s="22"/>
      <c r="AA23" s="10"/>
      <c r="AB23" s="22"/>
      <c r="AC23" s="10"/>
      <c r="AD23" s="10"/>
      <c r="AE23" s="22"/>
      <c r="AF23" s="26"/>
    </row>
    <row r="24" spans="1:32" ht="16.149999999999999" customHeight="1" x14ac:dyDescent="0.2">
      <c r="A24" s="8">
        <v>18</v>
      </c>
      <c r="B24" s="9" t="s">
        <v>22</v>
      </c>
      <c r="C24" s="177"/>
      <c r="D24" s="10"/>
      <c r="E24" s="19"/>
      <c r="F24" s="19"/>
      <c r="G24" s="19"/>
      <c r="H24" s="190"/>
      <c r="I24" s="10"/>
      <c r="J24" s="19"/>
      <c r="K24" s="190"/>
      <c r="L24" s="10"/>
      <c r="M24" s="19"/>
      <c r="N24" s="190"/>
      <c r="O24" s="10"/>
      <c r="P24" s="19"/>
      <c r="Q24" s="190"/>
      <c r="R24" s="10"/>
      <c r="S24" s="19"/>
      <c r="T24" s="22"/>
      <c r="U24" s="10"/>
      <c r="V24" s="10"/>
      <c r="W24" s="11"/>
      <c r="X24" s="22"/>
      <c r="Y24" s="19"/>
      <c r="Z24" s="22"/>
      <c r="AA24" s="10"/>
      <c r="AB24" s="22"/>
      <c r="AC24" s="10"/>
      <c r="AD24" s="10"/>
      <c r="AE24" s="22"/>
      <c r="AF24" s="26"/>
    </row>
    <row r="25" spans="1:32" ht="16.149999999999999" customHeight="1" x14ac:dyDescent="0.2">
      <c r="A25" s="8">
        <v>19</v>
      </c>
      <c r="B25" s="9" t="s">
        <v>23</v>
      </c>
      <c r="C25" s="177"/>
      <c r="D25" s="10"/>
      <c r="E25" s="19"/>
      <c r="F25" s="19"/>
      <c r="G25" s="19"/>
      <c r="H25" s="190"/>
      <c r="I25" s="10"/>
      <c r="J25" s="19"/>
      <c r="K25" s="190"/>
      <c r="L25" s="10"/>
      <c r="M25" s="19"/>
      <c r="N25" s="190"/>
      <c r="O25" s="10"/>
      <c r="P25" s="19"/>
      <c r="Q25" s="190"/>
      <c r="R25" s="10"/>
      <c r="S25" s="19"/>
      <c r="T25" s="22"/>
      <c r="U25" s="10"/>
      <c r="V25" s="10"/>
      <c r="W25" s="11"/>
      <c r="X25" s="22"/>
      <c r="Y25" s="19"/>
      <c r="Z25" s="22"/>
      <c r="AA25" s="10"/>
      <c r="AB25" s="22"/>
      <c r="AC25" s="10"/>
      <c r="AD25" s="10"/>
      <c r="AE25" s="22"/>
      <c r="AF25" s="26"/>
    </row>
    <row r="26" spans="1:32" ht="16.149999999999999" customHeight="1" x14ac:dyDescent="0.2">
      <c r="A26" s="3">
        <v>20</v>
      </c>
      <c r="B26" s="4" t="s">
        <v>24</v>
      </c>
      <c r="C26" s="178"/>
      <c r="D26" s="5"/>
      <c r="E26" s="20"/>
      <c r="F26" s="20"/>
      <c r="G26" s="20"/>
      <c r="H26" s="191"/>
      <c r="I26" s="5"/>
      <c r="J26" s="20"/>
      <c r="K26" s="191"/>
      <c r="L26" s="5"/>
      <c r="M26" s="20"/>
      <c r="N26" s="191"/>
      <c r="O26" s="5"/>
      <c r="P26" s="20"/>
      <c r="Q26" s="191"/>
      <c r="R26" s="5"/>
      <c r="S26" s="20"/>
      <c r="T26" s="23"/>
      <c r="U26" s="5"/>
      <c r="V26" s="5"/>
      <c r="W26" s="6"/>
      <c r="X26" s="23"/>
      <c r="Y26" s="20"/>
      <c r="Z26" s="23"/>
      <c r="AA26" s="5"/>
      <c r="AB26" s="23"/>
      <c r="AC26" s="7"/>
      <c r="AD26" s="5"/>
      <c r="AE26" s="24"/>
      <c r="AF26" s="24"/>
    </row>
    <row r="27" spans="1:32" ht="16.149999999999999" customHeight="1" x14ac:dyDescent="0.2">
      <c r="A27" s="12">
        <v>21</v>
      </c>
      <c r="B27" s="13" t="s">
        <v>25</v>
      </c>
      <c r="C27" s="176"/>
      <c r="D27" s="14"/>
      <c r="E27" s="18"/>
      <c r="F27" s="18"/>
      <c r="G27" s="18"/>
      <c r="H27" s="189"/>
      <c r="I27" s="14"/>
      <c r="J27" s="18"/>
      <c r="K27" s="189"/>
      <c r="L27" s="14"/>
      <c r="M27" s="18"/>
      <c r="N27" s="189"/>
      <c r="O27" s="14"/>
      <c r="P27" s="18"/>
      <c r="Q27" s="189"/>
      <c r="R27" s="14"/>
      <c r="S27" s="18"/>
      <c r="T27" s="21"/>
      <c r="U27" s="14"/>
      <c r="V27" s="14"/>
      <c r="W27" s="15"/>
      <c r="X27" s="21"/>
      <c r="Y27" s="18"/>
      <c r="Z27" s="21"/>
      <c r="AA27" s="14"/>
      <c r="AB27" s="21"/>
      <c r="AC27" s="14"/>
      <c r="AD27" s="14"/>
      <c r="AE27" s="21"/>
      <c r="AF27" s="25"/>
    </row>
    <row r="28" spans="1:32" ht="16.149999999999999" customHeight="1" x14ac:dyDescent="0.2">
      <c r="A28" s="8">
        <v>22</v>
      </c>
      <c r="B28" s="9" t="s">
        <v>26</v>
      </c>
      <c r="C28" s="177"/>
      <c r="D28" s="10"/>
      <c r="E28" s="19"/>
      <c r="F28" s="19"/>
      <c r="G28" s="19"/>
      <c r="H28" s="190"/>
      <c r="I28" s="10"/>
      <c r="J28" s="19"/>
      <c r="K28" s="190"/>
      <c r="L28" s="10"/>
      <c r="M28" s="19"/>
      <c r="N28" s="190"/>
      <c r="O28" s="10"/>
      <c r="P28" s="19"/>
      <c r="Q28" s="190"/>
      <c r="R28" s="10"/>
      <c r="S28" s="19"/>
      <c r="T28" s="22"/>
      <c r="U28" s="10"/>
      <c r="V28" s="10"/>
      <c r="W28" s="11"/>
      <c r="X28" s="22"/>
      <c r="Y28" s="19"/>
      <c r="Z28" s="22"/>
      <c r="AA28" s="10"/>
      <c r="AB28" s="22"/>
      <c r="AC28" s="10"/>
      <c r="AD28" s="10"/>
      <c r="AE28" s="22"/>
      <c r="AF28" s="26"/>
    </row>
    <row r="29" spans="1:32" ht="16.149999999999999" customHeight="1" x14ac:dyDescent="0.2">
      <c r="A29" s="8">
        <v>23</v>
      </c>
      <c r="B29" s="9" t="s">
        <v>27</v>
      </c>
      <c r="C29" s="177"/>
      <c r="D29" s="10"/>
      <c r="E29" s="19"/>
      <c r="F29" s="19"/>
      <c r="G29" s="19"/>
      <c r="H29" s="190"/>
      <c r="I29" s="10"/>
      <c r="J29" s="19"/>
      <c r="K29" s="190"/>
      <c r="L29" s="10"/>
      <c r="M29" s="19"/>
      <c r="N29" s="190"/>
      <c r="O29" s="10"/>
      <c r="P29" s="19"/>
      <c r="Q29" s="190"/>
      <c r="R29" s="10"/>
      <c r="S29" s="19"/>
      <c r="T29" s="22"/>
      <c r="U29" s="10"/>
      <c r="V29" s="10"/>
      <c r="W29" s="11"/>
      <c r="X29" s="22"/>
      <c r="Y29" s="19"/>
      <c r="Z29" s="22"/>
      <c r="AA29" s="10"/>
      <c r="AB29" s="22"/>
      <c r="AC29" s="10"/>
      <c r="AD29" s="10"/>
      <c r="AE29" s="22"/>
      <c r="AF29" s="26"/>
    </row>
    <row r="30" spans="1:32" ht="16.149999999999999" customHeight="1" x14ac:dyDescent="0.2">
      <c r="A30" s="8">
        <v>24</v>
      </c>
      <c r="B30" s="9" t="s">
        <v>28</v>
      </c>
      <c r="C30" s="177"/>
      <c r="D30" s="10"/>
      <c r="E30" s="19"/>
      <c r="F30" s="19"/>
      <c r="G30" s="19"/>
      <c r="H30" s="190"/>
      <c r="I30" s="10"/>
      <c r="J30" s="19"/>
      <c r="K30" s="190"/>
      <c r="L30" s="10"/>
      <c r="M30" s="19"/>
      <c r="N30" s="190"/>
      <c r="O30" s="10"/>
      <c r="P30" s="19"/>
      <c r="Q30" s="190"/>
      <c r="R30" s="10"/>
      <c r="S30" s="19"/>
      <c r="T30" s="22"/>
      <c r="U30" s="10"/>
      <c r="V30" s="10"/>
      <c r="W30" s="11"/>
      <c r="X30" s="22"/>
      <c r="Y30" s="19"/>
      <c r="Z30" s="22"/>
      <c r="AA30" s="10"/>
      <c r="AB30" s="22"/>
      <c r="AC30" s="10"/>
      <c r="AD30" s="10"/>
      <c r="AE30" s="22"/>
      <c r="AF30" s="26"/>
    </row>
    <row r="31" spans="1:32" ht="16.149999999999999" customHeight="1" x14ac:dyDescent="0.2">
      <c r="A31" s="3">
        <v>25</v>
      </c>
      <c r="B31" s="4" t="s">
        <v>29</v>
      </c>
      <c r="C31" s="178"/>
      <c r="D31" s="5"/>
      <c r="E31" s="20"/>
      <c r="F31" s="20"/>
      <c r="G31" s="20"/>
      <c r="H31" s="191"/>
      <c r="I31" s="5"/>
      <c r="J31" s="20"/>
      <c r="K31" s="191"/>
      <c r="L31" s="5"/>
      <c r="M31" s="20"/>
      <c r="N31" s="191"/>
      <c r="O31" s="5"/>
      <c r="P31" s="20"/>
      <c r="Q31" s="191"/>
      <c r="R31" s="5"/>
      <c r="S31" s="20"/>
      <c r="T31" s="23"/>
      <c r="U31" s="5"/>
      <c r="V31" s="5"/>
      <c r="W31" s="6"/>
      <c r="X31" s="23"/>
      <c r="Y31" s="20"/>
      <c r="Z31" s="23"/>
      <c r="AA31" s="5"/>
      <c r="AB31" s="23"/>
      <c r="AC31" s="7"/>
      <c r="AD31" s="5"/>
      <c r="AE31" s="24"/>
      <c r="AF31" s="24"/>
    </row>
    <row r="32" spans="1:32" ht="16.149999999999999" customHeight="1" x14ac:dyDescent="0.2">
      <c r="A32" s="12">
        <v>26</v>
      </c>
      <c r="B32" s="13" t="s">
        <v>30</v>
      </c>
      <c r="C32" s="176"/>
      <c r="D32" s="14"/>
      <c r="E32" s="18"/>
      <c r="F32" s="18"/>
      <c r="G32" s="18"/>
      <c r="H32" s="189"/>
      <c r="I32" s="14"/>
      <c r="J32" s="18"/>
      <c r="K32" s="189"/>
      <c r="L32" s="14"/>
      <c r="M32" s="18"/>
      <c r="N32" s="189"/>
      <c r="O32" s="14"/>
      <c r="P32" s="18"/>
      <c r="Q32" s="189"/>
      <c r="R32" s="14"/>
      <c r="S32" s="18"/>
      <c r="T32" s="21"/>
      <c r="U32" s="14"/>
      <c r="V32" s="14"/>
      <c r="W32" s="15"/>
      <c r="X32" s="21"/>
      <c r="Y32" s="18"/>
      <c r="Z32" s="21"/>
      <c r="AA32" s="14"/>
      <c r="AB32" s="21"/>
      <c r="AC32" s="14"/>
      <c r="AD32" s="14"/>
      <c r="AE32" s="21"/>
      <c r="AF32" s="25"/>
    </row>
    <row r="33" spans="1:32" ht="16.149999999999999" customHeight="1" x14ac:dyDescent="0.2">
      <c r="A33" s="8">
        <v>27</v>
      </c>
      <c r="B33" s="9" t="s">
        <v>31</v>
      </c>
      <c r="C33" s="177"/>
      <c r="D33" s="10"/>
      <c r="E33" s="19"/>
      <c r="F33" s="19"/>
      <c r="G33" s="19"/>
      <c r="H33" s="190"/>
      <c r="I33" s="10"/>
      <c r="J33" s="19"/>
      <c r="K33" s="190"/>
      <c r="L33" s="10"/>
      <c r="M33" s="19"/>
      <c r="N33" s="190"/>
      <c r="O33" s="10"/>
      <c r="P33" s="19"/>
      <c r="Q33" s="190"/>
      <c r="R33" s="10"/>
      <c r="S33" s="19"/>
      <c r="T33" s="22"/>
      <c r="U33" s="10"/>
      <c r="V33" s="10"/>
      <c r="W33" s="11"/>
      <c r="X33" s="22"/>
      <c r="Y33" s="19"/>
      <c r="Z33" s="22"/>
      <c r="AA33" s="10"/>
      <c r="AB33" s="22"/>
      <c r="AC33" s="10"/>
      <c r="AD33" s="10"/>
      <c r="AE33" s="22"/>
      <c r="AF33" s="26"/>
    </row>
    <row r="34" spans="1:32" ht="16.149999999999999" customHeight="1" x14ac:dyDescent="0.2">
      <c r="A34" s="8">
        <v>28</v>
      </c>
      <c r="B34" s="9" t="s">
        <v>32</v>
      </c>
      <c r="C34" s="177"/>
      <c r="D34" s="10"/>
      <c r="E34" s="19"/>
      <c r="F34" s="19"/>
      <c r="G34" s="19"/>
      <c r="H34" s="190"/>
      <c r="I34" s="10"/>
      <c r="J34" s="19"/>
      <c r="K34" s="190"/>
      <c r="L34" s="10"/>
      <c r="M34" s="19"/>
      <c r="N34" s="190"/>
      <c r="O34" s="10"/>
      <c r="P34" s="19"/>
      <c r="Q34" s="190"/>
      <c r="R34" s="10"/>
      <c r="S34" s="19"/>
      <c r="T34" s="22"/>
      <c r="U34" s="10"/>
      <c r="V34" s="10"/>
      <c r="W34" s="11"/>
      <c r="X34" s="22"/>
      <c r="Y34" s="19"/>
      <c r="Z34" s="22"/>
      <c r="AA34" s="10"/>
      <c r="AB34" s="22"/>
      <c r="AC34" s="10"/>
      <c r="AD34" s="10"/>
      <c r="AE34" s="22"/>
      <c r="AF34" s="26"/>
    </row>
    <row r="35" spans="1:32" ht="16.149999999999999" customHeight="1" x14ac:dyDescent="0.2">
      <c r="A35" s="8">
        <v>29</v>
      </c>
      <c r="B35" s="9" t="s">
        <v>33</v>
      </c>
      <c r="C35" s="177"/>
      <c r="D35" s="10"/>
      <c r="E35" s="19"/>
      <c r="F35" s="19"/>
      <c r="G35" s="19"/>
      <c r="H35" s="190"/>
      <c r="I35" s="10"/>
      <c r="J35" s="19"/>
      <c r="K35" s="190"/>
      <c r="L35" s="10"/>
      <c r="M35" s="19"/>
      <c r="N35" s="190"/>
      <c r="O35" s="10"/>
      <c r="P35" s="19"/>
      <c r="Q35" s="190"/>
      <c r="R35" s="10"/>
      <c r="S35" s="19"/>
      <c r="T35" s="22"/>
      <c r="U35" s="10"/>
      <c r="V35" s="10"/>
      <c r="W35" s="11"/>
      <c r="X35" s="22"/>
      <c r="Y35" s="19"/>
      <c r="Z35" s="22"/>
      <c r="AA35" s="10"/>
      <c r="AB35" s="22"/>
      <c r="AC35" s="10"/>
      <c r="AD35" s="10"/>
      <c r="AE35" s="22"/>
      <c r="AF35" s="26"/>
    </row>
    <row r="36" spans="1:32" ht="16.149999999999999" customHeight="1" x14ac:dyDescent="0.2">
      <c r="A36" s="3">
        <v>30</v>
      </c>
      <c r="B36" s="4" t="s">
        <v>34</v>
      </c>
      <c r="C36" s="178"/>
      <c r="D36" s="5"/>
      <c r="E36" s="20"/>
      <c r="F36" s="20"/>
      <c r="G36" s="20"/>
      <c r="H36" s="191"/>
      <c r="I36" s="5"/>
      <c r="J36" s="20"/>
      <c r="K36" s="191"/>
      <c r="L36" s="5"/>
      <c r="M36" s="20"/>
      <c r="N36" s="191"/>
      <c r="O36" s="5"/>
      <c r="P36" s="20"/>
      <c r="Q36" s="191"/>
      <c r="R36" s="5"/>
      <c r="S36" s="20"/>
      <c r="T36" s="23"/>
      <c r="U36" s="5"/>
      <c r="V36" s="5"/>
      <c r="W36" s="6"/>
      <c r="X36" s="23"/>
      <c r="Y36" s="20"/>
      <c r="Z36" s="23"/>
      <c r="AA36" s="5"/>
      <c r="AB36" s="23"/>
      <c r="AC36" s="7"/>
      <c r="AD36" s="5"/>
      <c r="AE36" s="24"/>
      <c r="AF36" s="24"/>
    </row>
    <row r="37" spans="1:32" ht="16.149999999999999" customHeight="1" x14ac:dyDescent="0.2">
      <c r="A37" s="12">
        <v>31</v>
      </c>
      <c r="B37" s="13" t="s">
        <v>35</v>
      </c>
      <c r="C37" s="176"/>
      <c r="D37" s="14"/>
      <c r="E37" s="18"/>
      <c r="F37" s="18"/>
      <c r="G37" s="18"/>
      <c r="H37" s="189"/>
      <c r="I37" s="14"/>
      <c r="J37" s="18"/>
      <c r="K37" s="189"/>
      <c r="L37" s="14"/>
      <c r="M37" s="18"/>
      <c r="N37" s="189"/>
      <c r="O37" s="14"/>
      <c r="P37" s="18"/>
      <c r="Q37" s="189"/>
      <c r="R37" s="14"/>
      <c r="S37" s="18"/>
      <c r="T37" s="21"/>
      <c r="U37" s="14"/>
      <c r="V37" s="14"/>
      <c r="W37" s="15"/>
      <c r="X37" s="21"/>
      <c r="Y37" s="18"/>
      <c r="Z37" s="21"/>
      <c r="AA37" s="14"/>
      <c r="AB37" s="21"/>
      <c r="AC37" s="14"/>
      <c r="AD37" s="14"/>
      <c r="AE37" s="21"/>
      <c r="AF37" s="25"/>
    </row>
    <row r="38" spans="1:32" ht="16.149999999999999" customHeight="1" x14ac:dyDescent="0.2">
      <c r="A38" s="8">
        <v>32</v>
      </c>
      <c r="B38" s="9" t="s">
        <v>36</v>
      </c>
      <c r="C38" s="177"/>
      <c r="D38" s="10"/>
      <c r="E38" s="19"/>
      <c r="F38" s="19"/>
      <c r="G38" s="19"/>
      <c r="H38" s="190"/>
      <c r="I38" s="10"/>
      <c r="J38" s="19"/>
      <c r="K38" s="190"/>
      <c r="L38" s="10"/>
      <c r="M38" s="19"/>
      <c r="N38" s="190"/>
      <c r="O38" s="10"/>
      <c r="P38" s="19"/>
      <c r="Q38" s="190"/>
      <c r="R38" s="10"/>
      <c r="S38" s="19"/>
      <c r="T38" s="22"/>
      <c r="U38" s="10"/>
      <c r="V38" s="10"/>
      <c r="W38" s="11"/>
      <c r="X38" s="22"/>
      <c r="Y38" s="19"/>
      <c r="Z38" s="22"/>
      <c r="AA38" s="10"/>
      <c r="AB38" s="22"/>
      <c r="AC38" s="10"/>
      <c r="AD38" s="10"/>
      <c r="AE38" s="22"/>
      <c r="AF38" s="26"/>
    </row>
    <row r="39" spans="1:32" ht="16.149999999999999" customHeight="1" x14ac:dyDescent="0.2">
      <c r="A39" s="8">
        <v>33</v>
      </c>
      <c r="B39" s="9" t="s">
        <v>37</v>
      </c>
      <c r="C39" s="177"/>
      <c r="D39" s="10"/>
      <c r="E39" s="19"/>
      <c r="F39" s="19"/>
      <c r="G39" s="19"/>
      <c r="H39" s="190"/>
      <c r="I39" s="10"/>
      <c r="J39" s="19"/>
      <c r="K39" s="190"/>
      <c r="L39" s="10"/>
      <c r="M39" s="19"/>
      <c r="N39" s="190"/>
      <c r="O39" s="10"/>
      <c r="P39" s="19"/>
      <c r="Q39" s="190"/>
      <c r="R39" s="10"/>
      <c r="S39" s="19"/>
      <c r="T39" s="22"/>
      <c r="U39" s="10"/>
      <c r="V39" s="10"/>
      <c r="W39" s="11"/>
      <c r="X39" s="22"/>
      <c r="Y39" s="19"/>
      <c r="Z39" s="22"/>
      <c r="AA39" s="10"/>
      <c r="AB39" s="22"/>
      <c r="AC39" s="10"/>
      <c r="AD39" s="10"/>
      <c r="AE39" s="22"/>
      <c r="AF39" s="26"/>
    </row>
    <row r="40" spans="1:32" ht="16.149999999999999" customHeight="1" x14ac:dyDescent="0.2">
      <c r="A40" s="8">
        <v>34</v>
      </c>
      <c r="B40" s="9" t="s">
        <v>38</v>
      </c>
      <c r="C40" s="177"/>
      <c r="D40" s="10"/>
      <c r="E40" s="19"/>
      <c r="F40" s="19"/>
      <c r="G40" s="19"/>
      <c r="H40" s="190"/>
      <c r="I40" s="10"/>
      <c r="J40" s="19"/>
      <c r="K40" s="190"/>
      <c r="L40" s="10"/>
      <c r="M40" s="19"/>
      <c r="N40" s="190"/>
      <c r="O40" s="10"/>
      <c r="P40" s="19"/>
      <c r="Q40" s="190"/>
      <c r="R40" s="10"/>
      <c r="S40" s="19"/>
      <c r="T40" s="22"/>
      <c r="U40" s="10"/>
      <c r="V40" s="10"/>
      <c r="W40" s="11"/>
      <c r="X40" s="22"/>
      <c r="Y40" s="19"/>
      <c r="Z40" s="22"/>
      <c r="AA40" s="10"/>
      <c r="AB40" s="22"/>
      <c r="AC40" s="10"/>
      <c r="AD40" s="10"/>
      <c r="AE40" s="22"/>
      <c r="AF40" s="26"/>
    </row>
    <row r="41" spans="1:32" ht="16.149999999999999" customHeight="1" x14ac:dyDescent="0.2">
      <c r="A41" s="3">
        <v>35</v>
      </c>
      <c r="B41" s="4" t="s">
        <v>39</v>
      </c>
      <c r="C41" s="178"/>
      <c r="D41" s="5"/>
      <c r="E41" s="20"/>
      <c r="F41" s="20"/>
      <c r="G41" s="20"/>
      <c r="H41" s="191"/>
      <c r="I41" s="5"/>
      <c r="J41" s="20"/>
      <c r="K41" s="191"/>
      <c r="L41" s="5"/>
      <c r="M41" s="20"/>
      <c r="N41" s="191"/>
      <c r="O41" s="5"/>
      <c r="P41" s="20"/>
      <c r="Q41" s="191"/>
      <c r="R41" s="5"/>
      <c r="S41" s="20"/>
      <c r="T41" s="23"/>
      <c r="U41" s="5"/>
      <c r="V41" s="5"/>
      <c r="W41" s="6"/>
      <c r="X41" s="23"/>
      <c r="Y41" s="20"/>
      <c r="Z41" s="23"/>
      <c r="AA41" s="5"/>
      <c r="AB41" s="23"/>
      <c r="AC41" s="7"/>
      <c r="AD41" s="5"/>
      <c r="AE41" s="24"/>
      <c r="AF41" s="24"/>
    </row>
    <row r="42" spans="1:32" ht="16.149999999999999" customHeight="1" x14ac:dyDescent="0.2">
      <c r="A42" s="12">
        <v>36</v>
      </c>
      <c r="B42" s="13" t="s">
        <v>417</v>
      </c>
      <c r="C42" s="176"/>
      <c r="D42" s="14"/>
      <c r="E42" s="282"/>
      <c r="F42" s="18"/>
      <c r="G42" s="18"/>
      <c r="H42" s="189"/>
      <c r="I42" s="14"/>
      <c r="J42" s="18"/>
      <c r="K42" s="189"/>
      <c r="L42" s="14"/>
      <c r="M42" s="18"/>
      <c r="N42" s="189"/>
      <c r="O42" s="14"/>
      <c r="P42" s="18"/>
      <c r="Q42" s="189"/>
      <c r="R42" s="14"/>
      <c r="S42" s="18"/>
      <c r="T42" s="21"/>
      <c r="U42" s="14"/>
      <c r="V42" s="14"/>
      <c r="W42" s="15"/>
      <c r="X42" s="21"/>
      <c r="Y42" s="18"/>
      <c r="Z42" s="21"/>
      <c r="AA42" s="14"/>
      <c r="AB42" s="21"/>
      <c r="AC42" s="14"/>
      <c r="AD42" s="14"/>
      <c r="AE42" s="21"/>
      <c r="AF42" s="25"/>
    </row>
    <row r="43" spans="1:32" ht="16.149999999999999" customHeight="1" x14ac:dyDescent="0.2">
      <c r="A43" s="8">
        <v>37</v>
      </c>
      <c r="B43" s="9" t="s">
        <v>41</v>
      </c>
      <c r="C43" s="177"/>
      <c r="D43" s="10"/>
      <c r="E43" s="19"/>
      <c r="F43" s="19"/>
      <c r="G43" s="19"/>
      <c r="H43" s="190"/>
      <c r="I43" s="10"/>
      <c r="J43" s="19"/>
      <c r="K43" s="190"/>
      <c r="L43" s="10"/>
      <c r="M43" s="19"/>
      <c r="N43" s="190"/>
      <c r="O43" s="10"/>
      <c r="P43" s="19"/>
      <c r="Q43" s="190"/>
      <c r="R43" s="10"/>
      <c r="S43" s="19"/>
      <c r="T43" s="22"/>
      <c r="U43" s="10"/>
      <c r="V43" s="10"/>
      <c r="W43" s="11"/>
      <c r="X43" s="22"/>
      <c r="Y43" s="19"/>
      <c r="Z43" s="22"/>
      <c r="AA43" s="10"/>
      <c r="AB43" s="22"/>
      <c r="AC43" s="10"/>
      <c r="AD43" s="10"/>
      <c r="AE43" s="22"/>
      <c r="AF43" s="26"/>
    </row>
    <row r="44" spans="1:32" ht="16.149999999999999" customHeight="1" x14ac:dyDescent="0.2">
      <c r="A44" s="8">
        <v>38</v>
      </c>
      <c r="B44" s="9" t="s">
        <v>42</v>
      </c>
      <c r="C44" s="177"/>
      <c r="D44" s="10"/>
      <c r="E44" s="19"/>
      <c r="F44" s="19"/>
      <c r="G44" s="19"/>
      <c r="H44" s="190"/>
      <c r="I44" s="10"/>
      <c r="J44" s="19"/>
      <c r="K44" s="190"/>
      <c r="L44" s="10"/>
      <c r="M44" s="19"/>
      <c r="N44" s="190"/>
      <c r="O44" s="10"/>
      <c r="P44" s="19"/>
      <c r="Q44" s="190"/>
      <c r="R44" s="10"/>
      <c r="S44" s="19"/>
      <c r="T44" s="22"/>
      <c r="U44" s="10"/>
      <c r="V44" s="10"/>
      <c r="W44" s="11"/>
      <c r="X44" s="22"/>
      <c r="Y44" s="19"/>
      <c r="Z44" s="22"/>
      <c r="AA44" s="10"/>
      <c r="AB44" s="22"/>
      <c r="AC44" s="10"/>
      <c r="AD44" s="10"/>
      <c r="AE44" s="22"/>
      <c r="AF44" s="26"/>
    </row>
    <row r="45" spans="1:32" ht="16.149999999999999" customHeight="1" x14ac:dyDescent="0.2">
      <c r="A45" s="8">
        <v>39</v>
      </c>
      <c r="B45" s="9" t="s">
        <v>43</v>
      </c>
      <c r="C45" s="177"/>
      <c r="D45" s="10"/>
      <c r="E45" s="19"/>
      <c r="F45" s="19"/>
      <c r="G45" s="19"/>
      <c r="H45" s="190"/>
      <c r="I45" s="10"/>
      <c r="J45" s="19"/>
      <c r="K45" s="190"/>
      <c r="L45" s="10"/>
      <c r="M45" s="19"/>
      <c r="N45" s="190"/>
      <c r="O45" s="10"/>
      <c r="P45" s="19"/>
      <c r="Q45" s="190"/>
      <c r="R45" s="10"/>
      <c r="S45" s="19"/>
      <c r="T45" s="22"/>
      <c r="U45" s="10"/>
      <c r="V45" s="10"/>
      <c r="W45" s="11"/>
      <c r="X45" s="22"/>
      <c r="Y45" s="19"/>
      <c r="Z45" s="22"/>
      <c r="AA45" s="10"/>
      <c r="AB45" s="22"/>
      <c r="AC45" s="10"/>
      <c r="AD45" s="10"/>
      <c r="AE45" s="22"/>
      <c r="AF45" s="26"/>
    </row>
    <row r="46" spans="1:32" ht="16.149999999999999" customHeight="1" x14ac:dyDescent="0.2">
      <c r="A46" s="3">
        <v>40</v>
      </c>
      <c r="B46" s="4" t="s">
        <v>44</v>
      </c>
      <c r="C46" s="178"/>
      <c r="D46" s="5"/>
      <c r="E46" s="20"/>
      <c r="F46" s="20"/>
      <c r="G46" s="20"/>
      <c r="H46" s="191"/>
      <c r="I46" s="5"/>
      <c r="J46" s="20"/>
      <c r="K46" s="191"/>
      <c r="L46" s="5"/>
      <c r="M46" s="20"/>
      <c r="N46" s="191"/>
      <c r="O46" s="5"/>
      <c r="P46" s="20"/>
      <c r="Q46" s="191"/>
      <c r="R46" s="5"/>
      <c r="S46" s="20"/>
      <c r="T46" s="23"/>
      <c r="U46" s="5"/>
      <c r="V46" s="5"/>
      <c r="W46" s="6"/>
      <c r="X46" s="23"/>
      <c r="Y46" s="20"/>
      <c r="Z46" s="23"/>
      <c r="AA46" s="5"/>
      <c r="AB46" s="23"/>
      <c r="AC46" s="7"/>
      <c r="AD46" s="5"/>
      <c r="AE46" s="24"/>
      <c r="AF46" s="24"/>
    </row>
    <row r="47" spans="1:32" ht="16.149999999999999" customHeight="1" x14ac:dyDescent="0.2">
      <c r="A47" s="12">
        <v>41</v>
      </c>
      <c r="B47" s="13" t="s">
        <v>45</v>
      </c>
      <c r="C47" s="176"/>
      <c r="D47" s="14"/>
      <c r="E47" s="18"/>
      <c r="F47" s="18"/>
      <c r="G47" s="18"/>
      <c r="H47" s="189"/>
      <c r="I47" s="14"/>
      <c r="J47" s="18"/>
      <c r="K47" s="189"/>
      <c r="L47" s="14"/>
      <c r="M47" s="18"/>
      <c r="N47" s="189"/>
      <c r="O47" s="14"/>
      <c r="P47" s="18"/>
      <c r="Q47" s="189"/>
      <c r="R47" s="14"/>
      <c r="S47" s="18"/>
      <c r="T47" s="21"/>
      <c r="U47" s="14"/>
      <c r="V47" s="14"/>
      <c r="W47" s="15"/>
      <c r="X47" s="21"/>
      <c r="Y47" s="18"/>
      <c r="Z47" s="21"/>
      <c r="AA47" s="14"/>
      <c r="AB47" s="21"/>
      <c r="AC47" s="14"/>
      <c r="AD47" s="14"/>
      <c r="AE47" s="21"/>
      <c r="AF47" s="25"/>
    </row>
    <row r="48" spans="1:32" ht="16.149999999999999" customHeight="1" x14ac:dyDescent="0.2">
      <c r="A48" s="8">
        <v>42</v>
      </c>
      <c r="B48" s="9" t="s">
        <v>46</v>
      </c>
      <c r="C48" s="177"/>
      <c r="D48" s="10"/>
      <c r="E48" s="19"/>
      <c r="F48" s="19"/>
      <c r="G48" s="19"/>
      <c r="H48" s="190"/>
      <c r="I48" s="10"/>
      <c r="J48" s="19"/>
      <c r="K48" s="190"/>
      <c r="L48" s="10"/>
      <c r="M48" s="19"/>
      <c r="N48" s="190"/>
      <c r="O48" s="10"/>
      <c r="P48" s="19"/>
      <c r="Q48" s="190"/>
      <c r="R48" s="10"/>
      <c r="S48" s="19"/>
      <c r="T48" s="22"/>
      <c r="U48" s="10"/>
      <c r="V48" s="10"/>
      <c r="W48" s="11"/>
      <c r="X48" s="22"/>
      <c r="Y48" s="19"/>
      <c r="Z48" s="22"/>
      <c r="AA48" s="10"/>
      <c r="AB48" s="22"/>
      <c r="AC48" s="10"/>
      <c r="AD48" s="10"/>
      <c r="AE48" s="22"/>
      <c r="AF48" s="26"/>
    </row>
    <row r="49" spans="1:32" ht="16.149999999999999" customHeight="1" x14ac:dyDescent="0.2">
      <c r="A49" s="8">
        <v>43</v>
      </c>
      <c r="B49" s="9" t="s">
        <v>47</v>
      </c>
      <c r="C49" s="177"/>
      <c r="D49" s="10"/>
      <c r="E49" s="19"/>
      <c r="F49" s="19"/>
      <c r="G49" s="19"/>
      <c r="H49" s="190"/>
      <c r="I49" s="10"/>
      <c r="J49" s="19"/>
      <c r="K49" s="190"/>
      <c r="L49" s="10"/>
      <c r="M49" s="19"/>
      <c r="N49" s="190"/>
      <c r="O49" s="10"/>
      <c r="P49" s="19"/>
      <c r="Q49" s="190"/>
      <c r="R49" s="10"/>
      <c r="S49" s="19"/>
      <c r="T49" s="22"/>
      <c r="U49" s="10"/>
      <c r="V49" s="10"/>
      <c r="W49" s="11"/>
      <c r="X49" s="22"/>
      <c r="Y49" s="19"/>
      <c r="Z49" s="22"/>
      <c r="AA49" s="10"/>
      <c r="AB49" s="22"/>
      <c r="AC49" s="10"/>
      <c r="AD49" s="10"/>
      <c r="AE49" s="22"/>
      <c r="AF49" s="26"/>
    </row>
    <row r="50" spans="1:32" ht="16.149999999999999" customHeight="1" x14ac:dyDescent="0.2">
      <c r="A50" s="8">
        <v>44</v>
      </c>
      <c r="B50" s="9" t="s">
        <v>48</v>
      </c>
      <c r="C50" s="177"/>
      <c r="D50" s="10"/>
      <c r="E50" s="19"/>
      <c r="F50" s="19"/>
      <c r="G50" s="19"/>
      <c r="H50" s="190"/>
      <c r="I50" s="10"/>
      <c r="J50" s="19"/>
      <c r="K50" s="190"/>
      <c r="L50" s="10"/>
      <c r="M50" s="19"/>
      <c r="N50" s="190"/>
      <c r="O50" s="10"/>
      <c r="P50" s="19"/>
      <c r="Q50" s="190"/>
      <c r="R50" s="10"/>
      <c r="S50" s="19"/>
      <c r="T50" s="22"/>
      <c r="U50" s="10"/>
      <c r="V50" s="10"/>
      <c r="W50" s="11"/>
      <c r="X50" s="22"/>
      <c r="Y50" s="19"/>
      <c r="Z50" s="22"/>
      <c r="AA50" s="10"/>
      <c r="AB50" s="22"/>
      <c r="AC50" s="10"/>
      <c r="AD50" s="10"/>
      <c r="AE50" s="22"/>
      <c r="AF50" s="26"/>
    </row>
    <row r="51" spans="1:32" ht="16.149999999999999" customHeight="1" x14ac:dyDescent="0.2">
      <c r="A51" s="3">
        <v>45</v>
      </c>
      <c r="B51" s="4" t="s">
        <v>49</v>
      </c>
      <c r="C51" s="178"/>
      <c r="D51" s="5"/>
      <c r="E51" s="20"/>
      <c r="F51" s="20"/>
      <c r="G51" s="20"/>
      <c r="H51" s="191"/>
      <c r="I51" s="5"/>
      <c r="J51" s="20"/>
      <c r="K51" s="191"/>
      <c r="L51" s="5"/>
      <c r="M51" s="20"/>
      <c r="N51" s="191"/>
      <c r="O51" s="5"/>
      <c r="P51" s="20"/>
      <c r="Q51" s="191"/>
      <c r="R51" s="5"/>
      <c r="S51" s="20"/>
      <c r="T51" s="23"/>
      <c r="U51" s="5"/>
      <c r="V51" s="5"/>
      <c r="W51" s="6"/>
      <c r="X51" s="23"/>
      <c r="Y51" s="20"/>
      <c r="Z51" s="23"/>
      <c r="AA51" s="5"/>
      <c r="AB51" s="23"/>
      <c r="AC51" s="7"/>
      <c r="AD51" s="5"/>
      <c r="AE51" s="24"/>
      <c r="AF51" s="24"/>
    </row>
    <row r="52" spans="1:32" ht="16.149999999999999" customHeight="1" x14ac:dyDescent="0.2">
      <c r="A52" s="12">
        <v>46</v>
      </c>
      <c r="B52" s="13" t="s">
        <v>50</v>
      </c>
      <c r="C52" s="176"/>
      <c r="D52" s="14"/>
      <c r="E52" s="18"/>
      <c r="F52" s="18"/>
      <c r="G52" s="18"/>
      <c r="H52" s="189"/>
      <c r="I52" s="14"/>
      <c r="J52" s="18"/>
      <c r="K52" s="189"/>
      <c r="L52" s="14"/>
      <c r="M52" s="18"/>
      <c r="N52" s="189"/>
      <c r="O52" s="14"/>
      <c r="P52" s="18"/>
      <c r="Q52" s="189"/>
      <c r="R52" s="14"/>
      <c r="S52" s="18"/>
      <c r="T52" s="21"/>
      <c r="U52" s="14"/>
      <c r="V52" s="14"/>
      <c r="W52" s="15"/>
      <c r="X52" s="21"/>
      <c r="Y52" s="18"/>
      <c r="Z52" s="21"/>
      <c r="AA52" s="14"/>
      <c r="AB52" s="21"/>
      <c r="AC52" s="14"/>
      <c r="AD52" s="14"/>
      <c r="AE52" s="21"/>
      <c r="AF52" s="25"/>
    </row>
    <row r="53" spans="1:32" ht="16.149999999999999" customHeight="1" x14ac:dyDescent="0.2">
      <c r="A53" s="8">
        <v>47</v>
      </c>
      <c r="B53" s="9" t="s">
        <v>51</v>
      </c>
      <c r="C53" s="177"/>
      <c r="D53" s="10"/>
      <c r="E53" s="19"/>
      <c r="F53" s="19"/>
      <c r="G53" s="19"/>
      <c r="H53" s="190"/>
      <c r="I53" s="10"/>
      <c r="J53" s="19"/>
      <c r="K53" s="190"/>
      <c r="L53" s="10"/>
      <c r="M53" s="19"/>
      <c r="N53" s="190"/>
      <c r="O53" s="10"/>
      <c r="P53" s="19"/>
      <c r="Q53" s="190"/>
      <c r="R53" s="10"/>
      <c r="S53" s="19"/>
      <c r="T53" s="22"/>
      <c r="U53" s="10"/>
      <c r="V53" s="10"/>
      <c r="W53" s="11"/>
      <c r="X53" s="22"/>
      <c r="Y53" s="19"/>
      <c r="Z53" s="22"/>
      <c r="AA53" s="10"/>
      <c r="AB53" s="22"/>
      <c r="AC53" s="10"/>
      <c r="AD53" s="10"/>
      <c r="AE53" s="22"/>
      <c r="AF53" s="26"/>
    </row>
    <row r="54" spans="1:32" ht="16.149999999999999" customHeight="1" x14ac:dyDescent="0.2">
      <c r="A54" s="8">
        <v>48</v>
      </c>
      <c r="B54" s="9" t="s">
        <v>89</v>
      </c>
      <c r="C54" s="177"/>
      <c r="D54" s="10"/>
      <c r="E54" s="19"/>
      <c r="F54" s="19"/>
      <c r="G54" s="19"/>
      <c r="H54" s="190"/>
      <c r="I54" s="10"/>
      <c r="J54" s="19"/>
      <c r="K54" s="190"/>
      <c r="L54" s="10"/>
      <c r="M54" s="19"/>
      <c r="N54" s="190"/>
      <c r="O54" s="10"/>
      <c r="P54" s="19"/>
      <c r="Q54" s="190"/>
      <c r="R54" s="10"/>
      <c r="S54" s="19"/>
      <c r="T54" s="22"/>
      <c r="U54" s="10"/>
      <c r="V54" s="10"/>
      <c r="W54" s="11"/>
      <c r="X54" s="22"/>
      <c r="Y54" s="19"/>
      <c r="Z54" s="22"/>
      <c r="AA54" s="10"/>
      <c r="AB54" s="22"/>
      <c r="AC54" s="10"/>
      <c r="AD54" s="10"/>
      <c r="AE54" s="22"/>
      <c r="AF54" s="26"/>
    </row>
    <row r="55" spans="1:32" ht="16.149999999999999" customHeight="1" x14ac:dyDescent="0.2">
      <c r="A55" s="8">
        <v>49</v>
      </c>
      <c r="B55" s="9" t="s">
        <v>52</v>
      </c>
      <c r="C55" s="177"/>
      <c r="D55" s="10"/>
      <c r="E55" s="19"/>
      <c r="F55" s="19"/>
      <c r="G55" s="19"/>
      <c r="H55" s="190"/>
      <c r="I55" s="10"/>
      <c r="J55" s="19"/>
      <c r="K55" s="190"/>
      <c r="L55" s="10"/>
      <c r="M55" s="19"/>
      <c r="N55" s="190"/>
      <c r="O55" s="10"/>
      <c r="P55" s="19"/>
      <c r="Q55" s="190"/>
      <c r="R55" s="10"/>
      <c r="S55" s="19"/>
      <c r="T55" s="22"/>
      <c r="U55" s="10"/>
      <c r="V55" s="10"/>
      <c r="W55" s="11"/>
      <c r="X55" s="22"/>
      <c r="Y55" s="19"/>
      <c r="Z55" s="22"/>
      <c r="AA55" s="10"/>
      <c r="AB55" s="22"/>
      <c r="AC55" s="10"/>
      <c r="AD55" s="10"/>
      <c r="AE55" s="22"/>
      <c r="AF55" s="26"/>
    </row>
    <row r="56" spans="1:32" ht="16.149999999999999" customHeight="1" x14ac:dyDescent="0.2">
      <c r="A56" s="3">
        <v>50</v>
      </c>
      <c r="B56" s="4" t="s">
        <v>53</v>
      </c>
      <c r="C56" s="178"/>
      <c r="D56" s="5"/>
      <c r="E56" s="20"/>
      <c r="F56" s="20"/>
      <c r="G56" s="20"/>
      <c r="H56" s="191"/>
      <c r="I56" s="5"/>
      <c r="J56" s="20"/>
      <c r="K56" s="191"/>
      <c r="L56" s="5"/>
      <c r="M56" s="20"/>
      <c r="N56" s="191"/>
      <c r="O56" s="5"/>
      <c r="P56" s="20"/>
      <c r="Q56" s="191"/>
      <c r="R56" s="5"/>
      <c r="S56" s="20"/>
      <c r="T56" s="23"/>
      <c r="U56" s="5"/>
      <c r="V56" s="5"/>
      <c r="W56" s="6"/>
      <c r="X56" s="23"/>
      <c r="Y56" s="20"/>
      <c r="Z56" s="23"/>
      <c r="AA56" s="5"/>
      <c r="AB56" s="23"/>
      <c r="AC56" s="7"/>
      <c r="AD56" s="5"/>
      <c r="AE56" s="24"/>
      <c r="AF56" s="24"/>
    </row>
    <row r="57" spans="1:32" ht="16.149999999999999" customHeight="1" x14ac:dyDescent="0.2">
      <c r="A57" s="12">
        <v>51</v>
      </c>
      <c r="B57" s="13" t="s">
        <v>54</v>
      </c>
      <c r="C57" s="176"/>
      <c r="D57" s="14"/>
      <c r="E57" s="18"/>
      <c r="F57" s="18"/>
      <c r="G57" s="18"/>
      <c r="H57" s="189"/>
      <c r="I57" s="14"/>
      <c r="J57" s="18"/>
      <c r="K57" s="189"/>
      <c r="L57" s="14"/>
      <c r="M57" s="18"/>
      <c r="N57" s="189"/>
      <c r="O57" s="14"/>
      <c r="P57" s="18"/>
      <c r="Q57" s="189"/>
      <c r="R57" s="14"/>
      <c r="S57" s="18"/>
      <c r="T57" s="21"/>
      <c r="U57" s="14"/>
      <c r="V57" s="14"/>
      <c r="W57" s="15"/>
      <c r="X57" s="21"/>
      <c r="Y57" s="18"/>
      <c r="Z57" s="21"/>
      <c r="AA57" s="14"/>
      <c r="AB57" s="21"/>
      <c r="AC57" s="14"/>
      <c r="AD57" s="14"/>
      <c r="AE57" s="21"/>
      <c r="AF57" s="25"/>
    </row>
    <row r="58" spans="1:32" ht="16.149999999999999" customHeight="1" x14ac:dyDescent="0.2">
      <c r="A58" s="8">
        <v>52</v>
      </c>
      <c r="B58" s="9" t="s">
        <v>55</v>
      </c>
      <c r="C58" s="177"/>
      <c r="D58" s="10"/>
      <c r="E58" s="19"/>
      <c r="F58" s="19"/>
      <c r="G58" s="19"/>
      <c r="H58" s="190"/>
      <c r="I58" s="10"/>
      <c r="J58" s="19"/>
      <c r="K58" s="190"/>
      <c r="L58" s="10"/>
      <c r="M58" s="19"/>
      <c r="N58" s="190"/>
      <c r="O58" s="10"/>
      <c r="P58" s="19"/>
      <c r="Q58" s="190"/>
      <c r="R58" s="10"/>
      <c r="S58" s="19"/>
      <c r="T58" s="22"/>
      <c r="U58" s="10"/>
      <c r="V58" s="10"/>
      <c r="W58" s="11"/>
      <c r="X58" s="22"/>
      <c r="Y58" s="19"/>
      <c r="Z58" s="22"/>
      <c r="AA58" s="10"/>
      <c r="AB58" s="22"/>
      <c r="AC58" s="10"/>
      <c r="AD58" s="10"/>
      <c r="AE58" s="22"/>
      <c r="AF58" s="26"/>
    </row>
    <row r="59" spans="1:32" ht="16.149999999999999" customHeight="1" x14ac:dyDescent="0.2">
      <c r="A59" s="8">
        <v>53</v>
      </c>
      <c r="B59" s="9" t="s">
        <v>56</v>
      </c>
      <c r="C59" s="177"/>
      <c r="D59" s="10"/>
      <c r="E59" s="19"/>
      <c r="F59" s="19"/>
      <c r="G59" s="19"/>
      <c r="H59" s="190"/>
      <c r="I59" s="10"/>
      <c r="J59" s="19"/>
      <c r="K59" s="190"/>
      <c r="L59" s="10"/>
      <c r="M59" s="19"/>
      <c r="N59" s="190"/>
      <c r="O59" s="10"/>
      <c r="P59" s="19"/>
      <c r="Q59" s="190"/>
      <c r="R59" s="10"/>
      <c r="S59" s="19"/>
      <c r="T59" s="22"/>
      <c r="U59" s="10"/>
      <c r="V59" s="10"/>
      <c r="W59" s="11"/>
      <c r="X59" s="22"/>
      <c r="Y59" s="19"/>
      <c r="Z59" s="22"/>
      <c r="AA59" s="10"/>
      <c r="AB59" s="22"/>
      <c r="AC59" s="10"/>
      <c r="AD59" s="10"/>
      <c r="AE59" s="22"/>
      <c r="AF59" s="26"/>
    </row>
    <row r="60" spans="1:32" ht="16.149999999999999" customHeight="1" x14ac:dyDescent="0.2">
      <c r="A60" s="8">
        <v>54</v>
      </c>
      <c r="B60" s="9" t="s">
        <v>57</v>
      </c>
      <c r="C60" s="177"/>
      <c r="D60" s="10"/>
      <c r="E60" s="19"/>
      <c r="F60" s="19"/>
      <c r="G60" s="19"/>
      <c r="H60" s="190"/>
      <c r="I60" s="10"/>
      <c r="J60" s="19"/>
      <c r="K60" s="190"/>
      <c r="L60" s="10"/>
      <c r="M60" s="19"/>
      <c r="N60" s="190"/>
      <c r="O60" s="10"/>
      <c r="P60" s="19"/>
      <c r="Q60" s="190"/>
      <c r="R60" s="10"/>
      <c r="S60" s="19"/>
      <c r="T60" s="22"/>
      <c r="U60" s="10"/>
      <c r="V60" s="10"/>
      <c r="W60" s="11"/>
      <c r="X60" s="22"/>
      <c r="Y60" s="19"/>
      <c r="Z60" s="22"/>
      <c r="AA60" s="10"/>
      <c r="AB60" s="22"/>
      <c r="AC60" s="10"/>
      <c r="AD60" s="10"/>
      <c r="AE60" s="22"/>
      <c r="AF60" s="26"/>
    </row>
    <row r="61" spans="1:32" ht="16.149999999999999" customHeight="1" x14ac:dyDescent="0.2">
      <c r="A61" s="3">
        <v>55</v>
      </c>
      <c r="B61" s="4" t="s">
        <v>58</v>
      </c>
      <c r="C61" s="178"/>
      <c r="D61" s="5"/>
      <c r="E61" s="20"/>
      <c r="F61" s="20"/>
      <c r="G61" s="20"/>
      <c r="H61" s="191"/>
      <c r="I61" s="5"/>
      <c r="J61" s="20"/>
      <c r="K61" s="191"/>
      <c r="L61" s="5"/>
      <c r="M61" s="20"/>
      <c r="N61" s="191"/>
      <c r="O61" s="5"/>
      <c r="P61" s="20"/>
      <c r="Q61" s="191"/>
      <c r="R61" s="5"/>
      <c r="S61" s="20"/>
      <c r="T61" s="23"/>
      <c r="U61" s="5"/>
      <c r="V61" s="5"/>
      <c r="W61" s="6"/>
      <c r="X61" s="23"/>
      <c r="Y61" s="20"/>
      <c r="Z61" s="23"/>
      <c r="AA61" s="5"/>
      <c r="AB61" s="23"/>
      <c r="AC61" s="7"/>
      <c r="AD61" s="5"/>
      <c r="AE61" s="24"/>
      <c r="AF61" s="24"/>
    </row>
    <row r="62" spans="1:32" ht="16.149999999999999" customHeight="1" x14ac:dyDescent="0.2">
      <c r="A62" s="12">
        <v>56</v>
      </c>
      <c r="B62" s="13" t="s">
        <v>59</v>
      </c>
      <c r="C62" s="176"/>
      <c r="D62" s="14"/>
      <c r="E62" s="18"/>
      <c r="F62" s="18"/>
      <c r="G62" s="18"/>
      <c r="H62" s="189"/>
      <c r="I62" s="14"/>
      <c r="J62" s="18"/>
      <c r="K62" s="189"/>
      <c r="L62" s="14"/>
      <c r="M62" s="18"/>
      <c r="N62" s="189"/>
      <c r="O62" s="14"/>
      <c r="P62" s="18"/>
      <c r="Q62" s="189"/>
      <c r="R62" s="14"/>
      <c r="S62" s="18"/>
      <c r="T62" s="21"/>
      <c r="U62" s="14"/>
      <c r="V62" s="14"/>
      <c r="W62" s="15"/>
      <c r="X62" s="21"/>
      <c r="Y62" s="18"/>
      <c r="Z62" s="21"/>
      <c r="AA62" s="14"/>
      <c r="AB62" s="21"/>
      <c r="AC62" s="14"/>
      <c r="AD62" s="14"/>
      <c r="AE62" s="21"/>
      <c r="AF62" s="25"/>
    </row>
    <row r="63" spans="1:32" ht="16.149999999999999" customHeight="1" x14ac:dyDescent="0.2">
      <c r="A63" s="8">
        <v>57</v>
      </c>
      <c r="B63" s="9" t="s">
        <v>60</v>
      </c>
      <c r="C63" s="177"/>
      <c r="D63" s="10"/>
      <c r="E63" s="19"/>
      <c r="F63" s="19"/>
      <c r="G63" s="19"/>
      <c r="H63" s="190"/>
      <c r="I63" s="10"/>
      <c r="J63" s="19"/>
      <c r="K63" s="190"/>
      <c r="L63" s="10"/>
      <c r="M63" s="19"/>
      <c r="N63" s="190"/>
      <c r="O63" s="10"/>
      <c r="P63" s="19"/>
      <c r="Q63" s="190"/>
      <c r="R63" s="10"/>
      <c r="S63" s="19"/>
      <c r="T63" s="22"/>
      <c r="U63" s="10"/>
      <c r="V63" s="10"/>
      <c r="W63" s="11"/>
      <c r="X63" s="22"/>
      <c r="Y63" s="19"/>
      <c r="Z63" s="22"/>
      <c r="AA63" s="10"/>
      <c r="AB63" s="22"/>
      <c r="AC63" s="10"/>
      <c r="AD63" s="10"/>
      <c r="AE63" s="22"/>
      <c r="AF63" s="26"/>
    </row>
    <row r="64" spans="1:32" ht="16.149999999999999" customHeight="1" x14ac:dyDescent="0.2">
      <c r="A64" s="8">
        <v>58</v>
      </c>
      <c r="B64" s="9" t="s">
        <v>61</v>
      </c>
      <c r="C64" s="177"/>
      <c r="D64" s="10"/>
      <c r="E64" s="19"/>
      <c r="F64" s="19"/>
      <c r="G64" s="19"/>
      <c r="H64" s="190"/>
      <c r="I64" s="10"/>
      <c r="J64" s="19"/>
      <c r="K64" s="190"/>
      <c r="L64" s="10"/>
      <c r="M64" s="19"/>
      <c r="N64" s="190"/>
      <c r="O64" s="10"/>
      <c r="P64" s="19"/>
      <c r="Q64" s="190"/>
      <c r="R64" s="10"/>
      <c r="S64" s="19"/>
      <c r="T64" s="22"/>
      <c r="U64" s="10"/>
      <c r="V64" s="10"/>
      <c r="W64" s="11"/>
      <c r="X64" s="22"/>
      <c r="Y64" s="19"/>
      <c r="Z64" s="22"/>
      <c r="AA64" s="10"/>
      <c r="AB64" s="22"/>
      <c r="AC64" s="10"/>
      <c r="AD64" s="10"/>
      <c r="AE64" s="22"/>
      <c r="AF64" s="26"/>
    </row>
    <row r="65" spans="1:32" ht="16.149999999999999" customHeight="1" x14ac:dyDescent="0.2">
      <c r="A65" s="8">
        <v>59</v>
      </c>
      <c r="B65" s="9" t="s">
        <v>62</v>
      </c>
      <c r="C65" s="177"/>
      <c r="D65" s="10"/>
      <c r="E65" s="19"/>
      <c r="F65" s="19"/>
      <c r="G65" s="19"/>
      <c r="H65" s="190"/>
      <c r="I65" s="10"/>
      <c r="J65" s="19"/>
      <c r="K65" s="190"/>
      <c r="L65" s="10"/>
      <c r="M65" s="19"/>
      <c r="N65" s="190"/>
      <c r="O65" s="10"/>
      <c r="P65" s="19"/>
      <c r="Q65" s="190"/>
      <c r="R65" s="10"/>
      <c r="S65" s="19"/>
      <c r="T65" s="22"/>
      <c r="U65" s="10"/>
      <c r="V65" s="10"/>
      <c r="W65" s="11"/>
      <c r="X65" s="22"/>
      <c r="Y65" s="19"/>
      <c r="Z65" s="22"/>
      <c r="AA65" s="10"/>
      <c r="AB65" s="22"/>
      <c r="AC65" s="10"/>
      <c r="AD65" s="10"/>
      <c r="AE65" s="22"/>
      <c r="AF65" s="26"/>
    </row>
    <row r="66" spans="1:32" ht="16.149999999999999" customHeight="1" x14ac:dyDescent="0.2">
      <c r="A66" s="3">
        <v>60</v>
      </c>
      <c r="B66" s="4" t="s">
        <v>63</v>
      </c>
      <c r="C66" s="178"/>
      <c r="D66" s="5"/>
      <c r="E66" s="20"/>
      <c r="F66" s="20"/>
      <c r="G66" s="20"/>
      <c r="H66" s="191"/>
      <c r="I66" s="5"/>
      <c r="J66" s="20"/>
      <c r="K66" s="191"/>
      <c r="L66" s="5"/>
      <c r="M66" s="20"/>
      <c r="N66" s="191"/>
      <c r="O66" s="5"/>
      <c r="P66" s="20"/>
      <c r="Q66" s="191"/>
      <c r="R66" s="5"/>
      <c r="S66" s="20"/>
      <c r="T66" s="23"/>
      <c r="U66" s="5"/>
      <c r="V66" s="5"/>
      <c r="W66" s="6"/>
      <c r="X66" s="23"/>
      <c r="Y66" s="20"/>
      <c r="Z66" s="23"/>
      <c r="AA66" s="5"/>
      <c r="AB66" s="23"/>
      <c r="AC66" s="7"/>
      <c r="AD66" s="5"/>
      <c r="AE66" s="24"/>
      <c r="AF66" s="24"/>
    </row>
    <row r="67" spans="1:32" ht="16.149999999999999" customHeight="1" x14ac:dyDescent="0.2">
      <c r="A67" s="12">
        <v>61</v>
      </c>
      <c r="B67" s="13" t="s">
        <v>64</v>
      </c>
      <c r="C67" s="176"/>
      <c r="D67" s="14"/>
      <c r="E67" s="18"/>
      <c r="F67" s="18"/>
      <c r="G67" s="18"/>
      <c r="H67" s="189"/>
      <c r="I67" s="14"/>
      <c r="J67" s="18"/>
      <c r="K67" s="189"/>
      <c r="L67" s="14"/>
      <c r="M67" s="18"/>
      <c r="N67" s="189"/>
      <c r="O67" s="14"/>
      <c r="P67" s="18"/>
      <c r="Q67" s="189"/>
      <c r="R67" s="14"/>
      <c r="S67" s="18"/>
      <c r="T67" s="21"/>
      <c r="U67" s="14"/>
      <c r="V67" s="14"/>
      <c r="W67" s="15"/>
      <c r="X67" s="21"/>
      <c r="Y67" s="18"/>
      <c r="Z67" s="21"/>
      <c r="AA67" s="14"/>
      <c r="AB67" s="21"/>
      <c r="AC67" s="14"/>
      <c r="AD67" s="14"/>
      <c r="AE67" s="21"/>
      <c r="AF67" s="25"/>
    </row>
    <row r="68" spans="1:32" ht="16.149999999999999" customHeight="1" x14ac:dyDescent="0.2">
      <c r="A68" s="8">
        <v>62</v>
      </c>
      <c r="B68" s="9" t="s">
        <v>65</v>
      </c>
      <c r="C68" s="177"/>
      <c r="D68" s="10"/>
      <c r="E68" s="19"/>
      <c r="F68" s="19"/>
      <c r="G68" s="19"/>
      <c r="H68" s="190"/>
      <c r="I68" s="10"/>
      <c r="J68" s="19"/>
      <c r="K68" s="190"/>
      <c r="L68" s="10"/>
      <c r="M68" s="19"/>
      <c r="N68" s="190"/>
      <c r="O68" s="10"/>
      <c r="P68" s="19"/>
      <c r="Q68" s="190"/>
      <c r="R68" s="10"/>
      <c r="S68" s="19"/>
      <c r="T68" s="22"/>
      <c r="U68" s="10"/>
      <c r="V68" s="10"/>
      <c r="W68" s="11"/>
      <c r="X68" s="22"/>
      <c r="Y68" s="19"/>
      <c r="Z68" s="22"/>
      <c r="AA68" s="10"/>
      <c r="AB68" s="22"/>
      <c r="AC68" s="10"/>
      <c r="AD68" s="10"/>
      <c r="AE68" s="22"/>
      <c r="AF68" s="26"/>
    </row>
    <row r="69" spans="1:32" ht="16.149999999999999" customHeight="1" x14ac:dyDescent="0.2">
      <c r="A69" s="8">
        <v>63</v>
      </c>
      <c r="B69" s="9" t="s">
        <v>66</v>
      </c>
      <c r="C69" s="177"/>
      <c r="D69" s="10"/>
      <c r="E69" s="19"/>
      <c r="F69" s="19"/>
      <c r="G69" s="19"/>
      <c r="H69" s="190"/>
      <c r="I69" s="10"/>
      <c r="J69" s="19"/>
      <c r="K69" s="190"/>
      <c r="L69" s="10"/>
      <c r="M69" s="19"/>
      <c r="N69" s="190"/>
      <c r="O69" s="10"/>
      <c r="P69" s="19"/>
      <c r="Q69" s="190"/>
      <c r="R69" s="10"/>
      <c r="S69" s="19"/>
      <c r="T69" s="22"/>
      <c r="U69" s="10"/>
      <c r="V69" s="10"/>
      <c r="W69" s="11"/>
      <c r="X69" s="22"/>
      <c r="Y69" s="19"/>
      <c r="Z69" s="22"/>
      <c r="AA69" s="10"/>
      <c r="AB69" s="22"/>
      <c r="AC69" s="10"/>
      <c r="AD69" s="10"/>
      <c r="AE69" s="22"/>
      <c r="AF69" s="26"/>
    </row>
    <row r="70" spans="1:32" ht="16.149999999999999" customHeight="1" x14ac:dyDescent="0.2">
      <c r="A70" s="8">
        <v>64</v>
      </c>
      <c r="B70" s="9" t="s">
        <v>67</v>
      </c>
      <c r="C70" s="177"/>
      <c r="D70" s="10"/>
      <c r="E70" s="19"/>
      <c r="F70" s="19"/>
      <c r="G70" s="19"/>
      <c r="H70" s="190"/>
      <c r="I70" s="10"/>
      <c r="J70" s="19"/>
      <c r="K70" s="190"/>
      <c r="L70" s="10"/>
      <c r="M70" s="19"/>
      <c r="N70" s="190"/>
      <c r="O70" s="10"/>
      <c r="P70" s="19"/>
      <c r="Q70" s="190"/>
      <c r="R70" s="10"/>
      <c r="S70" s="19"/>
      <c r="T70" s="22"/>
      <c r="U70" s="10"/>
      <c r="V70" s="10"/>
      <c r="W70" s="11"/>
      <c r="X70" s="22"/>
      <c r="Y70" s="19"/>
      <c r="Z70" s="22"/>
      <c r="AA70" s="10"/>
      <c r="AB70" s="22"/>
      <c r="AC70" s="10"/>
      <c r="AD70" s="10"/>
      <c r="AE70" s="22"/>
      <c r="AF70" s="26"/>
    </row>
    <row r="71" spans="1:32" ht="16.149999999999999" customHeight="1" x14ac:dyDescent="0.2">
      <c r="A71" s="3">
        <v>65</v>
      </c>
      <c r="B71" s="4" t="s">
        <v>68</v>
      </c>
      <c r="C71" s="178"/>
      <c r="D71" s="5"/>
      <c r="E71" s="20"/>
      <c r="F71" s="20"/>
      <c r="G71" s="20"/>
      <c r="H71" s="191"/>
      <c r="I71" s="5"/>
      <c r="J71" s="20"/>
      <c r="K71" s="191"/>
      <c r="L71" s="5"/>
      <c r="M71" s="20"/>
      <c r="N71" s="191"/>
      <c r="O71" s="5"/>
      <c r="P71" s="20"/>
      <c r="Q71" s="191"/>
      <c r="R71" s="5"/>
      <c r="S71" s="20"/>
      <c r="T71" s="23"/>
      <c r="U71" s="5"/>
      <c r="V71" s="5"/>
      <c r="W71" s="6"/>
      <c r="X71" s="23"/>
      <c r="Y71" s="20"/>
      <c r="Z71" s="23"/>
      <c r="AA71" s="5"/>
      <c r="AB71" s="23"/>
      <c r="AC71" s="7"/>
      <c r="AD71" s="5"/>
      <c r="AE71" s="24"/>
      <c r="AF71" s="24"/>
    </row>
    <row r="72" spans="1:32" ht="16.149999999999999" customHeight="1" x14ac:dyDescent="0.2">
      <c r="A72" s="12">
        <v>66</v>
      </c>
      <c r="B72" s="13" t="s">
        <v>69</v>
      </c>
      <c r="C72" s="176"/>
      <c r="D72" s="14"/>
      <c r="E72" s="18"/>
      <c r="F72" s="18"/>
      <c r="G72" s="18"/>
      <c r="H72" s="189"/>
      <c r="I72" s="14"/>
      <c r="J72" s="18"/>
      <c r="K72" s="189"/>
      <c r="L72" s="14"/>
      <c r="M72" s="18"/>
      <c r="N72" s="189"/>
      <c r="O72" s="14"/>
      <c r="P72" s="18"/>
      <c r="Q72" s="189"/>
      <c r="R72" s="14"/>
      <c r="S72" s="18"/>
      <c r="T72" s="21"/>
      <c r="U72" s="14"/>
      <c r="V72" s="14"/>
      <c r="W72" s="15"/>
      <c r="X72" s="21"/>
      <c r="Y72" s="18"/>
      <c r="Z72" s="21"/>
      <c r="AA72" s="14"/>
      <c r="AB72" s="21"/>
      <c r="AC72" s="14"/>
      <c r="AD72" s="14"/>
      <c r="AE72" s="21"/>
      <c r="AF72" s="25"/>
    </row>
    <row r="73" spans="1:32" ht="16.149999999999999" customHeight="1" x14ac:dyDescent="0.2">
      <c r="A73" s="8">
        <v>67</v>
      </c>
      <c r="B73" s="9" t="s">
        <v>3</v>
      </c>
      <c r="C73" s="177"/>
      <c r="D73" s="10"/>
      <c r="E73" s="19"/>
      <c r="F73" s="19"/>
      <c r="G73" s="19"/>
      <c r="H73" s="190"/>
      <c r="I73" s="10"/>
      <c r="J73" s="19"/>
      <c r="K73" s="190"/>
      <c r="L73" s="10"/>
      <c r="M73" s="19"/>
      <c r="N73" s="190"/>
      <c r="O73" s="10"/>
      <c r="P73" s="19"/>
      <c r="Q73" s="190"/>
      <c r="R73" s="10"/>
      <c r="S73" s="19"/>
      <c r="T73" s="22"/>
      <c r="U73" s="10"/>
      <c r="V73" s="10"/>
      <c r="W73" s="11"/>
      <c r="X73" s="22"/>
      <c r="Y73" s="19"/>
      <c r="Z73" s="22"/>
      <c r="AA73" s="10"/>
      <c r="AB73" s="22"/>
      <c r="AC73" s="10"/>
      <c r="AD73" s="10"/>
      <c r="AE73" s="22"/>
      <c r="AF73" s="26"/>
    </row>
    <row r="74" spans="1:32" ht="16.149999999999999" customHeight="1" x14ac:dyDescent="0.2">
      <c r="A74" s="8">
        <v>68</v>
      </c>
      <c r="B74" s="9" t="s">
        <v>2</v>
      </c>
      <c r="C74" s="177"/>
      <c r="D74" s="10"/>
      <c r="E74" s="19"/>
      <c r="F74" s="19"/>
      <c r="G74" s="19"/>
      <c r="H74" s="190"/>
      <c r="I74" s="10"/>
      <c r="J74" s="19"/>
      <c r="K74" s="190"/>
      <c r="L74" s="10"/>
      <c r="M74" s="19"/>
      <c r="N74" s="190"/>
      <c r="O74" s="10"/>
      <c r="P74" s="19"/>
      <c r="Q74" s="190"/>
      <c r="R74" s="10"/>
      <c r="S74" s="19"/>
      <c r="T74" s="22"/>
      <c r="U74" s="10"/>
      <c r="V74" s="10"/>
      <c r="W74" s="11"/>
      <c r="X74" s="22"/>
      <c r="Y74" s="19"/>
      <c r="Z74" s="22"/>
      <c r="AA74" s="10"/>
      <c r="AB74" s="22"/>
      <c r="AC74" s="10"/>
      <c r="AD74" s="10"/>
      <c r="AE74" s="22"/>
      <c r="AF74" s="26"/>
    </row>
    <row r="75" spans="1:32" ht="16.149999999999999" customHeight="1" x14ac:dyDescent="0.2">
      <c r="A75" s="8">
        <v>69</v>
      </c>
      <c r="B75" s="9" t="s">
        <v>91</v>
      </c>
      <c r="C75" s="177"/>
      <c r="D75" s="10"/>
      <c r="E75" s="19"/>
      <c r="F75" s="19"/>
      <c r="G75" s="19"/>
      <c r="H75" s="190"/>
      <c r="I75" s="10"/>
      <c r="J75" s="19"/>
      <c r="K75" s="190"/>
      <c r="L75" s="10"/>
      <c r="M75" s="19"/>
      <c r="N75" s="190"/>
      <c r="O75" s="10"/>
      <c r="P75" s="19"/>
      <c r="Q75" s="190"/>
      <c r="R75" s="10"/>
      <c r="S75" s="19"/>
      <c r="T75" s="22"/>
      <c r="U75" s="10"/>
      <c r="V75" s="10"/>
      <c r="W75" s="11"/>
      <c r="X75" s="22"/>
      <c r="Y75" s="19"/>
      <c r="Z75" s="22"/>
      <c r="AA75" s="10"/>
      <c r="AB75" s="22"/>
      <c r="AC75" s="10"/>
      <c r="AD75" s="10"/>
      <c r="AE75" s="22"/>
      <c r="AF75" s="26"/>
    </row>
    <row r="76" spans="1:32" s="88" customFormat="1" ht="15" customHeight="1" thickBot="1" x14ac:dyDescent="0.25">
      <c r="A76" s="1645" t="s">
        <v>414</v>
      </c>
      <c r="B76" s="1646"/>
      <c r="C76" s="192"/>
      <c r="D76" s="174"/>
      <c r="E76" s="184"/>
      <c r="F76" s="184"/>
      <c r="G76" s="184"/>
      <c r="H76" s="192"/>
      <c r="I76" s="174"/>
      <c r="J76" s="184"/>
      <c r="K76" s="192"/>
      <c r="L76" s="174"/>
      <c r="M76" s="184"/>
      <c r="N76" s="192"/>
      <c r="O76" s="174"/>
      <c r="P76" s="184"/>
      <c r="Q76" s="192"/>
      <c r="R76" s="174"/>
      <c r="S76" s="184"/>
      <c r="T76" s="193"/>
      <c r="U76" s="174"/>
      <c r="V76" s="174"/>
      <c r="W76" s="194"/>
      <c r="X76" s="193"/>
      <c r="Y76" s="184"/>
      <c r="Z76" s="193"/>
      <c r="AA76" s="184"/>
      <c r="AB76" s="193"/>
      <c r="AC76" s="174"/>
      <c r="AD76" s="174"/>
      <c r="AE76" s="193"/>
      <c r="AF76" s="173"/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1150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/>
      <c r="AC78" s="804"/>
      <c r="AD78" s="803"/>
      <c r="AE78" s="222"/>
      <c r="AF78" s="222"/>
    </row>
    <row r="79" spans="1:32" s="88" customFormat="1" ht="15" customHeight="1" x14ac:dyDescent="0.2">
      <c r="A79" s="1651" t="s">
        <v>1151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/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/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/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/>
      <c r="AC82" s="236"/>
      <c r="AD82" s="807"/>
      <c r="AE82" s="237"/>
      <c r="AF82" s="237"/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/>
      <c r="AC83" s="804"/>
      <c r="AD83" s="803"/>
      <c r="AE83" s="222"/>
      <c r="AF83" s="222"/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/>
      <c r="AC84" s="804"/>
      <c r="AD84" s="803"/>
      <c r="AE84" s="222"/>
      <c r="AF84" s="222"/>
    </row>
    <row r="85" spans="1:32" s="88" customFormat="1" ht="15" customHeight="1" thickBot="1" x14ac:dyDescent="0.25">
      <c r="A85" s="1641" t="s">
        <v>415</v>
      </c>
      <c r="B85" s="1642"/>
      <c r="C85" s="1322"/>
      <c r="D85" s="1397"/>
      <c r="E85" s="244"/>
      <c r="F85" s="1397"/>
      <c r="G85" s="244"/>
      <c r="H85" s="1322"/>
      <c r="I85" s="1397"/>
      <c r="J85" s="244"/>
      <c r="K85" s="1322"/>
      <c r="L85" s="1397"/>
      <c r="M85" s="244"/>
      <c r="N85" s="1322"/>
      <c r="O85" s="1397"/>
      <c r="P85" s="244"/>
      <c r="Q85" s="1322"/>
      <c r="R85" s="1397"/>
      <c r="S85" s="244"/>
      <c r="T85" s="246"/>
      <c r="U85" s="244"/>
      <c r="V85" s="244"/>
      <c r="W85" s="247"/>
      <c r="X85" s="246"/>
      <c r="Y85" s="244"/>
      <c r="Z85" s="246"/>
      <c r="AA85" s="244"/>
      <c r="AB85" s="246"/>
      <c r="AC85" s="244"/>
      <c r="AD85" s="244"/>
      <c r="AE85" s="246"/>
      <c r="AF85" s="249"/>
    </row>
    <row r="86" spans="1:32" customFormat="1" ht="6" customHeight="1" thickTop="1" x14ac:dyDescent="0.2"/>
    <row r="87" spans="1:32" customFormat="1" ht="13.9" customHeight="1" x14ac:dyDescent="0.2">
      <c r="B87" s="195" t="s">
        <v>418</v>
      </c>
      <c r="C87" s="196">
        <f>'5A2A_NewVision'!C87+'5A2B_Glencoe'!C87+'5A2C_ISL'!C87+'5A2D_Avoyelles'!C87+'5A2E_Delhi'!C87+'5A2F_BelleChasse'!C87+'5A2H_MAX'!C87</f>
        <v>515</v>
      </c>
      <c r="D87" s="283">
        <f>'9_Per Pupil Summary'!F41+'9_Per Pupil Summary'!M41</f>
        <v>8766.0220772496359</v>
      </c>
      <c r="E87" s="283">
        <f>'5A2A_NewVision'!E87+'5A2B_Glencoe'!E87+'5A2C_ISL'!E87+'5A2D_Avoyelles'!E87+'5A2E_Delhi'!E87+'5A2F_BelleChasse'!E87+'5A2H_MAX'!E87</f>
        <v>4514501.3697835626</v>
      </c>
    </row>
    <row r="88" spans="1:32" customFormat="1" ht="13.9" customHeight="1" x14ac:dyDescent="0.2">
      <c r="B88" s="858" t="s">
        <v>419</v>
      </c>
      <c r="C88" s="859">
        <f>'5A2A_NewVision'!C88+'5A2B_Glencoe'!C88+'5A2C_ISL'!C88+'5A2D_Avoyelles'!C88+'5A2E_Delhi'!C88+'5A2F_BelleChasse'!C88+'5A2H_MAX'!C88</f>
        <v>209</v>
      </c>
      <c r="D88" s="705">
        <f>D42</f>
        <v>0</v>
      </c>
      <c r="E88" s="705">
        <f>'5A2A_NewVision'!E88+'5A2B_Glencoe'!E88+'5A2C_ISL'!E88+'5A2D_Avoyelles'!E88+'5A2E_Delhi'!E88+'5A2F_BelleChasse'!E88+'5A2H_MAX'!E88</f>
        <v>1971083.6141451739</v>
      </c>
    </row>
    <row r="89" spans="1:32" ht="16.149999999999999" customHeight="1" x14ac:dyDescent="0.2">
      <c r="A89" s="32"/>
      <c r="B89" s="32" t="s">
        <v>461</v>
      </c>
      <c r="C89" s="860"/>
      <c r="D89" s="557"/>
      <c r="E89" s="557"/>
      <c r="F89" s="557"/>
      <c r="G89" s="557"/>
      <c r="H89" s="557"/>
      <c r="I89" s="557"/>
      <c r="J89" s="557"/>
      <c r="K89" s="557"/>
      <c r="L89" s="861"/>
      <c r="M89" s="861"/>
      <c r="N89" s="861"/>
      <c r="O89" s="861"/>
      <c r="P89" s="861"/>
      <c r="Q89" s="861"/>
      <c r="R89" s="861"/>
      <c r="S89" s="861"/>
      <c r="T89" s="557"/>
      <c r="U89" s="557"/>
      <c r="V89" s="557"/>
      <c r="W89" s="557"/>
      <c r="X89" s="557"/>
      <c r="Y89" s="557"/>
      <c r="Z89" s="862"/>
      <c r="AA89" s="557"/>
      <c r="AB89" s="557"/>
      <c r="AC89" s="557"/>
      <c r="AD89" s="557"/>
      <c r="AE89" s="32"/>
      <c r="AF89" s="557"/>
    </row>
    <row r="90" spans="1:32" s="88" customFormat="1" ht="15" customHeight="1" thickBot="1" x14ac:dyDescent="0.25">
      <c r="A90" s="1641" t="s">
        <v>900</v>
      </c>
      <c r="B90" s="1642" t="s">
        <v>900</v>
      </c>
      <c r="C90" s="1322">
        <f>'5A2_Legacy Type 2'!C14</f>
        <v>4348</v>
      </c>
      <c r="D90" s="1397">
        <f>'5A2_Legacy Type 2'!D14</f>
        <v>0</v>
      </c>
      <c r="E90" s="244">
        <f>'5A2_Legacy Type 2'!E14</f>
        <v>40290550.798258692</v>
      </c>
      <c r="F90" s="1397">
        <f>'5A2_Legacy Type 2'!F14</f>
        <v>0</v>
      </c>
      <c r="G90" s="244">
        <f>'5A2_Legacy Type 2'!G14</f>
        <v>2859716.75</v>
      </c>
      <c r="H90" s="1322">
        <f>'5A2_Legacy Type 2'!H14</f>
        <v>2731</v>
      </c>
      <c r="I90" s="1397">
        <f>'5A2_Legacy Type 2'!I14</f>
        <v>0</v>
      </c>
      <c r="J90" s="244">
        <f>'5A2_Legacy Type 2'!J14</f>
        <v>1518986.8522308625</v>
      </c>
      <c r="K90" s="1322">
        <f>'5A2_Legacy Type 2'!K14</f>
        <v>598</v>
      </c>
      <c r="L90" s="1397">
        <f>'5A2_Legacy Type 2'!L14</f>
        <v>0</v>
      </c>
      <c r="M90" s="244">
        <f>'5A2_Legacy Type 2'!M14</f>
        <v>102193.25060762743</v>
      </c>
      <c r="N90" s="1322">
        <f>'5A2_Legacy Type 2'!N14</f>
        <v>397</v>
      </c>
      <c r="O90" s="1397">
        <f>'5A2_Legacy Type 2'!O14</f>
        <v>0</v>
      </c>
      <c r="P90" s="244">
        <f>'5A2_Legacy Type 2'!P14</f>
        <v>1437534.0210740129</v>
      </c>
      <c r="Q90" s="1322">
        <f>'5A2_Legacy Type 2'!Q14</f>
        <v>47</v>
      </c>
      <c r="R90" s="1397">
        <f>'5A2_Legacy Type 2'!R14</f>
        <v>0</v>
      </c>
      <c r="S90" s="244">
        <f>'5A2_Legacy Type 2'!S14</f>
        <v>47770.496561817476</v>
      </c>
      <c r="T90" s="246">
        <f>'5A2_Legacy Type 2'!T14</f>
        <v>46256753</v>
      </c>
      <c r="U90" s="244">
        <f>'5A2_Legacy Type 2'!U14</f>
        <v>-1735331</v>
      </c>
      <c r="V90" s="244">
        <f>'5A2_Legacy Type 2'!V14</f>
        <v>-442742</v>
      </c>
      <c r="W90" s="247">
        <f>'5A2_Legacy Type 2'!W14</f>
        <v>-2178073</v>
      </c>
      <c r="X90" s="246">
        <f>'5A2_Legacy Type 2'!X14</f>
        <v>44078680</v>
      </c>
      <c r="Y90" s="244">
        <f>'5A2_Legacy Type 2'!Y14</f>
        <v>-110196</v>
      </c>
      <c r="Z90" s="246">
        <f>'5A2_Legacy Type 2'!Z14</f>
        <v>43968484</v>
      </c>
      <c r="AA90" s="244">
        <f>'5A2_Legacy Type 2'!AA14</f>
        <v>-9550</v>
      </c>
      <c r="AB90" s="246">
        <f>'5A2_Legacy Type 2'!AC14</f>
        <v>45563780</v>
      </c>
      <c r="AC90" s="244">
        <f>'5A2_Legacy Type 2'!AD14</f>
        <v>30668960</v>
      </c>
      <c r="AD90" s="244">
        <f>'5A2_Legacy Type 2'!AE14</f>
        <v>14894820</v>
      </c>
      <c r="AE90" s="246">
        <f>'5A2_Legacy Type 2'!AF14</f>
        <v>3723708</v>
      </c>
      <c r="AF90" s="249">
        <f>'5A2_Legacy Type 2'!AH14</f>
        <v>45653235</v>
      </c>
    </row>
    <row r="91" spans="1:32" s="88" customFormat="1" ht="15" customHeight="1" thickTop="1" thickBot="1" x14ac:dyDescent="0.25">
      <c r="A91" s="1641"/>
      <c r="B91" s="1642"/>
      <c r="C91" s="1322">
        <f t="shared" ref="C91:AE91" si="1">C85-C90</f>
        <v>-4348</v>
      </c>
      <c r="D91" s="1397">
        <f t="shared" si="1"/>
        <v>0</v>
      </c>
      <c r="E91" s="244">
        <f t="shared" si="1"/>
        <v>-40290550.798258692</v>
      </c>
      <c r="F91" s="1397">
        <f t="shared" si="1"/>
        <v>0</v>
      </c>
      <c r="G91" s="244">
        <f t="shared" si="1"/>
        <v>-2859716.75</v>
      </c>
      <c r="H91" s="1322">
        <f t="shared" si="1"/>
        <v>-2731</v>
      </c>
      <c r="I91" s="1397">
        <f t="shared" si="1"/>
        <v>0</v>
      </c>
      <c r="J91" s="244">
        <f t="shared" si="1"/>
        <v>-1518986.8522308625</v>
      </c>
      <c r="K91" s="1322">
        <f t="shared" si="1"/>
        <v>-598</v>
      </c>
      <c r="L91" s="1397">
        <f t="shared" si="1"/>
        <v>0</v>
      </c>
      <c r="M91" s="244">
        <f t="shared" si="1"/>
        <v>-102193.25060762743</v>
      </c>
      <c r="N91" s="1322">
        <f t="shared" si="1"/>
        <v>-397</v>
      </c>
      <c r="O91" s="1397">
        <f t="shared" si="1"/>
        <v>0</v>
      </c>
      <c r="P91" s="244">
        <f t="shared" si="1"/>
        <v>-1437534.0210740129</v>
      </c>
      <c r="Q91" s="1322">
        <f t="shared" si="1"/>
        <v>-47</v>
      </c>
      <c r="R91" s="1397">
        <f t="shared" si="1"/>
        <v>0</v>
      </c>
      <c r="S91" s="244">
        <f t="shared" si="1"/>
        <v>-47770.496561817476</v>
      </c>
      <c r="T91" s="246">
        <f t="shared" si="1"/>
        <v>-46256753</v>
      </c>
      <c r="U91" s="244">
        <f t="shared" si="1"/>
        <v>1735331</v>
      </c>
      <c r="V91" s="244">
        <f t="shared" si="1"/>
        <v>442742</v>
      </c>
      <c r="W91" s="247">
        <f t="shared" si="1"/>
        <v>2178073</v>
      </c>
      <c r="X91" s="246">
        <f t="shared" si="1"/>
        <v>-44078680</v>
      </c>
      <c r="Y91" s="244">
        <f t="shared" si="1"/>
        <v>110196</v>
      </c>
      <c r="Z91" s="246">
        <f t="shared" si="1"/>
        <v>-43968484</v>
      </c>
      <c r="AA91" s="244">
        <f t="shared" si="1"/>
        <v>9550</v>
      </c>
      <c r="AB91" s="246">
        <f t="shared" si="1"/>
        <v>-45563780</v>
      </c>
      <c r="AC91" s="244">
        <f t="shared" si="1"/>
        <v>-30668960</v>
      </c>
      <c r="AD91" s="244">
        <f t="shared" si="1"/>
        <v>-14894820</v>
      </c>
      <c r="AE91" s="246">
        <f t="shared" si="1"/>
        <v>-3723708</v>
      </c>
      <c r="AF91" s="249">
        <f>AF85-AF90</f>
        <v>-45653235</v>
      </c>
    </row>
    <row r="92" spans="1:32" ht="13.5" thickTop="1" x14ac:dyDescent="0.2"/>
  </sheetData>
  <sheetProtection algorithmName="SHA-512" hashValue="wyAelBHZAHJp7rDGA+qxokeGv4Hua85L9c86ytASKI26ULt96aQzQSGVYfGDXBYude7wgWhJiFA9ZU6IaRx9ww==" saltValue="CdEgQMFskYxM3AaV1jnCNw==" spinCount="100000" sheet="1" objects="1" scenarios="1" selectLockedCells="1" selectUnlockedCells="1"/>
  <customSheetViews>
    <customSheetView guid="{DF43B8DA-68E8-4080-9138-D41A38219876}" showPageBreaks="1" printArea="1" hiddenRows="1" state="hidden" view="pageBreakPreview">
      <pane xSplit="2" ySplit="5" topLeftCell="Q46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&amp;L&amp;"Arial,Bold"&amp;18&amp;K000000FY2018-19 Budget Letter
September 2018</oddHeader>
        <oddFooter>&amp;R&amp;P</oddFooter>
      </headerFooter>
    </customSheetView>
  </customSheetViews>
  <mergeCells count="34">
    <mergeCell ref="A90:B90"/>
    <mergeCell ref="A91:B91"/>
    <mergeCell ref="AE2:AE3"/>
    <mergeCell ref="Z2:Z3"/>
    <mergeCell ref="AA2:AA3"/>
    <mergeCell ref="AB2:AB3"/>
    <mergeCell ref="AC2:AC3"/>
    <mergeCell ref="AD2:AD3"/>
    <mergeCell ref="A82:B82"/>
    <mergeCell ref="A85:B85"/>
    <mergeCell ref="A76:B76"/>
    <mergeCell ref="A77:B77"/>
    <mergeCell ref="A78:B78"/>
    <mergeCell ref="A79:B79"/>
    <mergeCell ref="A80:B80"/>
    <mergeCell ref="A81:B81"/>
    <mergeCell ref="A83:B83"/>
    <mergeCell ref="A84:B84"/>
    <mergeCell ref="A1:B3"/>
    <mergeCell ref="C1:J1"/>
    <mergeCell ref="K1:T1"/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</mergeCells>
  <printOptions horizontalCentered="1"/>
  <pageMargins left="0.3" right="0.3" top="0.55000000000000004" bottom="0.45" header="0.25" footer="0.25"/>
  <pageSetup paperSize="5" scale="64" firstPageNumber="50" fitToWidth="0" fitToHeight="0" orientation="portrait" r:id="rId2"/>
  <headerFooter alignWithMargins="0">
    <oddHeader>&amp;L&amp;"Arial,Bold"&amp;18&amp;K000000FY2021-22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80"/>
  <sheetViews>
    <sheetView zoomScaleNormal="100" workbookViewId="0">
      <selection sqref="A1:B3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7.42578125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3.285156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4" width="17.5703125" customWidth="1"/>
    <col min="45" max="45" width="9.85546875" customWidth="1"/>
    <col min="46" max="46" width="17" customWidth="1"/>
    <col min="47" max="47" width="10.5703125" customWidth="1"/>
    <col min="48" max="48" width="9.85546875" customWidth="1"/>
    <col min="49" max="49" width="13.85546875" customWidth="1"/>
    <col min="50" max="50" width="18.140625" customWidth="1"/>
    <col min="51" max="51" width="10.5703125" customWidth="1"/>
    <col min="52" max="52" width="9.85546875" customWidth="1"/>
    <col min="53" max="53" width="6.42578125" customWidth="1"/>
  </cols>
  <sheetData>
    <row r="1" spans="1:52" ht="16.5" customHeight="1" x14ac:dyDescent="0.2">
      <c r="A1" s="1755" t="s">
        <v>93</v>
      </c>
      <c r="B1" s="1756"/>
      <c r="C1" s="1736" t="s">
        <v>1164</v>
      </c>
      <c r="D1" s="1740">
        <v>0.22</v>
      </c>
      <c r="E1" s="1741"/>
      <c r="F1" s="1742">
        <v>0.06</v>
      </c>
      <c r="G1" s="1743"/>
      <c r="H1" s="1742">
        <v>1.5</v>
      </c>
      <c r="I1" s="1743"/>
      <c r="J1" s="1740">
        <v>0.6</v>
      </c>
      <c r="K1" s="1741"/>
      <c r="L1" s="730">
        <v>7500</v>
      </c>
      <c r="M1" s="730">
        <v>37500</v>
      </c>
      <c r="N1" s="730">
        <f>M1</f>
        <v>37500</v>
      </c>
      <c r="O1" s="976"/>
      <c r="P1" s="976"/>
      <c r="Q1" s="729">
        <f>ROUND(4015*1,0)</f>
        <v>4015</v>
      </c>
      <c r="R1" s="976"/>
      <c r="S1" s="976"/>
      <c r="T1" s="978">
        <v>0.75</v>
      </c>
      <c r="U1" s="979"/>
      <c r="V1" s="976"/>
      <c r="W1" s="977"/>
      <c r="X1" s="977"/>
      <c r="Y1" s="976"/>
      <c r="Z1" s="976"/>
      <c r="AA1" s="976"/>
      <c r="AB1" s="980">
        <v>0.34</v>
      </c>
      <c r="AC1" s="977"/>
      <c r="AD1" s="981">
        <v>1.72</v>
      </c>
      <c r="AE1" s="979"/>
      <c r="AF1" s="976"/>
      <c r="AG1" s="976"/>
      <c r="AH1" s="979"/>
      <c r="AI1" s="976"/>
      <c r="AJ1" s="1747" t="s">
        <v>144</v>
      </c>
      <c r="AK1" s="1747"/>
      <c r="AL1" s="1747"/>
      <c r="AM1" s="1747"/>
      <c r="AN1" s="1746" t="s">
        <v>145</v>
      </c>
      <c r="AO1" s="1746"/>
      <c r="AP1" s="1746"/>
      <c r="AQ1" s="1746"/>
      <c r="AR1" s="990"/>
      <c r="AS1" s="990"/>
      <c r="AT1" s="1054"/>
      <c r="AU1" s="1054"/>
      <c r="AV1" s="1054"/>
      <c r="AW1" s="1054"/>
      <c r="AX1" s="1055"/>
      <c r="AY1" s="1055"/>
      <c r="AZ1" s="1055"/>
    </row>
    <row r="2" spans="1:52" ht="105.75" customHeight="1" x14ac:dyDescent="0.2">
      <c r="A2" s="1757"/>
      <c r="B2" s="1758"/>
      <c r="C2" s="1737"/>
      <c r="D2" s="639" t="s">
        <v>869</v>
      </c>
      <c r="E2" s="1736" t="s">
        <v>333</v>
      </c>
      <c r="F2" s="1222" t="s">
        <v>1308</v>
      </c>
      <c r="G2" s="1736" t="s">
        <v>333</v>
      </c>
      <c r="H2" s="1222" t="s">
        <v>870</v>
      </c>
      <c r="I2" s="1736" t="s">
        <v>333</v>
      </c>
      <c r="J2" s="1222" t="s">
        <v>1062</v>
      </c>
      <c r="K2" s="1736" t="s">
        <v>333</v>
      </c>
      <c r="L2" s="1736" t="s">
        <v>897</v>
      </c>
      <c r="M2" s="1736" t="s">
        <v>1063</v>
      </c>
      <c r="N2" s="1736" t="s">
        <v>333</v>
      </c>
      <c r="O2" s="1737" t="s">
        <v>1064</v>
      </c>
      <c r="P2" s="1737" t="s">
        <v>1065</v>
      </c>
      <c r="Q2" s="1739" t="s">
        <v>94</v>
      </c>
      <c r="R2" s="1738" t="s">
        <v>1066</v>
      </c>
      <c r="S2" s="1738" t="s">
        <v>1311</v>
      </c>
      <c r="T2" s="1749" t="s">
        <v>402</v>
      </c>
      <c r="U2" s="1750" t="s">
        <v>1067</v>
      </c>
      <c r="V2" s="1738" t="s">
        <v>1036</v>
      </c>
      <c r="W2" s="1734" t="s">
        <v>1037</v>
      </c>
      <c r="X2" s="1734" t="s">
        <v>1068</v>
      </c>
      <c r="Y2" s="1738" t="s">
        <v>796</v>
      </c>
      <c r="Z2" s="1738" t="s">
        <v>1069</v>
      </c>
      <c r="AA2" s="1738" t="s">
        <v>1070</v>
      </c>
      <c r="AB2" s="1739" t="s">
        <v>1071</v>
      </c>
      <c r="AC2" s="1734" t="s">
        <v>500</v>
      </c>
      <c r="AD2" s="1739" t="s">
        <v>501</v>
      </c>
      <c r="AE2" s="1750" t="s">
        <v>341</v>
      </c>
      <c r="AF2" s="1738" t="s">
        <v>410</v>
      </c>
      <c r="AG2" s="1738" t="s">
        <v>1072</v>
      </c>
      <c r="AH2" s="1750" t="s">
        <v>340</v>
      </c>
      <c r="AI2" s="1738" t="s">
        <v>410</v>
      </c>
      <c r="AJ2" s="1753" t="s">
        <v>1073</v>
      </c>
      <c r="AK2" s="1739" t="s">
        <v>94</v>
      </c>
      <c r="AL2" s="1753" t="s">
        <v>356</v>
      </c>
      <c r="AM2" s="1739" t="s">
        <v>94</v>
      </c>
      <c r="AN2" s="1753" t="s">
        <v>1074</v>
      </c>
      <c r="AO2" s="1739" t="s">
        <v>94</v>
      </c>
      <c r="AP2" s="1753" t="s">
        <v>1075</v>
      </c>
      <c r="AQ2" s="1739" t="s">
        <v>94</v>
      </c>
      <c r="AR2" s="1744" t="s">
        <v>1162</v>
      </c>
      <c r="AS2" s="1761" t="s">
        <v>88</v>
      </c>
      <c r="AT2" s="1734" t="s">
        <v>878</v>
      </c>
      <c r="AU2" s="1734" t="s">
        <v>94</v>
      </c>
      <c r="AV2" s="1734" t="s">
        <v>92</v>
      </c>
      <c r="AW2" s="1734" t="s">
        <v>502</v>
      </c>
      <c r="AX2" s="1738" t="s">
        <v>1587</v>
      </c>
      <c r="AY2" s="1738" t="s">
        <v>94</v>
      </c>
      <c r="AZ2" s="1738" t="s">
        <v>88</v>
      </c>
    </row>
    <row r="3" spans="1:52" ht="27.75" customHeight="1" x14ac:dyDescent="0.2">
      <c r="A3" s="1759"/>
      <c r="B3" s="1760"/>
      <c r="C3" s="825" t="s">
        <v>1161</v>
      </c>
      <c r="D3" s="825" t="s">
        <v>1161</v>
      </c>
      <c r="E3" s="1738"/>
      <c r="F3" s="825" t="s">
        <v>1309</v>
      </c>
      <c r="G3" s="1738"/>
      <c r="H3" s="825" t="s">
        <v>1310</v>
      </c>
      <c r="I3" s="1738"/>
      <c r="J3" s="825" t="s">
        <v>1310</v>
      </c>
      <c r="K3" s="1738"/>
      <c r="L3" s="1738"/>
      <c r="M3" s="1738"/>
      <c r="N3" s="1738"/>
      <c r="O3" s="1738"/>
      <c r="P3" s="1738"/>
      <c r="Q3" s="1739"/>
      <c r="R3" s="1748"/>
      <c r="S3" s="1748"/>
      <c r="T3" s="1749"/>
      <c r="U3" s="1751"/>
      <c r="V3" s="1748"/>
      <c r="W3" s="1752"/>
      <c r="X3" s="1752"/>
      <c r="Y3" s="1748"/>
      <c r="Z3" s="1748"/>
      <c r="AA3" s="1748"/>
      <c r="AB3" s="1739"/>
      <c r="AC3" s="1752"/>
      <c r="AD3" s="1739"/>
      <c r="AE3" s="1751"/>
      <c r="AF3" s="1748"/>
      <c r="AG3" s="1748"/>
      <c r="AH3" s="1751"/>
      <c r="AI3" s="1748"/>
      <c r="AJ3" s="1753"/>
      <c r="AK3" s="1739"/>
      <c r="AL3" s="1753"/>
      <c r="AM3" s="1739"/>
      <c r="AN3" s="1753"/>
      <c r="AO3" s="1739"/>
      <c r="AP3" s="1753"/>
      <c r="AQ3" s="1739"/>
      <c r="AR3" s="1745"/>
      <c r="AS3" s="1762"/>
      <c r="AT3" s="1763"/>
      <c r="AU3" s="1763"/>
      <c r="AV3" s="1763"/>
      <c r="AW3" s="1735"/>
      <c r="AX3" s="1754"/>
      <c r="AY3" s="1739"/>
      <c r="AZ3" s="1754"/>
    </row>
    <row r="4" spans="1:52" ht="13.15" customHeight="1" x14ac:dyDescent="0.2">
      <c r="A4" s="728"/>
      <c r="B4" s="728"/>
      <c r="C4" s="1061">
        <v>1</v>
      </c>
      <c r="D4" s="1062" t="s">
        <v>273</v>
      </c>
      <c r="E4" s="1062">
        <v>2</v>
      </c>
      <c r="F4" s="1062" t="s">
        <v>274</v>
      </c>
      <c r="G4" s="1062">
        <v>3</v>
      </c>
      <c r="H4" s="1062" t="s">
        <v>316</v>
      </c>
      <c r="I4" s="1062">
        <v>4</v>
      </c>
      <c r="J4" s="1062" t="s">
        <v>370</v>
      </c>
      <c r="K4" s="1061">
        <v>5</v>
      </c>
      <c r="L4" s="1062" t="s">
        <v>148</v>
      </c>
      <c r="M4" s="1062" t="s">
        <v>371</v>
      </c>
      <c r="N4" s="1062">
        <v>6</v>
      </c>
      <c r="O4" s="1062">
        <f t="shared" ref="O4:AZ4" si="0">N4+1</f>
        <v>7</v>
      </c>
      <c r="P4" s="1062">
        <f t="shared" si="0"/>
        <v>8</v>
      </c>
      <c r="Q4" s="1062">
        <f t="shared" si="0"/>
        <v>9</v>
      </c>
      <c r="R4" s="1062">
        <f>Q4+1</f>
        <v>10</v>
      </c>
      <c r="S4" s="1062">
        <f>R4+1</f>
        <v>11</v>
      </c>
      <c r="T4" s="1062" t="s">
        <v>372</v>
      </c>
      <c r="U4" s="1062">
        <v>12</v>
      </c>
      <c r="V4" s="1062">
        <f t="shared" si="0"/>
        <v>13</v>
      </c>
      <c r="W4" s="1062">
        <f t="shared" si="0"/>
        <v>14</v>
      </c>
      <c r="X4" s="1062">
        <f t="shared" si="0"/>
        <v>15</v>
      </c>
      <c r="Y4" s="1062">
        <f t="shared" si="0"/>
        <v>16</v>
      </c>
      <c r="Z4" s="1062">
        <f t="shared" si="0"/>
        <v>17</v>
      </c>
      <c r="AA4" s="1062">
        <f t="shared" si="0"/>
        <v>18</v>
      </c>
      <c r="AB4" s="1062">
        <f>AA4+1</f>
        <v>19</v>
      </c>
      <c r="AC4" s="1062">
        <f t="shared" si="0"/>
        <v>20</v>
      </c>
      <c r="AD4" s="1062">
        <f t="shared" si="0"/>
        <v>21</v>
      </c>
      <c r="AE4" s="1062">
        <f t="shared" si="0"/>
        <v>22</v>
      </c>
      <c r="AF4" s="1062">
        <f>AE4+1</f>
        <v>23</v>
      </c>
      <c r="AG4" s="1062">
        <f>AF4+1</f>
        <v>24</v>
      </c>
      <c r="AH4" s="1062">
        <f t="shared" si="0"/>
        <v>25</v>
      </c>
      <c r="AI4" s="1062">
        <f t="shared" si="0"/>
        <v>26</v>
      </c>
      <c r="AJ4" s="1062">
        <f t="shared" si="0"/>
        <v>27</v>
      </c>
      <c r="AK4" s="1062">
        <f t="shared" si="0"/>
        <v>28</v>
      </c>
      <c r="AL4" s="1062">
        <f t="shared" si="0"/>
        <v>29</v>
      </c>
      <c r="AM4" s="1062">
        <f t="shared" si="0"/>
        <v>30</v>
      </c>
      <c r="AN4" s="1062">
        <f t="shared" si="0"/>
        <v>31</v>
      </c>
      <c r="AO4" s="1062">
        <f t="shared" si="0"/>
        <v>32</v>
      </c>
      <c r="AP4" s="1062">
        <f t="shared" si="0"/>
        <v>33</v>
      </c>
      <c r="AQ4" s="1062">
        <f t="shared" si="0"/>
        <v>34</v>
      </c>
      <c r="AR4" s="1062">
        <f t="shared" ref="AR4" si="1">AQ4+1</f>
        <v>35</v>
      </c>
      <c r="AS4" s="1062">
        <f t="shared" ref="AS4" si="2">AR4+1</f>
        <v>36</v>
      </c>
      <c r="AT4" s="1062">
        <f t="shared" ref="AT4" si="3">AS4+1</f>
        <v>37</v>
      </c>
      <c r="AU4" s="1062">
        <f t="shared" ref="AU4" si="4">AT4+1</f>
        <v>38</v>
      </c>
      <c r="AV4" s="1062">
        <f t="shared" ref="AV4" si="5">AU4+1</f>
        <v>39</v>
      </c>
      <c r="AW4" s="1062">
        <f t="shared" ref="AW4" si="6">AV4+1</f>
        <v>40</v>
      </c>
      <c r="AX4" s="1062">
        <f t="shared" ref="AX4" si="7">AW4+1</f>
        <v>41</v>
      </c>
      <c r="AY4" s="1062">
        <f t="shared" ref="AY4" si="8">AX4+1</f>
        <v>42</v>
      </c>
      <c r="AZ4" s="1062">
        <f t="shared" si="0"/>
        <v>43</v>
      </c>
    </row>
    <row r="5" spans="1:52" ht="22.5" hidden="1" x14ac:dyDescent="0.2">
      <c r="A5" s="710"/>
      <c r="B5" s="710"/>
      <c r="C5" s="711" t="s">
        <v>573</v>
      </c>
      <c r="D5" s="712" t="s">
        <v>646</v>
      </c>
      <c r="E5" s="712" t="s">
        <v>574</v>
      </c>
      <c r="F5" s="712" t="s">
        <v>646</v>
      </c>
      <c r="G5" s="712" t="s">
        <v>574</v>
      </c>
      <c r="H5" s="712" t="s">
        <v>646</v>
      </c>
      <c r="I5" s="712" t="s">
        <v>574</v>
      </c>
      <c r="J5" s="712" t="s">
        <v>646</v>
      </c>
      <c r="K5" s="712" t="s">
        <v>574</v>
      </c>
      <c r="L5" s="712" t="s">
        <v>574</v>
      </c>
      <c r="M5" s="712" t="s">
        <v>574</v>
      </c>
      <c r="N5" s="712" t="s">
        <v>574</v>
      </c>
      <c r="O5" s="712" t="s">
        <v>574</v>
      </c>
      <c r="P5" s="712" t="s">
        <v>574</v>
      </c>
      <c r="Q5" s="712" t="s">
        <v>707</v>
      </c>
      <c r="R5" s="712" t="s">
        <v>574</v>
      </c>
      <c r="S5" s="712" t="s">
        <v>573</v>
      </c>
      <c r="T5" s="712" t="s">
        <v>574</v>
      </c>
      <c r="U5" s="712" t="s">
        <v>574</v>
      </c>
      <c r="V5" s="712" t="s">
        <v>574</v>
      </c>
      <c r="W5" s="712" t="s">
        <v>574</v>
      </c>
      <c r="X5" s="712" t="s">
        <v>574</v>
      </c>
      <c r="Y5" s="712" t="s">
        <v>573</v>
      </c>
      <c r="Z5" s="712" t="s">
        <v>574</v>
      </c>
      <c r="AA5" s="712" t="s">
        <v>574</v>
      </c>
      <c r="AB5" s="712" t="s">
        <v>574</v>
      </c>
      <c r="AC5" s="712" t="s">
        <v>574</v>
      </c>
      <c r="AD5" s="712" t="s">
        <v>574</v>
      </c>
      <c r="AE5" s="712" t="s">
        <v>574</v>
      </c>
      <c r="AF5" s="712" t="s">
        <v>574</v>
      </c>
      <c r="AG5" s="712" t="s">
        <v>574</v>
      </c>
      <c r="AH5" s="712" t="s">
        <v>574</v>
      </c>
      <c r="AI5" s="712" t="s">
        <v>574</v>
      </c>
      <c r="AJ5" s="712" t="s">
        <v>573</v>
      </c>
      <c r="AK5" s="712" t="s">
        <v>574</v>
      </c>
      <c r="AL5" s="712" t="s">
        <v>574</v>
      </c>
      <c r="AM5" s="712" t="s">
        <v>574</v>
      </c>
      <c r="AN5" s="712" t="s">
        <v>573</v>
      </c>
      <c r="AO5" s="712" t="s">
        <v>574</v>
      </c>
      <c r="AP5" s="712" t="s">
        <v>574</v>
      </c>
      <c r="AQ5" s="712" t="s">
        <v>574</v>
      </c>
      <c r="AR5" s="712" t="s">
        <v>574</v>
      </c>
      <c r="AS5" s="712" t="s">
        <v>574</v>
      </c>
      <c r="AT5" s="712" t="s">
        <v>574</v>
      </c>
      <c r="AU5" s="712" t="s">
        <v>574</v>
      </c>
      <c r="AV5" s="712" t="s">
        <v>574</v>
      </c>
      <c r="AW5" s="712" t="s">
        <v>574</v>
      </c>
      <c r="AX5" s="712" t="s">
        <v>574</v>
      </c>
      <c r="AY5" s="712" t="s">
        <v>574</v>
      </c>
      <c r="AZ5" s="712" t="s">
        <v>574</v>
      </c>
    </row>
    <row r="6" spans="1:52" ht="33.75" x14ac:dyDescent="0.2">
      <c r="A6" s="710"/>
      <c r="B6" s="710"/>
      <c r="C6" s="1063" t="s">
        <v>1482</v>
      </c>
      <c r="D6" s="1058" t="s">
        <v>821</v>
      </c>
      <c r="E6" s="1064" t="s">
        <v>808</v>
      </c>
      <c r="F6" s="1058" t="s">
        <v>820</v>
      </c>
      <c r="G6" s="1064" t="s">
        <v>807</v>
      </c>
      <c r="H6" s="1064" t="s">
        <v>818</v>
      </c>
      <c r="I6" s="1064" t="s">
        <v>806</v>
      </c>
      <c r="J6" s="1064" t="s">
        <v>819</v>
      </c>
      <c r="K6" s="1064" t="s">
        <v>805</v>
      </c>
      <c r="L6" s="1064" t="s">
        <v>1312</v>
      </c>
      <c r="M6" s="1064" t="s">
        <v>865</v>
      </c>
      <c r="N6" s="1064" t="s">
        <v>686</v>
      </c>
      <c r="O6" s="1064" t="s">
        <v>687</v>
      </c>
      <c r="P6" s="1064" t="s">
        <v>688</v>
      </c>
      <c r="Q6" s="1064" t="s">
        <v>707</v>
      </c>
      <c r="R6" s="1064" t="s">
        <v>689</v>
      </c>
      <c r="S6" s="1064" t="s">
        <v>1483</v>
      </c>
      <c r="T6" s="1064" t="s">
        <v>864</v>
      </c>
      <c r="U6" s="1064" t="s">
        <v>690</v>
      </c>
      <c r="V6" s="1064" t="s">
        <v>691</v>
      </c>
      <c r="W6" s="1064" t="s">
        <v>692</v>
      </c>
      <c r="X6" s="1064" t="s">
        <v>693</v>
      </c>
      <c r="Y6" s="1064" t="s">
        <v>1484</v>
      </c>
      <c r="Z6" s="1064" t="s">
        <v>1313</v>
      </c>
      <c r="AA6" s="1064" t="s">
        <v>1314</v>
      </c>
      <c r="AB6" s="1064" t="s">
        <v>866</v>
      </c>
      <c r="AC6" s="1064" t="s">
        <v>694</v>
      </c>
      <c r="AD6" s="1064" t="s">
        <v>1315</v>
      </c>
      <c r="AE6" s="1064" t="s">
        <v>1316</v>
      </c>
      <c r="AF6" s="1064" t="s">
        <v>695</v>
      </c>
      <c r="AG6" s="1064" t="s">
        <v>696</v>
      </c>
      <c r="AH6" s="1064" t="s">
        <v>697</v>
      </c>
      <c r="AI6" s="1064" t="s">
        <v>698</v>
      </c>
      <c r="AJ6" s="1064" t="s">
        <v>1485</v>
      </c>
      <c r="AK6" s="1064" t="s">
        <v>699</v>
      </c>
      <c r="AL6" s="1064" t="s">
        <v>700</v>
      </c>
      <c r="AM6" s="1064" t="s">
        <v>701</v>
      </c>
      <c r="AN6" s="1064" t="s">
        <v>1486</v>
      </c>
      <c r="AO6" s="1064" t="s">
        <v>702</v>
      </c>
      <c r="AP6" s="1064" t="s">
        <v>703</v>
      </c>
      <c r="AQ6" s="1064" t="s">
        <v>704</v>
      </c>
      <c r="AR6" s="1064" t="s">
        <v>1210</v>
      </c>
      <c r="AS6" s="1064" t="s">
        <v>705</v>
      </c>
      <c r="AT6" s="1064" t="s">
        <v>706</v>
      </c>
      <c r="AU6" s="1064" t="s">
        <v>1211</v>
      </c>
      <c r="AV6" s="1064" t="s">
        <v>705</v>
      </c>
      <c r="AW6" s="1064" t="s">
        <v>1212</v>
      </c>
      <c r="AX6" s="1064" t="s">
        <v>1213</v>
      </c>
      <c r="AY6" s="1064" t="s">
        <v>1214</v>
      </c>
      <c r="AZ6" s="1064" t="s">
        <v>705</v>
      </c>
    </row>
    <row r="7" spans="1:52" ht="15.6" customHeight="1" x14ac:dyDescent="0.2">
      <c r="A7" s="713">
        <v>1</v>
      </c>
      <c r="B7" s="349" t="s">
        <v>5</v>
      </c>
      <c r="C7" s="1326">
        <f>'8_2.1.21 SIS'!AV7</f>
        <v>9297</v>
      </c>
      <c r="D7" s="1326">
        <v>6947</v>
      </c>
      <c r="E7" s="1326">
        <f>$D$1*D7</f>
        <v>1528.34</v>
      </c>
      <c r="F7" s="1521">
        <v>3874.5</v>
      </c>
      <c r="G7" s="1326">
        <f>$F$1*F7</f>
        <v>232.47</v>
      </c>
      <c r="H7" s="1326">
        <v>1071</v>
      </c>
      <c r="I7" s="1326">
        <f>$H$1*H7</f>
        <v>1606.5</v>
      </c>
      <c r="J7" s="1326">
        <v>68</v>
      </c>
      <c r="K7" s="1326">
        <f>$J$1*J7</f>
        <v>40.799999999999997</v>
      </c>
      <c r="L7" s="1327">
        <f t="shared" ref="L7:L38" si="9">IF(C7&lt;$L$1,$L$1-C7,0)</f>
        <v>0</v>
      </c>
      <c r="M7" s="350">
        <f t="shared" ref="M7:M38" si="10">ROUND(L7/$M$1,5)</f>
        <v>0</v>
      </c>
      <c r="N7" s="1326">
        <f t="shared" ref="N7:N70" si="11">C7*M7</f>
        <v>0</v>
      </c>
      <c r="O7" s="1326">
        <f>E7+G7+I7+K7+N7</f>
        <v>3408.11</v>
      </c>
      <c r="P7" s="1326">
        <f t="shared" ref="P7:P38" si="12">O7+C7</f>
        <v>12705.11</v>
      </c>
      <c r="Q7" s="1333">
        <f>$Q$1</f>
        <v>4015</v>
      </c>
      <c r="R7" s="1333">
        <f t="shared" ref="R7:R38" si="13">ROUND(P7*Q7,0)</f>
        <v>51011017</v>
      </c>
      <c r="S7" s="1333">
        <f>'6_Local Deduct Calc'!J7</f>
        <v>12016662</v>
      </c>
      <c r="T7" s="1333">
        <f>ROUND(IF((S7&gt;R7*$T$1),R7*$T$1,S7),0)</f>
        <v>12016662</v>
      </c>
      <c r="U7" s="1334">
        <f>R7-T7</f>
        <v>38994355</v>
      </c>
      <c r="V7" s="351">
        <f>ROUND(U7/R7,4)</f>
        <v>0.76439999999999997</v>
      </c>
      <c r="W7" s="351">
        <f>ROUND(T7/R7,4)</f>
        <v>0.2356</v>
      </c>
      <c r="X7" s="352">
        <f t="shared" ref="X7:X38" si="14">T7/C7</f>
        <v>1292.5311390771217</v>
      </c>
      <c r="Y7" s="1333">
        <f>'7_Local Revenue'!AS7</f>
        <v>24766410</v>
      </c>
      <c r="Z7" s="1333">
        <f>IF(Y7-T7&gt;0,Y7-T7,0)</f>
        <v>12749748</v>
      </c>
      <c r="AA7" s="102">
        <f>IF(Y7-T7&lt;0,Y7-T7,0)</f>
        <v>0</v>
      </c>
      <c r="AB7" s="102">
        <f t="shared" ref="AB7:AB38" si="15">R7*$AB$1</f>
        <v>17343745.780000001</v>
      </c>
      <c r="AC7" s="102">
        <f t="shared" ref="AC7:AC38" si="16">IF(Z7&lt;AB7,Z7,AB7)</f>
        <v>12749748</v>
      </c>
      <c r="AD7" s="1333">
        <f t="shared" ref="AD7:AD38" si="17">IF(AC7&gt;0,AC7*(W7*$AD$1),0)</f>
        <v>5166605.8815359995</v>
      </c>
      <c r="AE7" s="1339">
        <f>ROUND(IF(AC7-AD7&gt;AC7*$AE$1,AC7-AD7,AC7*$AE$1),0)</f>
        <v>7583142</v>
      </c>
      <c r="AF7" s="102">
        <f t="shared" ref="AF7:AF38" si="18">ROUND(AE7/C7,0)</f>
        <v>816</v>
      </c>
      <c r="AG7" s="353">
        <f>IF(AC7=0,0,ROUND(AE7/AC7,4))</f>
        <v>0.5948</v>
      </c>
      <c r="AH7" s="1339">
        <f t="shared" ref="AH7:AH38" si="19">U7+AE7</f>
        <v>46577497</v>
      </c>
      <c r="AI7" s="102">
        <f t="shared" ref="AI7:AI38" si="20">ROUND(AH7/C7,0)</f>
        <v>5010</v>
      </c>
      <c r="AJ7" s="1339">
        <f>'3A_Level 3'!J7</f>
        <v>1593109</v>
      </c>
      <c r="AK7" s="102">
        <f t="shared" ref="AK7:AK38" si="21">AJ7/C7</f>
        <v>171.35731956545123</v>
      </c>
      <c r="AL7" s="1339">
        <f>AJ7+AH7</f>
        <v>48170606</v>
      </c>
      <c r="AM7" s="102">
        <f t="shared" ref="AM7:AM38" si="22">AL7/C7</f>
        <v>5181.3064429385822</v>
      </c>
      <c r="AN7" s="1341">
        <f>'3A_Level 3'!K7</f>
        <v>8821341</v>
      </c>
      <c r="AO7" s="355">
        <f t="shared" ref="AO7:AO38" si="23">AN7/C7</f>
        <v>948.83736689254602</v>
      </c>
      <c r="AP7" s="1339">
        <f>AH7+AN7</f>
        <v>55398838</v>
      </c>
      <c r="AQ7" s="102">
        <f t="shared" ref="AQ7:AQ38" si="24">AP7/C7</f>
        <v>5958.7864902656775</v>
      </c>
      <c r="AR7" s="353">
        <f>AP7/AX7</f>
        <v>0.69105802554243956</v>
      </c>
      <c r="AS7" s="354">
        <f>RANK(AR7,$AR$7:$AR$75)</f>
        <v>15</v>
      </c>
      <c r="AT7" s="102">
        <f t="shared" ref="AT7:AT38" si="25">ROUND(AC7+T7,2)</f>
        <v>24766410</v>
      </c>
      <c r="AU7" s="102">
        <f t="shared" ref="AU7:AU38" si="26">ROUND(AT7/C7,2)</f>
        <v>2663.91</v>
      </c>
      <c r="AV7" s="354">
        <f>RANK(AU7,$AU$7:$AU$75)</f>
        <v>64</v>
      </c>
      <c r="AW7" s="353">
        <f>AT7/AX7</f>
        <v>0.30894197445756044</v>
      </c>
      <c r="AX7" s="355">
        <f>AP7+AT7</f>
        <v>80165248</v>
      </c>
      <c r="AY7" s="355">
        <f t="shared" ref="AY7:AY38" si="27">AX7/C7</f>
        <v>8622.7006561256312</v>
      </c>
      <c r="AZ7" s="354">
        <f>RANK(AY7,$AY$7:$AY$75)</f>
        <v>66</v>
      </c>
    </row>
    <row r="8" spans="1:52" ht="15.6" customHeight="1" x14ac:dyDescent="0.2">
      <c r="A8" s="713">
        <v>2</v>
      </c>
      <c r="B8" s="349" t="s">
        <v>6</v>
      </c>
      <c r="C8" s="1328">
        <f>'8_2.1.21 SIS'!AV8</f>
        <v>3884</v>
      </c>
      <c r="D8" s="1326">
        <v>3065</v>
      </c>
      <c r="E8" s="1326">
        <f t="shared" ref="E8:E71" si="28">$D$1*D8</f>
        <v>674.3</v>
      </c>
      <c r="F8" s="1521">
        <v>1815.5</v>
      </c>
      <c r="G8" s="1326">
        <f t="shared" ref="G8:G71" si="29">$F$1*F8</f>
        <v>108.92999999999999</v>
      </c>
      <c r="H8" s="1326">
        <v>448</v>
      </c>
      <c r="I8" s="1326">
        <f t="shared" ref="I8:I71" si="30">$H$1*H8</f>
        <v>672</v>
      </c>
      <c r="J8" s="1326">
        <v>34</v>
      </c>
      <c r="K8" s="1326">
        <f t="shared" ref="K8:K71" si="31">$J$1*J8</f>
        <v>20.399999999999999</v>
      </c>
      <c r="L8" s="1326">
        <f t="shared" si="9"/>
        <v>3616</v>
      </c>
      <c r="M8" s="350">
        <f t="shared" si="10"/>
        <v>9.6430000000000002E-2</v>
      </c>
      <c r="N8" s="1326">
        <f t="shared" si="11"/>
        <v>374.53412000000003</v>
      </c>
      <c r="O8" s="1326">
        <f t="shared" ref="O8:O71" si="32">E8+G8+I8+K8+N8</f>
        <v>1850.1641200000001</v>
      </c>
      <c r="P8" s="1326">
        <f t="shared" si="12"/>
        <v>5734.1641200000004</v>
      </c>
      <c r="Q8" s="1333">
        <f t="shared" ref="Q8:Q71" si="33">$Q$1</f>
        <v>4015</v>
      </c>
      <c r="R8" s="1333">
        <f t="shared" si="13"/>
        <v>23022669</v>
      </c>
      <c r="S8" s="1333">
        <f>'6_Local Deduct Calc'!J8</f>
        <v>3609666</v>
      </c>
      <c r="T8" s="1333">
        <f t="shared" ref="T8:T71" si="34">ROUND(IF((S8&gt;R8*$T$1),R8*$T$1,S8),0)</f>
        <v>3609666</v>
      </c>
      <c r="U8" s="1334">
        <f t="shared" ref="U8:U71" si="35">R8-T8</f>
        <v>19413003</v>
      </c>
      <c r="V8" s="351">
        <f>ROUND(U8/R8,4)</f>
        <v>0.84319999999999995</v>
      </c>
      <c r="W8" s="351">
        <f t="shared" ref="W8:W71" si="36">ROUND(T8/R8,4)</f>
        <v>0.15679999999999999</v>
      </c>
      <c r="X8" s="352">
        <f t="shared" si="14"/>
        <v>929.36817713697224</v>
      </c>
      <c r="Y8" s="1333">
        <f>'7_Local Revenue'!AS8</f>
        <v>13558368</v>
      </c>
      <c r="Z8" s="1333">
        <f t="shared" ref="Z8:Z71" si="37">IF(Y8-T8&gt;0,Y8-T8,0)</f>
        <v>9948702</v>
      </c>
      <c r="AA8" s="102">
        <f t="shared" ref="AA8:AA71" si="38">IF(Y8-T8&lt;0,Y8-T8,0)</f>
        <v>0</v>
      </c>
      <c r="AB8" s="102">
        <f t="shared" si="15"/>
        <v>7827707.4600000009</v>
      </c>
      <c r="AC8" s="102">
        <f t="shared" si="16"/>
        <v>7827707.4600000009</v>
      </c>
      <c r="AD8" s="1333">
        <f t="shared" si="17"/>
        <v>2111101.3911321601</v>
      </c>
      <c r="AE8" s="1339">
        <f t="shared" ref="AE8:AE71" si="39">ROUND(IF(AC8-AD8&gt;AC8*$AE$1,AC8-AD8,AC8*$AE$1),0)</f>
        <v>5716606</v>
      </c>
      <c r="AF8" s="102">
        <f t="shared" si="18"/>
        <v>1472</v>
      </c>
      <c r="AG8" s="353">
        <f t="shared" ref="AG8:AG71" si="40">IF(AC8=0,0,ROUND(AE8/AC8,4))</f>
        <v>0.73029999999999995</v>
      </c>
      <c r="AH8" s="1339">
        <f t="shared" si="19"/>
        <v>25129609</v>
      </c>
      <c r="AI8" s="102">
        <f t="shared" si="20"/>
        <v>6470</v>
      </c>
      <c r="AJ8" s="1339">
        <f>'3A_Level 3'!J8</f>
        <v>665552</v>
      </c>
      <c r="AK8" s="102">
        <f t="shared" si="21"/>
        <v>171.35736354273945</v>
      </c>
      <c r="AL8" s="1339">
        <f t="shared" ref="AL8:AL71" si="41">AJ8+AH8</f>
        <v>25795161</v>
      </c>
      <c r="AM8" s="102">
        <f t="shared" si="22"/>
        <v>6641.3905767250253</v>
      </c>
      <c r="AN8" s="1341">
        <f>'3A_Level 3'!K8</f>
        <v>3937123</v>
      </c>
      <c r="AO8" s="355">
        <f t="shared" si="23"/>
        <v>1013.677394438723</v>
      </c>
      <c r="AP8" s="1339">
        <f t="shared" ref="AP8:AP71" si="42">AH8+AN8</f>
        <v>29066732</v>
      </c>
      <c r="AQ8" s="102">
        <f t="shared" si="24"/>
        <v>7483.7106076210093</v>
      </c>
      <c r="AR8" s="353">
        <f t="shared" ref="AR8:AR71" si="43">AP8/AX8</f>
        <v>0.71762434128325514</v>
      </c>
      <c r="AS8" s="354">
        <f t="shared" ref="AS8:AS71" si="44">RANK(AR8,$AR$7:$AR$75)</f>
        <v>6</v>
      </c>
      <c r="AT8" s="102">
        <f t="shared" si="25"/>
        <v>11437373.460000001</v>
      </c>
      <c r="AU8" s="102">
        <f t="shared" si="26"/>
        <v>2944.74</v>
      </c>
      <c r="AV8" s="354">
        <f t="shared" ref="AV8:AV71" si="45">RANK(AU8,$AU$7:$AU$75)</f>
        <v>58</v>
      </c>
      <c r="AW8" s="353">
        <f t="shared" ref="AW8:AW71" si="46">AT8/AX8</f>
        <v>0.2823756587167448</v>
      </c>
      <c r="AX8" s="355">
        <f t="shared" ref="AX8:AX71" si="47">AP8+AT8</f>
        <v>40504105.460000001</v>
      </c>
      <c r="AY8" s="355">
        <f t="shared" si="27"/>
        <v>10428.451457260557</v>
      </c>
      <c r="AZ8" s="354">
        <f t="shared" ref="AZ8:AZ71" si="48">RANK(AY8,$AY$7:$AY$75)</f>
        <v>12</v>
      </c>
    </row>
    <row r="9" spans="1:52" ht="15.6" customHeight="1" x14ac:dyDescent="0.2">
      <c r="A9" s="713">
        <v>3</v>
      </c>
      <c r="B9" s="349" t="s">
        <v>7</v>
      </c>
      <c r="C9" s="1328">
        <f>'8_2.1.21 SIS'!AV9</f>
        <v>23004</v>
      </c>
      <c r="D9" s="1326">
        <v>12533</v>
      </c>
      <c r="E9" s="1326">
        <f t="shared" si="28"/>
        <v>2757.26</v>
      </c>
      <c r="F9" s="1521">
        <v>11725.5</v>
      </c>
      <c r="G9" s="1326">
        <f t="shared" si="29"/>
        <v>703.53</v>
      </c>
      <c r="H9" s="1326">
        <v>2336</v>
      </c>
      <c r="I9" s="1326">
        <f t="shared" si="30"/>
        <v>3504</v>
      </c>
      <c r="J9" s="1326">
        <v>531</v>
      </c>
      <c r="K9" s="1326">
        <f t="shared" si="31"/>
        <v>318.59999999999997</v>
      </c>
      <c r="L9" s="1326">
        <f t="shared" si="9"/>
        <v>0</v>
      </c>
      <c r="M9" s="350">
        <f t="shared" si="10"/>
        <v>0</v>
      </c>
      <c r="N9" s="1326">
        <f t="shared" si="11"/>
        <v>0</v>
      </c>
      <c r="O9" s="1326">
        <f t="shared" si="32"/>
        <v>7283.39</v>
      </c>
      <c r="P9" s="1326">
        <f t="shared" si="12"/>
        <v>30287.39</v>
      </c>
      <c r="Q9" s="1333">
        <f t="shared" si="33"/>
        <v>4015</v>
      </c>
      <c r="R9" s="1333">
        <f t="shared" si="13"/>
        <v>121603871</v>
      </c>
      <c r="S9" s="1333">
        <f>'6_Local Deduct Calc'!J9</f>
        <v>44255909</v>
      </c>
      <c r="T9" s="1333">
        <f t="shared" si="34"/>
        <v>44255909</v>
      </c>
      <c r="U9" s="1334">
        <f t="shared" si="35"/>
        <v>77347962</v>
      </c>
      <c r="V9" s="351">
        <f t="shared" ref="V9:V71" si="49">ROUND(U9/R9,4)</f>
        <v>0.6361</v>
      </c>
      <c r="W9" s="351">
        <f t="shared" si="36"/>
        <v>0.3639</v>
      </c>
      <c r="X9" s="352">
        <f t="shared" si="14"/>
        <v>1923.8353764562685</v>
      </c>
      <c r="Y9" s="1333">
        <f>'7_Local Revenue'!AS9</f>
        <v>155271289</v>
      </c>
      <c r="Z9" s="1333">
        <f t="shared" si="37"/>
        <v>111015380</v>
      </c>
      <c r="AA9" s="102">
        <f t="shared" si="38"/>
        <v>0</v>
      </c>
      <c r="AB9" s="102">
        <f t="shared" si="15"/>
        <v>41345316.140000001</v>
      </c>
      <c r="AC9" s="102">
        <f t="shared" si="16"/>
        <v>41345316.140000001</v>
      </c>
      <c r="AD9" s="1333">
        <f t="shared" si="17"/>
        <v>25878364.13455512</v>
      </c>
      <c r="AE9" s="1339">
        <f t="shared" si="39"/>
        <v>15466952</v>
      </c>
      <c r="AF9" s="102">
        <f t="shared" si="18"/>
        <v>672</v>
      </c>
      <c r="AG9" s="353">
        <f t="shared" si="40"/>
        <v>0.37409999999999999</v>
      </c>
      <c r="AH9" s="1339">
        <f t="shared" si="19"/>
        <v>92814914</v>
      </c>
      <c r="AI9" s="102">
        <f t="shared" si="20"/>
        <v>4035</v>
      </c>
      <c r="AJ9" s="1339">
        <f>'3A_Level 3'!J9</f>
        <v>3941903</v>
      </c>
      <c r="AK9" s="102">
        <f t="shared" si="21"/>
        <v>171.35728568944532</v>
      </c>
      <c r="AL9" s="1339">
        <f>AJ9+AH9</f>
        <v>96756817</v>
      </c>
      <c r="AM9" s="102">
        <f t="shared" si="22"/>
        <v>4206.0866371065904</v>
      </c>
      <c r="AN9" s="1341">
        <f>'3A_Level 3'!K9</f>
        <v>17671610</v>
      </c>
      <c r="AO9" s="355">
        <f t="shared" si="23"/>
        <v>768.1972700399931</v>
      </c>
      <c r="AP9" s="1339">
        <f t="shared" si="42"/>
        <v>110486524</v>
      </c>
      <c r="AQ9" s="102">
        <f t="shared" si="24"/>
        <v>4802.926621457138</v>
      </c>
      <c r="AR9" s="353">
        <f t="shared" si="43"/>
        <v>0.56345449669635594</v>
      </c>
      <c r="AS9" s="354">
        <f t="shared" si="44"/>
        <v>49</v>
      </c>
      <c r="AT9" s="102">
        <f t="shared" si="25"/>
        <v>85601225.140000001</v>
      </c>
      <c r="AU9" s="102">
        <f t="shared" si="26"/>
        <v>3721.15</v>
      </c>
      <c r="AV9" s="354">
        <f t="shared" si="45"/>
        <v>32</v>
      </c>
      <c r="AW9" s="353">
        <f t="shared" si="46"/>
        <v>0.43654550330364411</v>
      </c>
      <c r="AX9" s="355">
        <f t="shared" si="47"/>
        <v>196087749.13999999</v>
      </c>
      <c r="AY9" s="355">
        <f t="shared" si="27"/>
        <v>8524.0718631542331</v>
      </c>
      <c r="AZ9" s="354">
        <f t="shared" si="48"/>
        <v>69</v>
      </c>
    </row>
    <row r="10" spans="1:52" ht="15.6" customHeight="1" x14ac:dyDescent="0.2">
      <c r="A10" s="713">
        <v>4</v>
      </c>
      <c r="B10" s="349" t="s">
        <v>8</v>
      </c>
      <c r="C10" s="1328">
        <f>'8_2.1.21 SIS'!AV10</f>
        <v>2961</v>
      </c>
      <c r="D10" s="1326">
        <v>2089</v>
      </c>
      <c r="E10" s="1326">
        <f t="shared" si="28"/>
        <v>459.58</v>
      </c>
      <c r="F10" s="1521">
        <v>1170</v>
      </c>
      <c r="G10" s="1326">
        <f t="shared" si="29"/>
        <v>70.2</v>
      </c>
      <c r="H10" s="1326">
        <v>453</v>
      </c>
      <c r="I10" s="1326">
        <f t="shared" si="30"/>
        <v>679.5</v>
      </c>
      <c r="J10" s="1326">
        <v>97</v>
      </c>
      <c r="K10" s="1326">
        <f t="shared" si="31"/>
        <v>58.199999999999996</v>
      </c>
      <c r="L10" s="1326">
        <f t="shared" si="9"/>
        <v>4539</v>
      </c>
      <c r="M10" s="350">
        <f t="shared" si="10"/>
        <v>0.12103999999999999</v>
      </c>
      <c r="N10" s="1326">
        <f t="shared" si="11"/>
        <v>358.39943999999997</v>
      </c>
      <c r="O10" s="1326">
        <f t="shared" si="32"/>
        <v>1625.8794399999999</v>
      </c>
      <c r="P10" s="1326">
        <f t="shared" si="12"/>
        <v>4586.8794399999997</v>
      </c>
      <c r="Q10" s="1333">
        <f t="shared" si="33"/>
        <v>4015</v>
      </c>
      <c r="R10" s="1333">
        <f t="shared" si="13"/>
        <v>18416321</v>
      </c>
      <c r="S10" s="1333">
        <f>'6_Local Deduct Calc'!J10</f>
        <v>4486802</v>
      </c>
      <c r="T10" s="1333">
        <f t="shared" si="34"/>
        <v>4486802</v>
      </c>
      <c r="U10" s="1334">
        <f t="shared" si="35"/>
        <v>13929519</v>
      </c>
      <c r="V10" s="351">
        <f t="shared" si="49"/>
        <v>0.75639999999999996</v>
      </c>
      <c r="W10" s="351">
        <f t="shared" si="36"/>
        <v>0.24360000000000001</v>
      </c>
      <c r="X10" s="352">
        <f t="shared" si="14"/>
        <v>1515.2995609591355</v>
      </c>
      <c r="Y10" s="1333">
        <f>'7_Local Revenue'!AS10</f>
        <v>14366061</v>
      </c>
      <c r="Z10" s="1333">
        <f t="shared" si="37"/>
        <v>9879259</v>
      </c>
      <c r="AA10" s="102">
        <f t="shared" si="38"/>
        <v>0</v>
      </c>
      <c r="AB10" s="102">
        <f t="shared" si="15"/>
        <v>6261549.1400000006</v>
      </c>
      <c r="AC10" s="102">
        <f t="shared" si="16"/>
        <v>6261549.1400000006</v>
      </c>
      <c r="AD10" s="1333">
        <f t="shared" si="17"/>
        <v>2623538.9972668802</v>
      </c>
      <c r="AE10" s="1339">
        <f t="shared" si="39"/>
        <v>3638010</v>
      </c>
      <c r="AF10" s="102">
        <f t="shared" si="18"/>
        <v>1229</v>
      </c>
      <c r="AG10" s="353">
        <f t="shared" si="40"/>
        <v>0.58099999999999996</v>
      </c>
      <c r="AH10" s="1339">
        <f t="shared" si="19"/>
        <v>17567529</v>
      </c>
      <c r="AI10" s="102">
        <f t="shared" si="20"/>
        <v>5933</v>
      </c>
      <c r="AJ10" s="1339">
        <f>'3A_Level 3'!J10</f>
        <v>507389</v>
      </c>
      <c r="AK10" s="102">
        <f t="shared" si="21"/>
        <v>171.35731171901384</v>
      </c>
      <c r="AL10" s="1339">
        <f t="shared" si="41"/>
        <v>18074918</v>
      </c>
      <c r="AM10" s="102">
        <f t="shared" si="22"/>
        <v>6104.3289429246879</v>
      </c>
      <c r="AN10" s="1341">
        <f>'3A_Level 3'!K10</f>
        <v>2241824</v>
      </c>
      <c r="AO10" s="355">
        <f t="shared" si="23"/>
        <v>757.11719013846675</v>
      </c>
      <c r="AP10" s="1339">
        <f t="shared" si="42"/>
        <v>19809353</v>
      </c>
      <c r="AQ10" s="102">
        <f t="shared" si="24"/>
        <v>6690.0888213441403</v>
      </c>
      <c r="AR10" s="353">
        <f t="shared" si="43"/>
        <v>0.64826051424686648</v>
      </c>
      <c r="AS10" s="354">
        <f t="shared" si="44"/>
        <v>28</v>
      </c>
      <c r="AT10" s="102">
        <f t="shared" si="25"/>
        <v>10748351.140000001</v>
      </c>
      <c r="AU10" s="102">
        <f t="shared" si="26"/>
        <v>3629.97</v>
      </c>
      <c r="AV10" s="354">
        <f t="shared" si="45"/>
        <v>36</v>
      </c>
      <c r="AW10" s="353">
        <f t="shared" si="46"/>
        <v>0.35173948575313357</v>
      </c>
      <c r="AX10" s="355">
        <f t="shared" si="47"/>
        <v>30557704.140000001</v>
      </c>
      <c r="AY10" s="355">
        <f t="shared" si="27"/>
        <v>10320.062188449849</v>
      </c>
      <c r="AZ10" s="354">
        <f t="shared" si="48"/>
        <v>14</v>
      </c>
    </row>
    <row r="11" spans="1:52" ht="15.6" customHeight="1" x14ac:dyDescent="0.2">
      <c r="A11" s="714">
        <v>5</v>
      </c>
      <c r="B11" s="715" t="s">
        <v>9</v>
      </c>
      <c r="C11" s="1329">
        <f>'8_2.1.21 SIS'!AV11</f>
        <v>5223</v>
      </c>
      <c r="D11" s="1330">
        <v>4331</v>
      </c>
      <c r="E11" s="1330">
        <f t="shared" si="28"/>
        <v>952.82</v>
      </c>
      <c r="F11" s="1522">
        <v>3409</v>
      </c>
      <c r="G11" s="1330">
        <f t="shared" si="29"/>
        <v>204.54</v>
      </c>
      <c r="H11" s="1330">
        <v>617</v>
      </c>
      <c r="I11" s="1330">
        <f t="shared" si="30"/>
        <v>925.5</v>
      </c>
      <c r="J11" s="1330">
        <v>12</v>
      </c>
      <c r="K11" s="1330">
        <f t="shared" si="31"/>
        <v>7.1999999999999993</v>
      </c>
      <c r="L11" s="1330">
        <f t="shared" si="9"/>
        <v>2277</v>
      </c>
      <c r="M11" s="716">
        <f t="shared" si="10"/>
        <v>6.0720000000000003E-2</v>
      </c>
      <c r="N11" s="1330">
        <f t="shared" si="11"/>
        <v>317.14055999999999</v>
      </c>
      <c r="O11" s="1330">
        <f t="shared" si="32"/>
        <v>2407.2005599999998</v>
      </c>
      <c r="P11" s="1332">
        <f t="shared" si="12"/>
        <v>7630.2005599999993</v>
      </c>
      <c r="Q11" s="1335">
        <f t="shared" si="33"/>
        <v>4015</v>
      </c>
      <c r="R11" s="1335">
        <f t="shared" si="13"/>
        <v>30635255</v>
      </c>
      <c r="S11" s="1335">
        <f>'6_Local Deduct Calc'!J11</f>
        <v>5886165</v>
      </c>
      <c r="T11" s="1335">
        <f t="shared" si="34"/>
        <v>5886165</v>
      </c>
      <c r="U11" s="1336">
        <f t="shared" si="35"/>
        <v>24749090</v>
      </c>
      <c r="V11" s="717">
        <f t="shared" si="49"/>
        <v>0.80789999999999995</v>
      </c>
      <c r="W11" s="640">
        <f t="shared" si="36"/>
        <v>0.19209999999999999</v>
      </c>
      <c r="X11" s="641">
        <f t="shared" si="14"/>
        <v>1126.970132107984</v>
      </c>
      <c r="Y11" s="1335">
        <f>'7_Local Revenue'!AS11</f>
        <v>12272789</v>
      </c>
      <c r="Z11" s="1335">
        <f t="shared" si="37"/>
        <v>6386624</v>
      </c>
      <c r="AA11" s="718">
        <f t="shared" si="38"/>
        <v>0</v>
      </c>
      <c r="AB11" s="718">
        <f t="shared" si="15"/>
        <v>10415986.700000001</v>
      </c>
      <c r="AC11" s="718">
        <f t="shared" si="16"/>
        <v>6386624</v>
      </c>
      <c r="AD11" s="1335">
        <f t="shared" si="17"/>
        <v>2110217.209088</v>
      </c>
      <c r="AE11" s="1340">
        <f t="shared" si="39"/>
        <v>4276407</v>
      </c>
      <c r="AF11" s="718">
        <f t="shared" si="18"/>
        <v>819</v>
      </c>
      <c r="AG11" s="719">
        <f t="shared" si="40"/>
        <v>0.66959999999999997</v>
      </c>
      <c r="AH11" s="1340">
        <f t="shared" si="19"/>
        <v>29025497</v>
      </c>
      <c r="AI11" s="718">
        <f t="shared" si="20"/>
        <v>5557</v>
      </c>
      <c r="AJ11" s="1340">
        <f>'3A_Level 3'!J11</f>
        <v>894999</v>
      </c>
      <c r="AK11" s="718">
        <f t="shared" si="21"/>
        <v>171.35726593911545</v>
      </c>
      <c r="AL11" s="1340">
        <f t="shared" si="41"/>
        <v>29920496</v>
      </c>
      <c r="AM11" s="718">
        <f t="shared" si="22"/>
        <v>5728.6034845874019</v>
      </c>
      <c r="AN11" s="1342">
        <f>'3A_Level 3'!K11</f>
        <v>3798517</v>
      </c>
      <c r="AO11" s="721">
        <f t="shared" si="23"/>
        <v>727.26727934137466</v>
      </c>
      <c r="AP11" s="1340">
        <f t="shared" si="42"/>
        <v>32824014</v>
      </c>
      <c r="AQ11" s="718">
        <f t="shared" si="24"/>
        <v>6284.5134979896611</v>
      </c>
      <c r="AR11" s="719">
        <f t="shared" si="43"/>
        <v>0.72785678399420017</v>
      </c>
      <c r="AS11" s="720">
        <f t="shared" si="44"/>
        <v>3</v>
      </c>
      <c r="AT11" s="718">
        <f t="shared" si="25"/>
        <v>12272789</v>
      </c>
      <c r="AU11" s="718">
        <f t="shared" si="26"/>
        <v>2349.7600000000002</v>
      </c>
      <c r="AV11" s="720">
        <f t="shared" si="45"/>
        <v>67</v>
      </c>
      <c r="AW11" s="719">
        <f t="shared" si="46"/>
        <v>0.27214321600579977</v>
      </c>
      <c r="AX11" s="721">
        <f t="shared" si="47"/>
        <v>45096803</v>
      </c>
      <c r="AY11" s="721">
        <f t="shared" si="27"/>
        <v>8634.2720658625312</v>
      </c>
      <c r="AZ11" s="720">
        <f t="shared" si="48"/>
        <v>65</v>
      </c>
    </row>
    <row r="12" spans="1:52" ht="15.6" customHeight="1" x14ac:dyDescent="0.2">
      <c r="A12" s="713">
        <v>6</v>
      </c>
      <c r="B12" s="349" t="s">
        <v>10</v>
      </c>
      <c r="C12" s="1326">
        <f>'8_2.1.21 SIS'!AV12</f>
        <v>5630</v>
      </c>
      <c r="D12" s="1326">
        <v>3916</v>
      </c>
      <c r="E12" s="1326">
        <f t="shared" si="28"/>
        <v>861.52</v>
      </c>
      <c r="F12" s="1521">
        <v>2006</v>
      </c>
      <c r="G12" s="1326">
        <f t="shared" si="29"/>
        <v>120.36</v>
      </c>
      <c r="H12" s="1326">
        <v>907</v>
      </c>
      <c r="I12" s="1326">
        <f t="shared" si="30"/>
        <v>1360.5</v>
      </c>
      <c r="J12" s="1326">
        <v>63</v>
      </c>
      <c r="K12" s="1326">
        <f t="shared" si="31"/>
        <v>37.799999999999997</v>
      </c>
      <c r="L12" s="1327">
        <f t="shared" si="9"/>
        <v>1870</v>
      </c>
      <c r="M12" s="350">
        <f t="shared" si="10"/>
        <v>4.9869999999999998E-2</v>
      </c>
      <c r="N12" s="1326">
        <f t="shared" si="11"/>
        <v>280.7681</v>
      </c>
      <c r="O12" s="1326">
        <f t="shared" si="32"/>
        <v>2660.9481000000005</v>
      </c>
      <c r="P12" s="1326">
        <f t="shared" si="12"/>
        <v>8290.9481000000014</v>
      </c>
      <c r="Q12" s="1333">
        <f t="shared" si="33"/>
        <v>4015</v>
      </c>
      <c r="R12" s="1333">
        <f t="shared" si="13"/>
        <v>33288157</v>
      </c>
      <c r="S12" s="1333">
        <f>'6_Local Deduct Calc'!J12</f>
        <v>8645732</v>
      </c>
      <c r="T12" s="1333">
        <f t="shared" si="34"/>
        <v>8645732</v>
      </c>
      <c r="U12" s="1334">
        <f t="shared" si="35"/>
        <v>24642425</v>
      </c>
      <c r="V12" s="351">
        <f t="shared" si="49"/>
        <v>0.74029999999999996</v>
      </c>
      <c r="W12" s="351">
        <f t="shared" si="36"/>
        <v>0.25969999999999999</v>
      </c>
      <c r="X12" s="352">
        <f t="shared" si="14"/>
        <v>1535.6539964476021</v>
      </c>
      <c r="Y12" s="1333">
        <f>'7_Local Revenue'!AS12</f>
        <v>28273297</v>
      </c>
      <c r="Z12" s="1333">
        <f t="shared" si="37"/>
        <v>19627565</v>
      </c>
      <c r="AA12" s="102">
        <f t="shared" si="38"/>
        <v>0</v>
      </c>
      <c r="AB12" s="102">
        <f t="shared" si="15"/>
        <v>11317973.380000001</v>
      </c>
      <c r="AC12" s="102">
        <f t="shared" si="16"/>
        <v>11317973.380000001</v>
      </c>
      <c r="AD12" s="1333">
        <f t="shared" si="17"/>
        <v>5055557.6212719204</v>
      </c>
      <c r="AE12" s="1339">
        <f t="shared" si="39"/>
        <v>6262416</v>
      </c>
      <c r="AF12" s="102">
        <f t="shared" si="18"/>
        <v>1112</v>
      </c>
      <c r="AG12" s="353">
        <f t="shared" si="40"/>
        <v>0.55330000000000001</v>
      </c>
      <c r="AH12" s="1339">
        <f t="shared" si="19"/>
        <v>30904841</v>
      </c>
      <c r="AI12" s="102">
        <f t="shared" si="20"/>
        <v>5489</v>
      </c>
      <c r="AJ12" s="1339">
        <f>'3A_Level 3'!J12</f>
        <v>964741</v>
      </c>
      <c r="AK12" s="102">
        <f t="shared" si="21"/>
        <v>171.35719360568385</v>
      </c>
      <c r="AL12" s="1339">
        <f t="shared" si="41"/>
        <v>31869582</v>
      </c>
      <c r="AM12" s="102">
        <f t="shared" si="22"/>
        <v>5660.6717584369453</v>
      </c>
      <c r="AN12" s="1341">
        <f>'3A_Level 3'!K12</f>
        <v>4035793</v>
      </c>
      <c r="AO12" s="355">
        <f t="shared" si="23"/>
        <v>716.8371225577265</v>
      </c>
      <c r="AP12" s="1339">
        <f t="shared" si="42"/>
        <v>34940634</v>
      </c>
      <c r="AQ12" s="102">
        <f t="shared" si="24"/>
        <v>6206.1516873889877</v>
      </c>
      <c r="AR12" s="353">
        <f t="shared" si="43"/>
        <v>0.63639111943723392</v>
      </c>
      <c r="AS12" s="354">
        <f t="shared" si="44"/>
        <v>33</v>
      </c>
      <c r="AT12" s="102">
        <f t="shared" si="25"/>
        <v>19963705.379999999</v>
      </c>
      <c r="AU12" s="102">
        <f t="shared" si="26"/>
        <v>3545.95</v>
      </c>
      <c r="AV12" s="354">
        <f t="shared" si="45"/>
        <v>38</v>
      </c>
      <c r="AW12" s="353">
        <f t="shared" si="46"/>
        <v>0.36360888056276619</v>
      </c>
      <c r="AX12" s="355">
        <f t="shared" si="47"/>
        <v>54904339.379999995</v>
      </c>
      <c r="AY12" s="355">
        <f t="shared" si="27"/>
        <v>9752.1029094138539</v>
      </c>
      <c r="AZ12" s="354">
        <f t="shared" si="48"/>
        <v>30</v>
      </c>
    </row>
    <row r="13" spans="1:52" ht="15.6" customHeight="1" x14ac:dyDescent="0.2">
      <c r="A13" s="713">
        <v>7</v>
      </c>
      <c r="B13" s="349" t="s">
        <v>11</v>
      </c>
      <c r="C13" s="1328">
        <f>'8_2.1.21 SIS'!AV13</f>
        <v>1968</v>
      </c>
      <c r="D13" s="1326">
        <v>1524</v>
      </c>
      <c r="E13" s="1326">
        <f t="shared" si="28"/>
        <v>335.28000000000003</v>
      </c>
      <c r="F13" s="1521">
        <v>773</v>
      </c>
      <c r="G13" s="1326">
        <f t="shared" si="29"/>
        <v>46.379999999999995</v>
      </c>
      <c r="H13" s="1326">
        <v>280</v>
      </c>
      <c r="I13" s="1326">
        <f t="shared" si="30"/>
        <v>420</v>
      </c>
      <c r="J13" s="1326">
        <v>60</v>
      </c>
      <c r="K13" s="1326">
        <f t="shared" si="31"/>
        <v>36</v>
      </c>
      <c r="L13" s="1326">
        <f t="shared" si="9"/>
        <v>5532</v>
      </c>
      <c r="M13" s="350">
        <f t="shared" si="10"/>
        <v>0.14752000000000001</v>
      </c>
      <c r="N13" s="1326">
        <f t="shared" si="11"/>
        <v>290.31936000000002</v>
      </c>
      <c r="O13" s="1326">
        <f t="shared" si="32"/>
        <v>1127.97936</v>
      </c>
      <c r="P13" s="1326">
        <f t="shared" si="12"/>
        <v>3095.9793600000003</v>
      </c>
      <c r="Q13" s="1333">
        <f t="shared" si="33"/>
        <v>4015</v>
      </c>
      <c r="R13" s="1333">
        <f t="shared" si="13"/>
        <v>12430357</v>
      </c>
      <c r="S13" s="1333">
        <f>'6_Local Deduct Calc'!J13</f>
        <v>6596748</v>
      </c>
      <c r="T13" s="1333">
        <f t="shared" si="34"/>
        <v>6596748</v>
      </c>
      <c r="U13" s="1334">
        <f t="shared" si="35"/>
        <v>5833609</v>
      </c>
      <c r="V13" s="351">
        <f t="shared" si="49"/>
        <v>0.46929999999999999</v>
      </c>
      <c r="W13" s="351">
        <f t="shared" si="36"/>
        <v>0.53069999999999995</v>
      </c>
      <c r="X13" s="352">
        <f t="shared" si="14"/>
        <v>3352.0060975609758</v>
      </c>
      <c r="Y13" s="1333">
        <f>'7_Local Revenue'!AS13</f>
        <v>26397186</v>
      </c>
      <c r="Z13" s="1333">
        <f t="shared" si="37"/>
        <v>19800438</v>
      </c>
      <c r="AA13" s="102">
        <f t="shared" si="38"/>
        <v>0</v>
      </c>
      <c r="AB13" s="102">
        <f t="shared" si="15"/>
        <v>4226321.38</v>
      </c>
      <c r="AC13" s="102">
        <f t="shared" si="16"/>
        <v>4226321.38</v>
      </c>
      <c r="AD13" s="1333">
        <f t="shared" si="17"/>
        <v>3857803.0609495197</v>
      </c>
      <c r="AE13" s="1339">
        <f t="shared" si="39"/>
        <v>368518</v>
      </c>
      <c r="AF13" s="102">
        <f t="shared" si="18"/>
        <v>187</v>
      </c>
      <c r="AG13" s="353">
        <f t="shared" si="40"/>
        <v>8.72E-2</v>
      </c>
      <c r="AH13" s="1339">
        <f t="shared" si="19"/>
        <v>6202127</v>
      </c>
      <c r="AI13" s="102">
        <f t="shared" si="20"/>
        <v>3151</v>
      </c>
      <c r="AJ13" s="1339">
        <f>'3A_Level 3'!J13</f>
        <v>337231</v>
      </c>
      <c r="AK13" s="102">
        <f t="shared" si="21"/>
        <v>171.35721544715446</v>
      </c>
      <c r="AL13" s="1339">
        <f t="shared" si="41"/>
        <v>6539358</v>
      </c>
      <c r="AM13" s="102">
        <f t="shared" si="22"/>
        <v>3322.8445121951218</v>
      </c>
      <c r="AN13" s="1341">
        <f>'3A_Level 3'!K13</f>
        <v>1826850</v>
      </c>
      <c r="AO13" s="355">
        <f t="shared" si="23"/>
        <v>928.27743902439022</v>
      </c>
      <c r="AP13" s="1339">
        <f t="shared" si="42"/>
        <v>8028977</v>
      </c>
      <c r="AQ13" s="102">
        <f t="shared" si="24"/>
        <v>4079.7647357723577</v>
      </c>
      <c r="AR13" s="353">
        <f t="shared" si="43"/>
        <v>0.42589418878779561</v>
      </c>
      <c r="AS13" s="354">
        <f t="shared" si="44"/>
        <v>60</v>
      </c>
      <c r="AT13" s="102">
        <f t="shared" si="25"/>
        <v>10823069.380000001</v>
      </c>
      <c r="AU13" s="102">
        <f t="shared" si="26"/>
        <v>5499.53</v>
      </c>
      <c r="AV13" s="354">
        <f t="shared" si="45"/>
        <v>10</v>
      </c>
      <c r="AW13" s="353">
        <f t="shared" si="46"/>
        <v>0.57410581121220428</v>
      </c>
      <c r="AX13" s="355">
        <f t="shared" si="47"/>
        <v>18852046.380000003</v>
      </c>
      <c r="AY13" s="355">
        <f t="shared" si="27"/>
        <v>9579.2918597560983</v>
      </c>
      <c r="AZ13" s="354">
        <f t="shared" si="48"/>
        <v>41</v>
      </c>
    </row>
    <row r="14" spans="1:52" ht="15.6" customHeight="1" x14ac:dyDescent="0.2">
      <c r="A14" s="713">
        <v>8</v>
      </c>
      <c r="B14" s="349" t="s">
        <v>12</v>
      </c>
      <c r="C14" s="1328">
        <f>'8_2.1.21 SIS'!AV14</f>
        <v>22060</v>
      </c>
      <c r="D14" s="1326">
        <v>11795</v>
      </c>
      <c r="E14" s="1326">
        <f t="shared" si="28"/>
        <v>2594.9</v>
      </c>
      <c r="F14" s="1521">
        <v>6979</v>
      </c>
      <c r="G14" s="1326">
        <f t="shared" si="29"/>
        <v>418.74</v>
      </c>
      <c r="H14" s="1326">
        <v>3214</v>
      </c>
      <c r="I14" s="1326">
        <f t="shared" si="30"/>
        <v>4821</v>
      </c>
      <c r="J14" s="1326">
        <v>1252</v>
      </c>
      <c r="K14" s="1326">
        <f t="shared" si="31"/>
        <v>751.19999999999993</v>
      </c>
      <c r="L14" s="1326">
        <f t="shared" si="9"/>
        <v>0</v>
      </c>
      <c r="M14" s="350">
        <f t="shared" si="10"/>
        <v>0</v>
      </c>
      <c r="N14" s="1326">
        <f t="shared" si="11"/>
        <v>0</v>
      </c>
      <c r="O14" s="1326">
        <f t="shared" si="32"/>
        <v>8585.84</v>
      </c>
      <c r="P14" s="1326">
        <f t="shared" si="12"/>
        <v>30645.84</v>
      </c>
      <c r="Q14" s="1333">
        <f t="shared" si="33"/>
        <v>4015</v>
      </c>
      <c r="R14" s="1333">
        <f t="shared" si="13"/>
        <v>123043048</v>
      </c>
      <c r="S14" s="1333">
        <f>'6_Local Deduct Calc'!J14</f>
        <v>34848052</v>
      </c>
      <c r="T14" s="1333">
        <f t="shared" si="34"/>
        <v>34848052</v>
      </c>
      <c r="U14" s="1334">
        <f t="shared" si="35"/>
        <v>88194996</v>
      </c>
      <c r="V14" s="351">
        <f t="shared" si="49"/>
        <v>0.71679999999999999</v>
      </c>
      <c r="W14" s="351">
        <f t="shared" si="36"/>
        <v>0.28320000000000001</v>
      </c>
      <c r="X14" s="352">
        <f t="shared" si="14"/>
        <v>1579.6941069809611</v>
      </c>
      <c r="Y14" s="1333">
        <f>'7_Local Revenue'!AS14</f>
        <v>115463218</v>
      </c>
      <c r="Z14" s="1333">
        <f t="shared" si="37"/>
        <v>80615166</v>
      </c>
      <c r="AA14" s="102">
        <f t="shared" si="38"/>
        <v>0</v>
      </c>
      <c r="AB14" s="102">
        <f t="shared" si="15"/>
        <v>41834636.32</v>
      </c>
      <c r="AC14" s="102">
        <f t="shared" si="16"/>
        <v>41834636.32</v>
      </c>
      <c r="AD14" s="1333">
        <f t="shared" si="17"/>
        <v>20377818.690017279</v>
      </c>
      <c r="AE14" s="1339">
        <f t="shared" si="39"/>
        <v>21456818</v>
      </c>
      <c r="AF14" s="102">
        <f t="shared" si="18"/>
        <v>973</v>
      </c>
      <c r="AG14" s="353">
        <f t="shared" si="40"/>
        <v>0.51290000000000002</v>
      </c>
      <c r="AH14" s="1339">
        <f t="shared" si="19"/>
        <v>109651814</v>
      </c>
      <c r="AI14" s="102">
        <f t="shared" si="20"/>
        <v>4971</v>
      </c>
      <c r="AJ14" s="1339">
        <f>'3A_Level 3'!J14</f>
        <v>3780141</v>
      </c>
      <c r="AK14" s="102">
        <f t="shared" si="21"/>
        <v>171.35725294650953</v>
      </c>
      <c r="AL14" s="1339">
        <f t="shared" si="41"/>
        <v>113431955</v>
      </c>
      <c r="AM14" s="102">
        <f t="shared" si="22"/>
        <v>5141.9743880326387</v>
      </c>
      <c r="AN14" s="1341">
        <f>'3A_Level 3'!K14</f>
        <v>19790407</v>
      </c>
      <c r="AO14" s="355">
        <f t="shared" si="23"/>
        <v>897.11727107887577</v>
      </c>
      <c r="AP14" s="1339">
        <f t="shared" si="42"/>
        <v>129442221</v>
      </c>
      <c r="AQ14" s="102">
        <f t="shared" si="24"/>
        <v>5867.7344061650047</v>
      </c>
      <c r="AR14" s="353">
        <f t="shared" si="43"/>
        <v>0.62797951701725951</v>
      </c>
      <c r="AS14" s="354">
        <f t="shared" si="44"/>
        <v>37</v>
      </c>
      <c r="AT14" s="102">
        <f t="shared" si="25"/>
        <v>76682688.319999993</v>
      </c>
      <c r="AU14" s="102">
        <f t="shared" si="26"/>
        <v>3476.1</v>
      </c>
      <c r="AV14" s="354">
        <f t="shared" si="45"/>
        <v>41</v>
      </c>
      <c r="AW14" s="353">
        <f t="shared" si="46"/>
        <v>0.37202048298274054</v>
      </c>
      <c r="AX14" s="355">
        <f t="shared" si="47"/>
        <v>206124909.31999999</v>
      </c>
      <c r="AY14" s="355">
        <f t="shared" si="27"/>
        <v>9343.8308848594734</v>
      </c>
      <c r="AZ14" s="354">
        <f t="shared" si="48"/>
        <v>51</v>
      </c>
    </row>
    <row r="15" spans="1:52" ht="15.6" customHeight="1" x14ac:dyDescent="0.2">
      <c r="A15" s="713">
        <v>9</v>
      </c>
      <c r="B15" s="349" t="s">
        <v>13</v>
      </c>
      <c r="C15" s="1328">
        <f>'8_2.1.21 SIS'!AV15</f>
        <v>36609</v>
      </c>
      <c r="D15" s="1326">
        <v>26967</v>
      </c>
      <c r="E15" s="1326">
        <f t="shared" si="28"/>
        <v>5932.74</v>
      </c>
      <c r="F15" s="1521">
        <v>12488</v>
      </c>
      <c r="G15" s="1326">
        <f t="shared" si="29"/>
        <v>749.28</v>
      </c>
      <c r="H15" s="1326">
        <v>4313</v>
      </c>
      <c r="I15" s="1326">
        <f t="shared" si="30"/>
        <v>6469.5</v>
      </c>
      <c r="J15" s="1326">
        <v>1774</v>
      </c>
      <c r="K15" s="1326">
        <f t="shared" si="31"/>
        <v>1064.3999999999999</v>
      </c>
      <c r="L15" s="1326">
        <f t="shared" si="9"/>
        <v>0</v>
      </c>
      <c r="M15" s="350">
        <f t="shared" si="10"/>
        <v>0</v>
      </c>
      <c r="N15" s="1326">
        <f t="shared" si="11"/>
        <v>0</v>
      </c>
      <c r="O15" s="1326">
        <f t="shared" si="32"/>
        <v>14215.92</v>
      </c>
      <c r="P15" s="1326">
        <f t="shared" si="12"/>
        <v>50824.92</v>
      </c>
      <c r="Q15" s="1333">
        <f t="shared" si="33"/>
        <v>4015</v>
      </c>
      <c r="R15" s="1333">
        <f t="shared" si="13"/>
        <v>204062054</v>
      </c>
      <c r="S15" s="1333">
        <f>'6_Local Deduct Calc'!J15</f>
        <v>66128199</v>
      </c>
      <c r="T15" s="1333">
        <f t="shared" si="34"/>
        <v>66128199</v>
      </c>
      <c r="U15" s="1334">
        <f t="shared" si="35"/>
        <v>137933855</v>
      </c>
      <c r="V15" s="351">
        <f t="shared" si="49"/>
        <v>0.67589999999999995</v>
      </c>
      <c r="W15" s="351">
        <f t="shared" si="36"/>
        <v>0.3241</v>
      </c>
      <c r="X15" s="352">
        <f t="shared" si="14"/>
        <v>1806.3372121609441</v>
      </c>
      <c r="Y15" s="1333">
        <f>'7_Local Revenue'!AS15</f>
        <v>217105022</v>
      </c>
      <c r="Z15" s="1333">
        <f t="shared" si="37"/>
        <v>150976823</v>
      </c>
      <c r="AA15" s="102">
        <f t="shared" si="38"/>
        <v>0</v>
      </c>
      <c r="AB15" s="102">
        <f t="shared" si="15"/>
        <v>69381098.359999999</v>
      </c>
      <c r="AC15" s="102">
        <f t="shared" si="16"/>
        <v>69381098.359999999</v>
      </c>
      <c r="AD15" s="1333">
        <f t="shared" si="17"/>
        <v>38676632.042978719</v>
      </c>
      <c r="AE15" s="1339">
        <f t="shared" si="39"/>
        <v>30704466</v>
      </c>
      <c r="AF15" s="102">
        <f t="shared" si="18"/>
        <v>839</v>
      </c>
      <c r="AG15" s="353">
        <f t="shared" si="40"/>
        <v>0.4425</v>
      </c>
      <c r="AH15" s="1339">
        <f t="shared" si="19"/>
        <v>168638321</v>
      </c>
      <c r="AI15" s="102">
        <f t="shared" si="20"/>
        <v>4606</v>
      </c>
      <c r="AJ15" s="1339">
        <f>'3A_Level 3'!J15</f>
        <v>6273218</v>
      </c>
      <c r="AK15" s="102">
        <f t="shared" si="21"/>
        <v>171.35726187549508</v>
      </c>
      <c r="AL15" s="1339">
        <f t="shared" si="41"/>
        <v>174911539</v>
      </c>
      <c r="AM15" s="102">
        <f t="shared" si="22"/>
        <v>4777.8289218498185</v>
      </c>
      <c r="AN15" s="1341">
        <f>'3A_Level 3'!K15</f>
        <v>33538137</v>
      </c>
      <c r="AO15" s="355">
        <f t="shared" si="23"/>
        <v>916.1172662460051</v>
      </c>
      <c r="AP15" s="1339">
        <f t="shared" si="42"/>
        <v>202176458</v>
      </c>
      <c r="AQ15" s="102">
        <f t="shared" si="24"/>
        <v>5522.5889262203282</v>
      </c>
      <c r="AR15" s="353">
        <f t="shared" si="43"/>
        <v>0.59871183427463126</v>
      </c>
      <c r="AS15" s="354">
        <f t="shared" si="44"/>
        <v>40</v>
      </c>
      <c r="AT15" s="102">
        <f t="shared" si="25"/>
        <v>135509297.36000001</v>
      </c>
      <c r="AU15" s="102">
        <f t="shared" si="26"/>
        <v>3701.53</v>
      </c>
      <c r="AV15" s="354">
        <f t="shared" si="45"/>
        <v>33</v>
      </c>
      <c r="AW15" s="353">
        <f t="shared" si="46"/>
        <v>0.40128816572536874</v>
      </c>
      <c r="AX15" s="355">
        <f t="shared" si="47"/>
        <v>337685755.36000001</v>
      </c>
      <c r="AY15" s="355">
        <f t="shared" si="27"/>
        <v>9224.1185326012728</v>
      </c>
      <c r="AZ15" s="354">
        <f t="shared" si="48"/>
        <v>55</v>
      </c>
    </row>
    <row r="16" spans="1:52" ht="15.6" customHeight="1" x14ac:dyDescent="0.2">
      <c r="A16" s="714">
        <v>10</v>
      </c>
      <c r="B16" s="715" t="s">
        <v>14</v>
      </c>
      <c r="C16" s="1329">
        <f>'8_2.1.21 SIS'!AV16</f>
        <v>28785</v>
      </c>
      <c r="D16" s="1330">
        <v>22222</v>
      </c>
      <c r="E16" s="1330">
        <f t="shared" si="28"/>
        <v>4888.84</v>
      </c>
      <c r="F16" s="1522">
        <v>10180.5</v>
      </c>
      <c r="G16" s="1330">
        <f t="shared" si="29"/>
        <v>610.82999999999993</v>
      </c>
      <c r="H16" s="1330">
        <v>4786</v>
      </c>
      <c r="I16" s="1330">
        <f t="shared" si="30"/>
        <v>7179</v>
      </c>
      <c r="J16" s="1330">
        <v>752</v>
      </c>
      <c r="K16" s="1330">
        <f t="shared" si="31"/>
        <v>451.2</v>
      </c>
      <c r="L16" s="1330">
        <f t="shared" si="9"/>
        <v>0</v>
      </c>
      <c r="M16" s="716">
        <f t="shared" si="10"/>
        <v>0</v>
      </c>
      <c r="N16" s="1330">
        <f t="shared" si="11"/>
        <v>0</v>
      </c>
      <c r="O16" s="1330">
        <f t="shared" si="32"/>
        <v>13129.87</v>
      </c>
      <c r="P16" s="1332">
        <f t="shared" si="12"/>
        <v>41914.870000000003</v>
      </c>
      <c r="Q16" s="1335">
        <f t="shared" si="33"/>
        <v>4015</v>
      </c>
      <c r="R16" s="1335">
        <f t="shared" si="13"/>
        <v>168288203</v>
      </c>
      <c r="S16" s="1335">
        <f>'6_Local Deduct Calc'!J16</f>
        <v>79043830</v>
      </c>
      <c r="T16" s="1335">
        <f t="shared" si="34"/>
        <v>79043830</v>
      </c>
      <c r="U16" s="1336">
        <f t="shared" si="35"/>
        <v>89244373</v>
      </c>
      <c r="V16" s="717">
        <f t="shared" si="49"/>
        <v>0.53029999999999999</v>
      </c>
      <c r="W16" s="640">
        <f t="shared" si="36"/>
        <v>0.46970000000000001</v>
      </c>
      <c r="X16" s="641">
        <f t="shared" si="14"/>
        <v>2746.0076428695502</v>
      </c>
      <c r="Y16" s="1335">
        <f>'7_Local Revenue'!AS16</f>
        <v>225828837</v>
      </c>
      <c r="Z16" s="1335">
        <f>IF(Y16-T16&gt;0,Y16-T16,0)</f>
        <v>146785007</v>
      </c>
      <c r="AA16" s="718">
        <f t="shared" si="38"/>
        <v>0</v>
      </c>
      <c r="AB16" s="718">
        <f t="shared" si="15"/>
        <v>57217989.020000003</v>
      </c>
      <c r="AC16" s="718">
        <f t="shared" si="16"/>
        <v>57217989.020000003</v>
      </c>
      <c r="AD16" s="1335">
        <f t="shared" si="17"/>
        <v>46225497.841433689</v>
      </c>
      <c r="AE16" s="1340">
        <f t="shared" si="39"/>
        <v>10992491</v>
      </c>
      <c r="AF16" s="718">
        <f t="shared" si="18"/>
        <v>382</v>
      </c>
      <c r="AG16" s="719">
        <f t="shared" si="40"/>
        <v>0.19209999999999999</v>
      </c>
      <c r="AH16" s="1340">
        <f t="shared" si="19"/>
        <v>100236864</v>
      </c>
      <c r="AI16" s="718">
        <f t="shared" si="20"/>
        <v>3482</v>
      </c>
      <c r="AJ16" s="1340">
        <f>'3A_Level 3'!J16</f>
        <v>4932519</v>
      </c>
      <c r="AK16" s="718">
        <f t="shared" si="21"/>
        <v>171.35726941115163</v>
      </c>
      <c r="AL16" s="1340">
        <f t="shared" si="41"/>
        <v>105169383</v>
      </c>
      <c r="AM16" s="718">
        <f t="shared" si="22"/>
        <v>3653.6176133402814</v>
      </c>
      <c r="AN16" s="1342">
        <f>'3A_Level 3'!K16</f>
        <v>22434950</v>
      </c>
      <c r="AO16" s="721">
        <f t="shared" si="23"/>
        <v>779.39725551502522</v>
      </c>
      <c r="AP16" s="1340">
        <f t="shared" si="42"/>
        <v>122671814</v>
      </c>
      <c r="AQ16" s="718">
        <f t="shared" si="24"/>
        <v>4261.6575994441546</v>
      </c>
      <c r="AR16" s="719">
        <f t="shared" si="43"/>
        <v>0.47375774467477094</v>
      </c>
      <c r="AS16" s="720">
        <f t="shared" si="44"/>
        <v>58</v>
      </c>
      <c r="AT16" s="718">
        <f t="shared" si="25"/>
        <v>136261819.02000001</v>
      </c>
      <c r="AU16" s="718">
        <f t="shared" si="26"/>
        <v>4733.78</v>
      </c>
      <c r="AV16" s="720">
        <f t="shared" si="45"/>
        <v>14</v>
      </c>
      <c r="AW16" s="719">
        <f t="shared" si="46"/>
        <v>0.52624225532522906</v>
      </c>
      <c r="AX16" s="721">
        <f t="shared" si="47"/>
        <v>258933633.02000001</v>
      </c>
      <c r="AY16" s="721">
        <f t="shared" si="27"/>
        <v>8995.436269584854</v>
      </c>
      <c r="AZ16" s="720">
        <f t="shared" si="48"/>
        <v>61</v>
      </c>
    </row>
    <row r="17" spans="1:52" ht="15.6" customHeight="1" x14ac:dyDescent="0.2">
      <c r="A17" s="713">
        <v>11</v>
      </c>
      <c r="B17" s="349" t="s">
        <v>15</v>
      </c>
      <c r="C17" s="1326">
        <f>'8_2.1.21 SIS'!AV17</f>
        <v>1496</v>
      </c>
      <c r="D17" s="1326">
        <v>1090</v>
      </c>
      <c r="E17" s="1326">
        <f t="shared" si="28"/>
        <v>239.8</v>
      </c>
      <c r="F17" s="1521">
        <v>1013</v>
      </c>
      <c r="G17" s="1326">
        <f t="shared" si="29"/>
        <v>60.78</v>
      </c>
      <c r="H17" s="1326">
        <v>273</v>
      </c>
      <c r="I17" s="1326">
        <f t="shared" si="30"/>
        <v>409.5</v>
      </c>
      <c r="J17" s="1326">
        <v>44</v>
      </c>
      <c r="K17" s="1326">
        <f t="shared" si="31"/>
        <v>26.4</v>
      </c>
      <c r="L17" s="1327">
        <f t="shared" si="9"/>
        <v>6004</v>
      </c>
      <c r="M17" s="350">
        <f t="shared" si="10"/>
        <v>0.16011</v>
      </c>
      <c r="N17" s="1326">
        <f t="shared" si="11"/>
        <v>239.52456000000001</v>
      </c>
      <c r="O17" s="1326">
        <f t="shared" si="32"/>
        <v>976.00456000000008</v>
      </c>
      <c r="P17" s="1326">
        <f t="shared" si="12"/>
        <v>2472.0045600000003</v>
      </c>
      <c r="Q17" s="1333">
        <f t="shared" si="33"/>
        <v>4015</v>
      </c>
      <c r="R17" s="1333">
        <f t="shared" si="13"/>
        <v>9925098</v>
      </c>
      <c r="S17" s="1333">
        <f>'6_Local Deduct Calc'!J17</f>
        <v>1783847</v>
      </c>
      <c r="T17" s="1337">
        <f t="shared" si="34"/>
        <v>1783847</v>
      </c>
      <c r="U17" s="1334">
        <f t="shared" si="35"/>
        <v>8141251</v>
      </c>
      <c r="V17" s="351">
        <f t="shared" si="49"/>
        <v>0.82030000000000003</v>
      </c>
      <c r="W17" s="351">
        <f t="shared" si="36"/>
        <v>0.1797</v>
      </c>
      <c r="X17" s="352">
        <f t="shared" si="14"/>
        <v>1192.4110962566845</v>
      </c>
      <c r="Y17" s="1333">
        <f>'7_Local Revenue'!AS17</f>
        <v>5296906</v>
      </c>
      <c r="Z17" s="1333">
        <f t="shared" si="37"/>
        <v>3513059</v>
      </c>
      <c r="AA17" s="102">
        <f t="shared" si="38"/>
        <v>0</v>
      </c>
      <c r="AB17" s="102">
        <f t="shared" si="15"/>
        <v>3374533.3200000003</v>
      </c>
      <c r="AC17" s="102">
        <f t="shared" si="16"/>
        <v>3374533.3200000003</v>
      </c>
      <c r="AD17" s="1333">
        <f t="shared" si="17"/>
        <v>1043014.25667888</v>
      </c>
      <c r="AE17" s="1339">
        <f t="shared" si="39"/>
        <v>2331519</v>
      </c>
      <c r="AF17" s="102">
        <f t="shared" si="18"/>
        <v>1559</v>
      </c>
      <c r="AG17" s="353">
        <f t="shared" si="40"/>
        <v>0.69089999999999996</v>
      </c>
      <c r="AH17" s="1339">
        <f t="shared" si="19"/>
        <v>10472770</v>
      </c>
      <c r="AI17" s="102">
        <f t="shared" si="20"/>
        <v>7001</v>
      </c>
      <c r="AJ17" s="1339">
        <f>'3A_Level 3'!J17</f>
        <v>256350</v>
      </c>
      <c r="AK17" s="102">
        <f t="shared" si="21"/>
        <v>171.35695187165774</v>
      </c>
      <c r="AL17" s="1339">
        <f t="shared" si="41"/>
        <v>10729120</v>
      </c>
      <c r="AM17" s="102">
        <f t="shared" si="22"/>
        <v>7171.8716577540108</v>
      </c>
      <c r="AN17" s="1341">
        <f>'3A_Level 3'!K17</f>
        <v>1313349</v>
      </c>
      <c r="AO17" s="355">
        <f t="shared" si="23"/>
        <v>877.9070855614973</v>
      </c>
      <c r="AP17" s="1339">
        <f t="shared" si="42"/>
        <v>11786119</v>
      </c>
      <c r="AQ17" s="102">
        <f t="shared" si="24"/>
        <v>7878.4217914438505</v>
      </c>
      <c r="AR17" s="353">
        <f t="shared" si="43"/>
        <v>0.69557198341579562</v>
      </c>
      <c r="AS17" s="354">
        <f t="shared" si="44"/>
        <v>13</v>
      </c>
      <c r="AT17" s="102">
        <f t="shared" si="25"/>
        <v>5158380.32</v>
      </c>
      <c r="AU17" s="102">
        <f t="shared" si="26"/>
        <v>3448.12</v>
      </c>
      <c r="AV17" s="354">
        <f t="shared" si="45"/>
        <v>46</v>
      </c>
      <c r="AW17" s="353">
        <f t="shared" si="46"/>
        <v>0.30442801658420438</v>
      </c>
      <c r="AX17" s="355">
        <f t="shared" si="47"/>
        <v>16944499.32</v>
      </c>
      <c r="AY17" s="355">
        <f t="shared" si="27"/>
        <v>11326.536978609625</v>
      </c>
      <c r="AZ17" s="354">
        <f t="shared" si="48"/>
        <v>4</v>
      </c>
    </row>
    <row r="18" spans="1:52" ht="15.6" customHeight="1" x14ac:dyDescent="0.2">
      <c r="A18" s="713">
        <v>12</v>
      </c>
      <c r="B18" s="349" t="s">
        <v>16</v>
      </c>
      <c r="C18" s="1328">
        <f>'8_2.1.21 SIS'!AV18</f>
        <v>1131</v>
      </c>
      <c r="D18" s="1326">
        <v>1121</v>
      </c>
      <c r="E18" s="1326">
        <f t="shared" si="28"/>
        <v>246.62</v>
      </c>
      <c r="F18" s="1521">
        <v>432</v>
      </c>
      <c r="G18" s="1326">
        <f t="shared" si="29"/>
        <v>25.919999999999998</v>
      </c>
      <c r="H18" s="1326">
        <v>188</v>
      </c>
      <c r="I18" s="1326">
        <f t="shared" si="30"/>
        <v>282</v>
      </c>
      <c r="J18" s="1326">
        <v>64</v>
      </c>
      <c r="K18" s="1326">
        <f t="shared" si="31"/>
        <v>38.4</v>
      </c>
      <c r="L18" s="1326">
        <f t="shared" si="9"/>
        <v>6369</v>
      </c>
      <c r="M18" s="350">
        <f t="shared" si="10"/>
        <v>0.16983999999999999</v>
      </c>
      <c r="N18" s="1326">
        <f t="shared" si="11"/>
        <v>192.08903999999998</v>
      </c>
      <c r="O18" s="1326">
        <f t="shared" si="32"/>
        <v>785.0290399999999</v>
      </c>
      <c r="P18" s="1326">
        <f t="shared" si="12"/>
        <v>1916.0290399999999</v>
      </c>
      <c r="Q18" s="1333">
        <f t="shared" si="33"/>
        <v>4015</v>
      </c>
      <c r="R18" s="1333">
        <f t="shared" si="13"/>
        <v>7692857</v>
      </c>
      <c r="S18" s="1333">
        <f>'6_Local Deduct Calc'!J18</f>
        <v>6191261</v>
      </c>
      <c r="T18" s="1333">
        <f t="shared" si="34"/>
        <v>5769643</v>
      </c>
      <c r="U18" s="1334">
        <f t="shared" si="35"/>
        <v>1923214</v>
      </c>
      <c r="V18" s="351">
        <f t="shared" si="49"/>
        <v>0.25</v>
      </c>
      <c r="W18" s="351">
        <f t="shared" si="36"/>
        <v>0.75</v>
      </c>
      <c r="X18" s="352">
        <f t="shared" si="14"/>
        <v>5101.3642793987619</v>
      </c>
      <c r="Y18" s="1333">
        <f>'7_Local Revenue'!AS18</f>
        <v>11954634</v>
      </c>
      <c r="Z18" s="1333">
        <f t="shared" si="37"/>
        <v>6184991</v>
      </c>
      <c r="AA18" s="102">
        <f t="shared" si="38"/>
        <v>0</v>
      </c>
      <c r="AB18" s="102">
        <f t="shared" si="15"/>
        <v>2615571.3800000004</v>
      </c>
      <c r="AC18" s="102">
        <f t="shared" si="16"/>
        <v>2615571.3800000004</v>
      </c>
      <c r="AD18" s="1333">
        <f t="shared" si="17"/>
        <v>3374087.0802000007</v>
      </c>
      <c r="AE18" s="1339">
        <f t="shared" si="39"/>
        <v>0</v>
      </c>
      <c r="AF18" s="102">
        <f t="shared" si="18"/>
        <v>0</v>
      </c>
      <c r="AG18" s="353">
        <f t="shared" si="40"/>
        <v>0</v>
      </c>
      <c r="AH18" s="1339">
        <f t="shared" si="19"/>
        <v>1923214</v>
      </c>
      <c r="AI18" s="102">
        <f t="shared" si="20"/>
        <v>1700</v>
      </c>
      <c r="AJ18" s="1339">
        <f>'3A_Level 3'!J18</f>
        <v>193805</v>
      </c>
      <c r="AK18" s="102">
        <f t="shared" si="21"/>
        <v>171.35720601237841</v>
      </c>
      <c r="AL18" s="1339">
        <f t="shared" si="41"/>
        <v>2117019</v>
      </c>
      <c r="AM18" s="102">
        <f t="shared" si="22"/>
        <v>1871.8116710875331</v>
      </c>
      <c r="AN18" s="1341">
        <f>'3A_Level 3'!K18</f>
        <v>1396409</v>
      </c>
      <c r="AO18" s="355">
        <f t="shared" si="23"/>
        <v>1234.6675508399646</v>
      </c>
      <c r="AP18" s="1339">
        <f t="shared" si="42"/>
        <v>3319623</v>
      </c>
      <c r="AQ18" s="102">
        <f t="shared" si="24"/>
        <v>2935.1220159151194</v>
      </c>
      <c r="AR18" s="353">
        <f t="shared" si="43"/>
        <v>0.28361120212333957</v>
      </c>
      <c r="AS18" s="354">
        <f t="shared" si="44"/>
        <v>69</v>
      </c>
      <c r="AT18" s="102">
        <f t="shared" si="25"/>
        <v>8385214.3799999999</v>
      </c>
      <c r="AU18" s="102">
        <f t="shared" si="26"/>
        <v>7413.98</v>
      </c>
      <c r="AV18" s="354">
        <f t="shared" si="45"/>
        <v>1</v>
      </c>
      <c r="AW18" s="353">
        <f t="shared" si="46"/>
        <v>0.71638879787666054</v>
      </c>
      <c r="AX18" s="355">
        <f t="shared" si="47"/>
        <v>11704837.379999999</v>
      </c>
      <c r="AY18" s="355">
        <f t="shared" si="27"/>
        <v>10349.104668435013</v>
      </c>
      <c r="AZ18" s="354">
        <f t="shared" si="48"/>
        <v>13</v>
      </c>
    </row>
    <row r="19" spans="1:52" ht="15.6" customHeight="1" x14ac:dyDescent="0.2">
      <c r="A19" s="713">
        <v>13</v>
      </c>
      <c r="B19" s="349" t="s">
        <v>17</v>
      </c>
      <c r="C19" s="1328">
        <f>'8_2.1.21 SIS'!AV19</f>
        <v>1177</v>
      </c>
      <c r="D19" s="1326">
        <v>971</v>
      </c>
      <c r="E19" s="1326">
        <f t="shared" si="28"/>
        <v>213.62</v>
      </c>
      <c r="F19" s="1521">
        <v>652.5</v>
      </c>
      <c r="G19" s="1326">
        <f t="shared" si="29"/>
        <v>39.15</v>
      </c>
      <c r="H19" s="1326">
        <v>166</v>
      </c>
      <c r="I19" s="1326">
        <f t="shared" si="30"/>
        <v>249</v>
      </c>
      <c r="J19" s="1326">
        <v>4</v>
      </c>
      <c r="K19" s="1326">
        <f t="shared" si="31"/>
        <v>2.4</v>
      </c>
      <c r="L19" s="1326">
        <f t="shared" si="9"/>
        <v>6323</v>
      </c>
      <c r="M19" s="350">
        <f t="shared" si="10"/>
        <v>0.16861000000000001</v>
      </c>
      <c r="N19" s="1326">
        <f t="shared" si="11"/>
        <v>198.45397</v>
      </c>
      <c r="O19" s="1326">
        <f t="shared" si="32"/>
        <v>702.62396999999999</v>
      </c>
      <c r="P19" s="1326">
        <f t="shared" si="12"/>
        <v>1879.6239700000001</v>
      </c>
      <c r="Q19" s="1333">
        <f t="shared" si="33"/>
        <v>4015</v>
      </c>
      <c r="R19" s="1333">
        <f t="shared" si="13"/>
        <v>7546690</v>
      </c>
      <c r="S19" s="1333">
        <f>'6_Local Deduct Calc'!J19</f>
        <v>1323501</v>
      </c>
      <c r="T19" s="1333">
        <f t="shared" si="34"/>
        <v>1323501</v>
      </c>
      <c r="U19" s="1334">
        <f t="shared" si="35"/>
        <v>6223189</v>
      </c>
      <c r="V19" s="351">
        <f t="shared" si="49"/>
        <v>0.8246</v>
      </c>
      <c r="W19" s="351">
        <f t="shared" si="36"/>
        <v>0.1754</v>
      </c>
      <c r="X19" s="352">
        <f t="shared" si="14"/>
        <v>1124.4698385726424</v>
      </c>
      <c r="Y19" s="1333">
        <f>'7_Local Revenue'!AS19</f>
        <v>3719408</v>
      </c>
      <c r="Z19" s="1333">
        <f t="shared" si="37"/>
        <v>2395907</v>
      </c>
      <c r="AA19" s="102">
        <f t="shared" si="38"/>
        <v>0</v>
      </c>
      <c r="AB19" s="102">
        <f t="shared" si="15"/>
        <v>2565874.6</v>
      </c>
      <c r="AC19" s="102">
        <f t="shared" si="16"/>
        <v>2395907</v>
      </c>
      <c r="AD19" s="1333">
        <f t="shared" si="17"/>
        <v>722816.39101600007</v>
      </c>
      <c r="AE19" s="1339">
        <f t="shared" si="39"/>
        <v>1673091</v>
      </c>
      <c r="AF19" s="102">
        <f t="shared" si="18"/>
        <v>1421</v>
      </c>
      <c r="AG19" s="353">
        <f t="shared" si="40"/>
        <v>0.69830000000000003</v>
      </c>
      <c r="AH19" s="1339">
        <f t="shared" si="19"/>
        <v>7896280</v>
      </c>
      <c r="AI19" s="102">
        <f t="shared" si="20"/>
        <v>6709</v>
      </c>
      <c r="AJ19" s="1339">
        <f>'3A_Level 3'!J19</f>
        <v>201688</v>
      </c>
      <c r="AK19" s="102">
        <f t="shared" si="21"/>
        <v>171.35768903993204</v>
      </c>
      <c r="AL19" s="1339">
        <f t="shared" si="41"/>
        <v>8097968</v>
      </c>
      <c r="AM19" s="102">
        <f t="shared" si="22"/>
        <v>6880.1767204757862</v>
      </c>
      <c r="AN19" s="1341">
        <f>'3A_Level 3'!K19</f>
        <v>1083767</v>
      </c>
      <c r="AO19" s="355">
        <f t="shared" si="23"/>
        <v>920.78759558198806</v>
      </c>
      <c r="AP19" s="1339">
        <f t="shared" si="42"/>
        <v>8980047</v>
      </c>
      <c r="AQ19" s="102">
        <f t="shared" si="24"/>
        <v>7629.6066270178417</v>
      </c>
      <c r="AR19" s="353">
        <f t="shared" si="43"/>
        <v>0.70712065990233441</v>
      </c>
      <c r="AS19" s="354">
        <f t="shared" si="44"/>
        <v>9</v>
      </c>
      <c r="AT19" s="102">
        <f t="shared" si="25"/>
        <v>3719408</v>
      </c>
      <c r="AU19" s="102">
        <f t="shared" si="26"/>
        <v>3160.07</v>
      </c>
      <c r="AV19" s="354">
        <f t="shared" si="45"/>
        <v>55</v>
      </c>
      <c r="AW19" s="353">
        <f t="shared" si="46"/>
        <v>0.29287934009766559</v>
      </c>
      <c r="AX19" s="355">
        <f t="shared" si="47"/>
        <v>12699455</v>
      </c>
      <c r="AY19" s="355">
        <f t="shared" si="27"/>
        <v>10789.681393372983</v>
      </c>
      <c r="AZ19" s="354">
        <f t="shared" si="48"/>
        <v>7</v>
      </c>
    </row>
    <row r="20" spans="1:52" ht="15.6" customHeight="1" x14ac:dyDescent="0.2">
      <c r="A20" s="713">
        <v>14</v>
      </c>
      <c r="B20" s="349" t="s">
        <v>18</v>
      </c>
      <c r="C20" s="1328">
        <f>'8_2.1.21 SIS'!AV20</f>
        <v>1716</v>
      </c>
      <c r="D20" s="1326">
        <v>1456</v>
      </c>
      <c r="E20" s="1326">
        <f t="shared" si="28"/>
        <v>320.32</v>
      </c>
      <c r="F20" s="1521">
        <v>699</v>
      </c>
      <c r="G20" s="1326">
        <f t="shared" si="29"/>
        <v>41.94</v>
      </c>
      <c r="H20" s="1326">
        <v>383</v>
      </c>
      <c r="I20" s="1326">
        <f t="shared" si="30"/>
        <v>574.5</v>
      </c>
      <c r="J20" s="1326">
        <v>157</v>
      </c>
      <c r="K20" s="1326">
        <f t="shared" si="31"/>
        <v>94.2</v>
      </c>
      <c r="L20" s="1326">
        <f t="shared" si="9"/>
        <v>5784</v>
      </c>
      <c r="M20" s="350">
        <f t="shared" si="10"/>
        <v>0.15423999999999999</v>
      </c>
      <c r="N20" s="1326">
        <f t="shared" si="11"/>
        <v>264.67583999999999</v>
      </c>
      <c r="O20" s="1326">
        <f t="shared" si="32"/>
        <v>1295.6358399999999</v>
      </c>
      <c r="P20" s="1326">
        <f t="shared" si="12"/>
        <v>3011.6358399999999</v>
      </c>
      <c r="Q20" s="1333">
        <f t="shared" si="33"/>
        <v>4015</v>
      </c>
      <c r="R20" s="1333">
        <f t="shared" si="13"/>
        <v>12091718</v>
      </c>
      <c r="S20" s="1333">
        <f>'6_Local Deduct Calc'!J20</f>
        <v>2910908</v>
      </c>
      <c r="T20" s="1333">
        <f t="shared" si="34"/>
        <v>2910908</v>
      </c>
      <c r="U20" s="1334">
        <f t="shared" si="35"/>
        <v>9180810</v>
      </c>
      <c r="V20" s="351">
        <f t="shared" si="49"/>
        <v>0.75929999999999997</v>
      </c>
      <c r="W20" s="351">
        <f t="shared" si="36"/>
        <v>0.2407</v>
      </c>
      <c r="X20" s="352">
        <f t="shared" si="14"/>
        <v>1696.3333333333333</v>
      </c>
      <c r="Y20" s="1333">
        <f>'7_Local Revenue'!AS20</f>
        <v>7244988</v>
      </c>
      <c r="Z20" s="1333">
        <f t="shared" si="37"/>
        <v>4334080</v>
      </c>
      <c r="AA20" s="102">
        <f t="shared" si="38"/>
        <v>0</v>
      </c>
      <c r="AB20" s="102">
        <f t="shared" si="15"/>
        <v>4111184.12</v>
      </c>
      <c r="AC20" s="102">
        <f t="shared" si="16"/>
        <v>4111184.12</v>
      </c>
      <c r="AD20" s="1333">
        <f t="shared" si="17"/>
        <v>1702046.6704164799</v>
      </c>
      <c r="AE20" s="1339">
        <f t="shared" si="39"/>
        <v>2409137</v>
      </c>
      <c r="AF20" s="102">
        <f t="shared" si="18"/>
        <v>1404</v>
      </c>
      <c r="AG20" s="353">
        <f t="shared" si="40"/>
        <v>0.58599999999999997</v>
      </c>
      <c r="AH20" s="1339">
        <f t="shared" si="19"/>
        <v>11589947</v>
      </c>
      <c r="AI20" s="102">
        <f t="shared" si="20"/>
        <v>6754</v>
      </c>
      <c r="AJ20" s="1339">
        <f>'3A_Level 3'!J20</f>
        <v>294049</v>
      </c>
      <c r="AK20" s="102">
        <f t="shared" si="21"/>
        <v>171.3572261072261</v>
      </c>
      <c r="AL20" s="1339">
        <f t="shared" si="41"/>
        <v>11883996</v>
      </c>
      <c r="AM20" s="102">
        <f t="shared" si="22"/>
        <v>6925.4055944055945</v>
      </c>
      <c r="AN20" s="1341">
        <f>'3A_Level 3'!K20</f>
        <v>1683975</v>
      </c>
      <c r="AO20" s="355">
        <f t="shared" si="23"/>
        <v>981.33741258741259</v>
      </c>
      <c r="AP20" s="1339">
        <f t="shared" si="42"/>
        <v>13273922</v>
      </c>
      <c r="AQ20" s="102">
        <f t="shared" si="24"/>
        <v>7735.3857808857811</v>
      </c>
      <c r="AR20" s="353">
        <f t="shared" si="43"/>
        <v>0.65401619852637349</v>
      </c>
      <c r="AS20" s="354">
        <f t="shared" si="44"/>
        <v>27</v>
      </c>
      <c r="AT20" s="102">
        <f t="shared" si="25"/>
        <v>7022092.1200000001</v>
      </c>
      <c r="AU20" s="102">
        <f t="shared" si="26"/>
        <v>4092.13</v>
      </c>
      <c r="AV20" s="354">
        <f t="shared" si="45"/>
        <v>24</v>
      </c>
      <c r="AW20" s="353">
        <f t="shared" si="46"/>
        <v>0.34598380147362645</v>
      </c>
      <c r="AX20" s="355">
        <f t="shared" si="47"/>
        <v>20296014.120000001</v>
      </c>
      <c r="AY20" s="355">
        <f t="shared" si="27"/>
        <v>11827.514055944057</v>
      </c>
      <c r="AZ20" s="354">
        <f t="shared" si="48"/>
        <v>1</v>
      </c>
    </row>
    <row r="21" spans="1:52" ht="15.6" customHeight="1" x14ac:dyDescent="0.2">
      <c r="A21" s="714">
        <v>15</v>
      </c>
      <c r="B21" s="715" t="s">
        <v>19</v>
      </c>
      <c r="C21" s="1329">
        <f>'8_2.1.21 SIS'!AV21</f>
        <v>3448</v>
      </c>
      <c r="D21" s="1330">
        <v>2826</v>
      </c>
      <c r="E21" s="1330">
        <f t="shared" si="28"/>
        <v>621.72</v>
      </c>
      <c r="F21" s="1522">
        <v>2099.5</v>
      </c>
      <c r="G21" s="1330">
        <f t="shared" si="29"/>
        <v>125.97</v>
      </c>
      <c r="H21" s="1330">
        <v>442</v>
      </c>
      <c r="I21" s="1330">
        <f t="shared" si="30"/>
        <v>663</v>
      </c>
      <c r="J21" s="1330">
        <v>106</v>
      </c>
      <c r="K21" s="1330">
        <f t="shared" si="31"/>
        <v>63.599999999999994</v>
      </c>
      <c r="L21" s="1330">
        <f t="shared" si="9"/>
        <v>4052</v>
      </c>
      <c r="M21" s="716">
        <f t="shared" si="10"/>
        <v>0.10804999999999999</v>
      </c>
      <c r="N21" s="1330">
        <f t="shared" si="11"/>
        <v>372.5564</v>
      </c>
      <c r="O21" s="1330">
        <f t="shared" si="32"/>
        <v>1846.8463999999999</v>
      </c>
      <c r="P21" s="1332">
        <f t="shared" si="12"/>
        <v>5294.8464000000004</v>
      </c>
      <c r="Q21" s="1335">
        <f t="shared" si="33"/>
        <v>4015</v>
      </c>
      <c r="R21" s="1335">
        <f t="shared" si="13"/>
        <v>21258808</v>
      </c>
      <c r="S21" s="1335">
        <f>'6_Local Deduct Calc'!J21</f>
        <v>4069921</v>
      </c>
      <c r="T21" s="1335">
        <f t="shared" si="34"/>
        <v>4069921</v>
      </c>
      <c r="U21" s="1336">
        <f t="shared" si="35"/>
        <v>17188887</v>
      </c>
      <c r="V21" s="717">
        <f t="shared" si="49"/>
        <v>0.80859999999999999</v>
      </c>
      <c r="W21" s="640">
        <f t="shared" si="36"/>
        <v>0.19139999999999999</v>
      </c>
      <c r="X21" s="641">
        <f t="shared" si="14"/>
        <v>1180.3715197215777</v>
      </c>
      <c r="Y21" s="1335">
        <f>'7_Local Revenue'!AS21</f>
        <v>11208404</v>
      </c>
      <c r="Z21" s="1335">
        <f t="shared" si="37"/>
        <v>7138483</v>
      </c>
      <c r="AA21" s="718">
        <f t="shared" si="38"/>
        <v>0</v>
      </c>
      <c r="AB21" s="718">
        <f t="shared" si="15"/>
        <v>7227994.7200000007</v>
      </c>
      <c r="AC21" s="718">
        <f t="shared" si="16"/>
        <v>7138483</v>
      </c>
      <c r="AD21" s="1335">
        <f t="shared" si="17"/>
        <v>2350045.7114639995</v>
      </c>
      <c r="AE21" s="1340">
        <f t="shared" si="39"/>
        <v>4788437</v>
      </c>
      <c r="AF21" s="718">
        <f t="shared" si="18"/>
        <v>1389</v>
      </c>
      <c r="AG21" s="719">
        <f t="shared" si="40"/>
        <v>0.67079999999999995</v>
      </c>
      <c r="AH21" s="1340">
        <f t="shared" si="19"/>
        <v>21977324</v>
      </c>
      <c r="AI21" s="718">
        <f t="shared" si="20"/>
        <v>6374</v>
      </c>
      <c r="AJ21" s="1340">
        <f>'3A_Level 3'!J21</f>
        <v>344800</v>
      </c>
      <c r="AK21" s="718">
        <f t="shared" si="21"/>
        <v>100</v>
      </c>
      <c r="AL21" s="1340">
        <f t="shared" si="41"/>
        <v>22322124</v>
      </c>
      <c r="AM21" s="718">
        <f t="shared" si="22"/>
        <v>6473.9338747099764</v>
      </c>
      <c r="AN21" s="1342">
        <f>'3A_Level 3'!K21</f>
        <v>2254302</v>
      </c>
      <c r="AO21" s="721">
        <f t="shared" si="23"/>
        <v>653.79988399071931</v>
      </c>
      <c r="AP21" s="1340">
        <f t="shared" si="42"/>
        <v>24231626</v>
      </c>
      <c r="AQ21" s="718">
        <f t="shared" si="24"/>
        <v>7027.7337587006959</v>
      </c>
      <c r="AR21" s="719">
        <f t="shared" si="43"/>
        <v>0.68373604649883202</v>
      </c>
      <c r="AS21" s="720">
        <f t="shared" si="44"/>
        <v>16</v>
      </c>
      <c r="AT21" s="718">
        <f t="shared" si="25"/>
        <v>11208404</v>
      </c>
      <c r="AU21" s="718">
        <f t="shared" si="26"/>
        <v>3250.7</v>
      </c>
      <c r="AV21" s="720">
        <f t="shared" si="45"/>
        <v>52</v>
      </c>
      <c r="AW21" s="719">
        <f t="shared" si="46"/>
        <v>0.31626395350116804</v>
      </c>
      <c r="AX21" s="721">
        <f t="shared" si="47"/>
        <v>35440030</v>
      </c>
      <c r="AY21" s="721">
        <f t="shared" si="27"/>
        <v>10278.430974477958</v>
      </c>
      <c r="AZ21" s="720">
        <f t="shared" si="48"/>
        <v>15</v>
      </c>
    </row>
    <row r="22" spans="1:52" ht="15.6" customHeight="1" x14ac:dyDescent="0.2">
      <c r="A22" s="713">
        <v>16</v>
      </c>
      <c r="B22" s="349" t="s">
        <v>20</v>
      </c>
      <c r="C22" s="1328">
        <f>'8_2.1.21 SIS'!AV22</f>
        <v>4675</v>
      </c>
      <c r="D22" s="1326">
        <v>2931</v>
      </c>
      <c r="E22" s="1326">
        <f t="shared" si="28"/>
        <v>644.82000000000005</v>
      </c>
      <c r="F22" s="1521">
        <v>2610</v>
      </c>
      <c r="G22" s="1326">
        <f t="shared" si="29"/>
        <v>156.6</v>
      </c>
      <c r="H22" s="1326">
        <v>500</v>
      </c>
      <c r="I22" s="1326">
        <f t="shared" si="30"/>
        <v>750</v>
      </c>
      <c r="J22" s="1326">
        <v>213</v>
      </c>
      <c r="K22" s="1326">
        <f t="shared" si="31"/>
        <v>127.8</v>
      </c>
      <c r="L22" s="1327">
        <f t="shared" si="9"/>
        <v>2825</v>
      </c>
      <c r="M22" s="350">
        <f t="shared" si="10"/>
        <v>7.5329999999999994E-2</v>
      </c>
      <c r="N22" s="1326">
        <f t="shared" si="11"/>
        <v>352.16774999999996</v>
      </c>
      <c r="O22" s="1326">
        <f t="shared" si="32"/>
        <v>2031.3877499999999</v>
      </c>
      <c r="P22" s="1326">
        <f t="shared" si="12"/>
        <v>6706.3877499999999</v>
      </c>
      <c r="Q22" s="1333">
        <f t="shared" si="33"/>
        <v>4015</v>
      </c>
      <c r="R22" s="1333">
        <f t="shared" si="13"/>
        <v>26926147</v>
      </c>
      <c r="S22" s="1333">
        <f>'6_Local Deduct Calc'!J22</f>
        <v>18259059</v>
      </c>
      <c r="T22" s="1333">
        <f t="shared" si="34"/>
        <v>18259059</v>
      </c>
      <c r="U22" s="1334">
        <f t="shared" si="35"/>
        <v>8667088</v>
      </c>
      <c r="V22" s="351">
        <f t="shared" si="49"/>
        <v>0.32190000000000002</v>
      </c>
      <c r="W22" s="351">
        <f t="shared" si="36"/>
        <v>0.67810000000000004</v>
      </c>
      <c r="X22" s="352">
        <f t="shared" si="14"/>
        <v>3905.6810695187164</v>
      </c>
      <c r="Y22" s="1333">
        <f>'7_Local Revenue'!AS22</f>
        <v>69329361</v>
      </c>
      <c r="Z22" s="1333">
        <f t="shared" si="37"/>
        <v>51070302</v>
      </c>
      <c r="AA22" s="102">
        <f t="shared" si="38"/>
        <v>0</v>
      </c>
      <c r="AB22" s="102">
        <f t="shared" si="15"/>
        <v>9154889.9800000004</v>
      </c>
      <c r="AC22" s="102">
        <f t="shared" si="16"/>
        <v>9154889.9800000004</v>
      </c>
      <c r="AD22" s="1333">
        <f t="shared" si="17"/>
        <v>10677641.140153361</v>
      </c>
      <c r="AE22" s="1339">
        <f t="shared" si="39"/>
        <v>0</v>
      </c>
      <c r="AF22" s="102">
        <f t="shared" si="18"/>
        <v>0</v>
      </c>
      <c r="AG22" s="353">
        <f t="shared" si="40"/>
        <v>0</v>
      </c>
      <c r="AH22" s="1339">
        <f t="shared" si="19"/>
        <v>8667088</v>
      </c>
      <c r="AI22" s="102">
        <f t="shared" si="20"/>
        <v>1854</v>
      </c>
      <c r="AJ22" s="1339">
        <f>'3A_Level 3'!J22</f>
        <v>801095</v>
      </c>
      <c r="AK22" s="102">
        <f t="shared" si="21"/>
        <v>171.35721925133689</v>
      </c>
      <c r="AL22" s="1339">
        <f t="shared" si="41"/>
        <v>9468183</v>
      </c>
      <c r="AM22" s="102">
        <f t="shared" si="22"/>
        <v>2025.2797860962567</v>
      </c>
      <c r="AN22" s="1341">
        <f>'3A_Level 3'!K22</f>
        <v>4011558</v>
      </c>
      <c r="AO22" s="355">
        <f t="shared" si="23"/>
        <v>858.08727272727276</v>
      </c>
      <c r="AP22" s="1339">
        <f t="shared" si="42"/>
        <v>12678646</v>
      </c>
      <c r="AQ22" s="102">
        <f t="shared" si="24"/>
        <v>2712.0098395721925</v>
      </c>
      <c r="AR22" s="353">
        <f t="shared" si="43"/>
        <v>0.31623410772799021</v>
      </c>
      <c r="AS22" s="354">
        <f t="shared" si="44"/>
        <v>65</v>
      </c>
      <c r="AT22" s="102">
        <f t="shared" si="25"/>
        <v>27413948.98</v>
      </c>
      <c r="AU22" s="102">
        <f t="shared" si="26"/>
        <v>5863.95</v>
      </c>
      <c r="AV22" s="354">
        <f t="shared" si="45"/>
        <v>7</v>
      </c>
      <c r="AW22" s="353">
        <f t="shared" si="46"/>
        <v>0.68376589227200968</v>
      </c>
      <c r="AX22" s="355">
        <f t="shared" si="47"/>
        <v>40092594.980000004</v>
      </c>
      <c r="AY22" s="355">
        <f t="shared" si="27"/>
        <v>8575.9561454545455</v>
      </c>
      <c r="AZ22" s="354">
        <f t="shared" si="48"/>
        <v>68</v>
      </c>
    </row>
    <row r="23" spans="1:52" ht="15.6" customHeight="1" x14ac:dyDescent="0.2">
      <c r="A23" s="713">
        <v>17</v>
      </c>
      <c r="B23" s="349" t="s">
        <v>21</v>
      </c>
      <c r="C23" s="1328">
        <f>'8_2.1.21 SIS'!AV23</f>
        <v>45153</v>
      </c>
      <c r="D23" s="1326">
        <v>36489</v>
      </c>
      <c r="E23" s="1326">
        <f t="shared" si="28"/>
        <v>8027.58</v>
      </c>
      <c r="F23" s="1521">
        <v>20758.5</v>
      </c>
      <c r="G23" s="1326">
        <f t="shared" si="29"/>
        <v>1245.51</v>
      </c>
      <c r="H23" s="1326">
        <v>5109</v>
      </c>
      <c r="I23" s="1326">
        <f t="shared" si="30"/>
        <v>7663.5</v>
      </c>
      <c r="J23" s="1326">
        <v>1402</v>
      </c>
      <c r="K23" s="1326">
        <f t="shared" si="31"/>
        <v>841.19999999999993</v>
      </c>
      <c r="L23" s="1326">
        <f t="shared" si="9"/>
        <v>0</v>
      </c>
      <c r="M23" s="350">
        <f t="shared" si="10"/>
        <v>0</v>
      </c>
      <c r="N23" s="1326">
        <f t="shared" si="11"/>
        <v>0</v>
      </c>
      <c r="O23" s="1326">
        <f t="shared" si="32"/>
        <v>17777.79</v>
      </c>
      <c r="P23" s="1326">
        <f t="shared" si="12"/>
        <v>62930.79</v>
      </c>
      <c r="Q23" s="1333">
        <f t="shared" si="33"/>
        <v>4015</v>
      </c>
      <c r="R23" s="1333">
        <f t="shared" si="13"/>
        <v>252667122</v>
      </c>
      <c r="S23" s="1333">
        <f>'6_Local Deduct Calc'!J23</f>
        <v>122827429</v>
      </c>
      <c r="T23" s="1333">
        <f t="shared" si="34"/>
        <v>122827429</v>
      </c>
      <c r="U23" s="1334">
        <f t="shared" si="35"/>
        <v>129839693</v>
      </c>
      <c r="V23" s="351">
        <f t="shared" si="49"/>
        <v>0.51390000000000002</v>
      </c>
      <c r="W23" s="351">
        <f t="shared" si="36"/>
        <v>0.48609999999999998</v>
      </c>
      <c r="X23" s="352">
        <f t="shared" si="14"/>
        <v>2720.2495736717383</v>
      </c>
      <c r="Y23" s="1333">
        <f>'7_Local Revenue'!AS23</f>
        <v>355063836</v>
      </c>
      <c r="Z23" s="1333">
        <f t="shared" si="37"/>
        <v>232236407</v>
      </c>
      <c r="AA23" s="102">
        <f t="shared" si="38"/>
        <v>0</v>
      </c>
      <c r="AB23" s="102">
        <f t="shared" si="15"/>
        <v>85906821.480000004</v>
      </c>
      <c r="AC23" s="102">
        <f t="shared" si="16"/>
        <v>85906821.480000004</v>
      </c>
      <c r="AD23" s="1333">
        <f t="shared" si="17"/>
        <v>71826006.184856161</v>
      </c>
      <c r="AE23" s="1339">
        <f t="shared" si="39"/>
        <v>14080815</v>
      </c>
      <c r="AF23" s="102">
        <f t="shared" si="18"/>
        <v>312</v>
      </c>
      <c r="AG23" s="353">
        <f t="shared" si="40"/>
        <v>0.16389999999999999</v>
      </c>
      <c r="AH23" s="1339">
        <f t="shared" si="19"/>
        <v>143920508</v>
      </c>
      <c r="AI23" s="102">
        <f t="shared" si="20"/>
        <v>3187</v>
      </c>
      <c r="AJ23" s="1339">
        <f>'3A_Level 3'!J23</f>
        <v>18095992</v>
      </c>
      <c r="AK23" s="102">
        <f t="shared" si="21"/>
        <v>400.77053573405976</v>
      </c>
      <c r="AL23" s="1339">
        <f t="shared" si="41"/>
        <v>162016500</v>
      </c>
      <c r="AM23" s="102">
        <f t="shared" si="22"/>
        <v>3588.1668992093551</v>
      </c>
      <c r="AN23" s="1341">
        <f>'3A_Level 3'!K23</f>
        <v>54285218</v>
      </c>
      <c r="AO23" s="355">
        <f t="shared" si="23"/>
        <v>1202.2505259894137</v>
      </c>
      <c r="AP23" s="1339">
        <f t="shared" si="42"/>
        <v>198205726</v>
      </c>
      <c r="AQ23" s="102">
        <f t="shared" si="24"/>
        <v>4389.6468894647087</v>
      </c>
      <c r="AR23" s="353">
        <f t="shared" si="43"/>
        <v>0.48706378693601088</v>
      </c>
      <c r="AS23" s="354">
        <f t="shared" si="44"/>
        <v>57</v>
      </c>
      <c r="AT23" s="102">
        <f t="shared" si="25"/>
        <v>208734250.47999999</v>
      </c>
      <c r="AU23" s="102">
        <f t="shared" si="26"/>
        <v>4622.82</v>
      </c>
      <c r="AV23" s="354">
        <f t="shared" si="45"/>
        <v>16</v>
      </c>
      <c r="AW23" s="353">
        <f t="shared" si="46"/>
        <v>0.51293621306398907</v>
      </c>
      <c r="AX23" s="355">
        <f t="shared" si="47"/>
        <v>406939976.48000002</v>
      </c>
      <c r="AY23" s="355">
        <f t="shared" si="27"/>
        <v>9012.4681965760865</v>
      </c>
      <c r="AZ23" s="354">
        <f t="shared" si="48"/>
        <v>60</v>
      </c>
    </row>
    <row r="24" spans="1:52" ht="15.6" customHeight="1" x14ac:dyDescent="0.2">
      <c r="A24" s="713">
        <v>18</v>
      </c>
      <c r="B24" s="349" t="s">
        <v>22</v>
      </c>
      <c r="C24" s="1328">
        <f>'8_2.1.21 SIS'!AV24</f>
        <v>803</v>
      </c>
      <c r="D24" s="1326">
        <v>785</v>
      </c>
      <c r="E24" s="1326">
        <f t="shared" si="28"/>
        <v>172.7</v>
      </c>
      <c r="F24" s="1521">
        <v>601.5</v>
      </c>
      <c r="G24" s="1326">
        <f t="shared" si="29"/>
        <v>36.089999999999996</v>
      </c>
      <c r="H24" s="1326">
        <v>100</v>
      </c>
      <c r="I24" s="1326">
        <f t="shared" si="30"/>
        <v>150</v>
      </c>
      <c r="J24" s="1326">
        <v>0</v>
      </c>
      <c r="K24" s="1326">
        <f t="shared" si="31"/>
        <v>0</v>
      </c>
      <c r="L24" s="1326">
        <f t="shared" si="9"/>
        <v>6697</v>
      </c>
      <c r="M24" s="350">
        <f t="shared" si="10"/>
        <v>0.17859</v>
      </c>
      <c r="N24" s="1326">
        <f t="shared" si="11"/>
        <v>143.40777</v>
      </c>
      <c r="O24" s="1326">
        <f t="shared" si="32"/>
        <v>502.19776999999999</v>
      </c>
      <c r="P24" s="1326">
        <f t="shared" si="12"/>
        <v>1305.19777</v>
      </c>
      <c r="Q24" s="1333">
        <f t="shared" si="33"/>
        <v>4015</v>
      </c>
      <c r="R24" s="1333">
        <f t="shared" si="13"/>
        <v>5240369</v>
      </c>
      <c r="S24" s="1333">
        <f>'6_Local Deduct Calc'!J24</f>
        <v>1241440</v>
      </c>
      <c r="T24" s="1333">
        <f t="shared" si="34"/>
        <v>1241440</v>
      </c>
      <c r="U24" s="1334">
        <f t="shared" si="35"/>
        <v>3998929</v>
      </c>
      <c r="V24" s="351">
        <f t="shared" si="49"/>
        <v>0.7631</v>
      </c>
      <c r="W24" s="351">
        <f t="shared" si="36"/>
        <v>0.2369</v>
      </c>
      <c r="X24" s="352">
        <f t="shared" si="14"/>
        <v>1546.0024906600249</v>
      </c>
      <c r="Y24" s="1333">
        <f>'7_Local Revenue'!AS24</f>
        <v>2727515</v>
      </c>
      <c r="Z24" s="1333">
        <f t="shared" si="37"/>
        <v>1486075</v>
      </c>
      <c r="AA24" s="102">
        <f t="shared" si="38"/>
        <v>0</v>
      </c>
      <c r="AB24" s="102">
        <f t="shared" si="15"/>
        <v>1781725.4600000002</v>
      </c>
      <c r="AC24" s="102">
        <f t="shared" si="16"/>
        <v>1486075</v>
      </c>
      <c r="AD24" s="1333">
        <f t="shared" si="17"/>
        <v>605528.00809999998</v>
      </c>
      <c r="AE24" s="1339">
        <f t="shared" si="39"/>
        <v>880547</v>
      </c>
      <c r="AF24" s="102">
        <f t="shared" si="18"/>
        <v>1097</v>
      </c>
      <c r="AG24" s="353">
        <f t="shared" si="40"/>
        <v>0.59250000000000003</v>
      </c>
      <c r="AH24" s="1339">
        <f t="shared" si="19"/>
        <v>4879476</v>
      </c>
      <c r="AI24" s="102">
        <f t="shared" si="20"/>
        <v>6077</v>
      </c>
      <c r="AJ24" s="1339">
        <f>'3A_Level 3'!J24</f>
        <v>137600</v>
      </c>
      <c r="AK24" s="102">
        <f t="shared" si="21"/>
        <v>171.3574097135741</v>
      </c>
      <c r="AL24" s="1339">
        <f t="shared" si="41"/>
        <v>5017076</v>
      </c>
      <c r="AM24" s="102">
        <f t="shared" si="22"/>
        <v>6247.9153175591528</v>
      </c>
      <c r="AN24" s="1341">
        <f>'3A_Level 3'!K24</f>
        <v>816898</v>
      </c>
      <c r="AO24" s="355">
        <f t="shared" si="23"/>
        <v>1017.307596513076</v>
      </c>
      <c r="AP24" s="1339">
        <f t="shared" si="42"/>
        <v>5696374</v>
      </c>
      <c r="AQ24" s="102">
        <f t="shared" si="24"/>
        <v>7093.865504358655</v>
      </c>
      <c r="AR24" s="353">
        <f t="shared" si="43"/>
        <v>0.67621665005319986</v>
      </c>
      <c r="AS24" s="354">
        <f t="shared" si="44"/>
        <v>19</v>
      </c>
      <c r="AT24" s="102">
        <f t="shared" si="25"/>
        <v>2727515</v>
      </c>
      <c r="AU24" s="102">
        <f t="shared" si="26"/>
        <v>3396.66</v>
      </c>
      <c r="AV24" s="354">
        <f t="shared" si="45"/>
        <v>47</v>
      </c>
      <c r="AW24" s="353">
        <f t="shared" si="46"/>
        <v>0.32378334994680008</v>
      </c>
      <c r="AX24" s="355">
        <f t="shared" si="47"/>
        <v>8423889</v>
      </c>
      <c r="AY24" s="355">
        <f t="shared" si="27"/>
        <v>10490.521793275218</v>
      </c>
      <c r="AZ24" s="354">
        <f t="shared" si="48"/>
        <v>11</v>
      </c>
    </row>
    <row r="25" spans="1:52" ht="15.6" customHeight="1" x14ac:dyDescent="0.2">
      <c r="A25" s="713">
        <v>19</v>
      </c>
      <c r="B25" s="349" t="s">
        <v>23</v>
      </c>
      <c r="C25" s="1328">
        <f>'8_2.1.21 SIS'!AV25</f>
        <v>1689</v>
      </c>
      <c r="D25" s="1326">
        <v>1257</v>
      </c>
      <c r="E25" s="1326">
        <f t="shared" si="28"/>
        <v>276.54000000000002</v>
      </c>
      <c r="F25" s="1521">
        <v>656.5</v>
      </c>
      <c r="G25" s="1326">
        <f t="shared" si="29"/>
        <v>39.39</v>
      </c>
      <c r="H25" s="1326">
        <v>229</v>
      </c>
      <c r="I25" s="1326">
        <f t="shared" si="30"/>
        <v>343.5</v>
      </c>
      <c r="J25" s="1326">
        <v>35</v>
      </c>
      <c r="K25" s="1326">
        <f t="shared" si="31"/>
        <v>21</v>
      </c>
      <c r="L25" s="1326">
        <f t="shared" si="9"/>
        <v>5811</v>
      </c>
      <c r="M25" s="350">
        <f t="shared" si="10"/>
        <v>0.15495999999999999</v>
      </c>
      <c r="N25" s="1326">
        <f t="shared" si="11"/>
        <v>261.72744</v>
      </c>
      <c r="O25" s="1326">
        <f t="shared" si="32"/>
        <v>942.15744000000007</v>
      </c>
      <c r="P25" s="1326">
        <f t="shared" si="12"/>
        <v>2631.15744</v>
      </c>
      <c r="Q25" s="1333">
        <f t="shared" si="33"/>
        <v>4015</v>
      </c>
      <c r="R25" s="1333">
        <f t="shared" si="13"/>
        <v>10564097</v>
      </c>
      <c r="S25" s="1333">
        <f>'6_Local Deduct Calc'!J25</f>
        <v>4048259</v>
      </c>
      <c r="T25" s="1333">
        <f t="shared" si="34"/>
        <v>4048259</v>
      </c>
      <c r="U25" s="1334">
        <f t="shared" si="35"/>
        <v>6515838</v>
      </c>
      <c r="V25" s="351">
        <f t="shared" si="49"/>
        <v>0.61680000000000001</v>
      </c>
      <c r="W25" s="351">
        <f t="shared" si="36"/>
        <v>0.38319999999999999</v>
      </c>
      <c r="X25" s="352">
        <f t="shared" si="14"/>
        <v>2396.837773830669</v>
      </c>
      <c r="Y25" s="1333">
        <f>'7_Local Revenue'!AS25</f>
        <v>7561689</v>
      </c>
      <c r="Z25" s="1333">
        <f t="shared" si="37"/>
        <v>3513430</v>
      </c>
      <c r="AA25" s="102">
        <f t="shared" si="38"/>
        <v>0</v>
      </c>
      <c r="AB25" s="102">
        <f t="shared" si="15"/>
        <v>3591792.9800000004</v>
      </c>
      <c r="AC25" s="102">
        <f t="shared" si="16"/>
        <v>3513430</v>
      </c>
      <c r="AD25" s="1333">
        <f t="shared" si="17"/>
        <v>2315715.7667199997</v>
      </c>
      <c r="AE25" s="1339">
        <f t="shared" si="39"/>
        <v>1197714</v>
      </c>
      <c r="AF25" s="102">
        <f t="shared" si="18"/>
        <v>709</v>
      </c>
      <c r="AG25" s="353">
        <f t="shared" si="40"/>
        <v>0.34089999999999998</v>
      </c>
      <c r="AH25" s="1339">
        <f t="shared" si="19"/>
        <v>7713552</v>
      </c>
      <c r="AI25" s="102">
        <f t="shared" si="20"/>
        <v>4567</v>
      </c>
      <c r="AJ25" s="1339">
        <f>'3A_Level 3'!J25</f>
        <v>289422</v>
      </c>
      <c r="AK25" s="102">
        <f t="shared" si="21"/>
        <v>171.35701598579041</v>
      </c>
      <c r="AL25" s="1339">
        <f t="shared" si="41"/>
        <v>8002974</v>
      </c>
      <c r="AM25" s="102">
        <f t="shared" si="22"/>
        <v>4738.2912966252225</v>
      </c>
      <c r="AN25" s="1341">
        <f>'3A_Level 3'!K25</f>
        <v>1818693</v>
      </c>
      <c r="AO25" s="355">
        <f t="shared" si="23"/>
        <v>1076.7868561278863</v>
      </c>
      <c r="AP25" s="1339">
        <f t="shared" si="42"/>
        <v>9532245</v>
      </c>
      <c r="AQ25" s="102">
        <f t="shared" si="24"/>
        <v>5643.7211367673181</v>
      </c>
      <c r="AR25" s="353">
        <f t="shared" si="43"/>
        <v>0.55763904318338886</v>
      </c>
      <c r="AS25" s="354">
        <f t="shared" si="44"/>
        <v>51</v>
      </c>
      <c r="AT25" s="102">
        <f t="shared" si="25"/>
        <v>7561689</v>
      </c>
      <c r="AU25" s="102">
        <f t="shared" si="26"/>
        <v>4477.0200000000004</v>
      </c>
      <c r="AV25" s="354">
        <f t="shared" si="45"/>
        <v>18</v>
      </c>
      <c r="AW25" s="353">
        <f t="shared" si="46"/>
        <v>0.44236095681661108</v>
      </c>
      <c r="AX25" s="355">
        <f t="shared" si="47"/>
        <v>17093934</v>
      </c>
      <c r="AY25" s="355">
        <f t="shared" si="27"/>
        <v>10120.742451154529</v>
      </c>
      <c r="AZ25" s="354">
        <f t="shared" si="48"/>
        <v>18</v>
      </c>
    </row>
    <row r="26" spans="1:52" ht="15.6" customHeight="1" x14ac:dyDescent="0.2">
      <c r="A26" s="714">
        <v>20</v>
      </c>
      <c r="B26" s="715" t="s">
        <v>24</v>
      </c>
      <c r="C26" s="1329">
        <f>'8_2.1.21 SIS'!AV26</f>
        <v>5518</v>
      </c>
      <c r="D26" s="1330">
        <v>4179</v>
      </c>
      <c r="E26" s="1330">
        <f t="shared" si="28"/>
        <v>919.38</v>
      </c>
      <c r="F26" s="1522">
        <v>2720</v>
      </c>
      <c r="G26" s="1330">
        <f t="shared" si="29"/>
        <v>163.19999999999999</v>
      </c>
      <c r="H26" s="1330">
        <v>863</v>
      </c>
      <c r="I26" s="1330">
        <f t="shared" si="30"/>
        <v>1294.5</v>
      </c>
      <c r="J26" s="1330">
        <v>111</v>
      </c>
      <c r="K26" s="1330">
        <f t="shared" si="31"/>
        <v>66.599999999999994</v>
      </c>
      <c r="L26" s="1330">
        <f t="shared" si="9"/>
        <v>1982</v>
      </c>
      <c r="M26" s="716">
        <f t="shared" si="10"/>
        <v>5.2850000000000001E-2</v>
      </c>
      <c r="N26" s="1330">
        <f t="shared" si="11"/>
        <v>291.62630000000001</v>
      </c>
      <c r="O26" s="1330">
        <f t="shared" si="32"/>
        <v>2735.3062999999997</v>
      </c>
      <c r="P26" s="1332">
        <f t="shared" si="12"/>
        <v>8253.3063000000002</v>
      </c>
      <c r="Q26" s="1335">
        <f t="shared" si="33"/>
        <v>4015</v>
      </c>
      <c r="R26" s="1335">
        <f t="shared" si="13"/>
        <v>33137025</v>
      </c>
      <c r="S26" s="1335">
        <f>'6_Local Deduct Calc'!J26</f>
        <v>6362064</v>
      </c>
      <c r="T26" s="1335">
        <f t="shared" si="34"/>
        <v>6362064</v>
      </c>
      <c r="U26" s="1336">
        <f t="shared" si="35"/>
        <v>26774961</v>
      </c>
      <c r="V26" s="717">
        <f t="shared" si="49"/>
        <v>0.80800000000000005</v>
      </c>
      <c r="W26" s="640">
        <f t="shared" si="36"/>
        <v>0.192</v>
      </c>
      <c r="X26" s="641">
        <f t="shared" si="14"/>
        <v>1152.9655672345052</v>
      </c>
      <c r="Y26" s="1335">
        <f>'7_Local Revenue'!AS26</f>
        <v>15447989</v>
      </c>
      <c r="Z26" s="1335">
        <f t="shared" si="37"/>
        <v>9085925</v>
      </c>
      <c r="AA26" s="718">
        <f t="shared" si="38"/>
        <v>0</v>
      </c>
      <c r="AB26" s="718">
        <f t="shared" si="15"/>
        <v>11266588.5</v>
      </c>
      <c r="AC26" s="718">
        <f t="shared" si="16"/>
        <v>9085925</v>
      </c>
      <c r="AD26" s="1335">
        <f t="shared" si="17"/>
        <v>3000535.872</v>
      </c>
      <c r="AE26" s="1340">
        <f t="shared" si="39"/>
        <v>6085389</v>
      </c>
      <c r="AF26" s="718">
        <f t="shared" si="18"/>
        <v>1103</v>
      </c>
      <c r="AG26" s="719">
        <f t="shared" si="40"/>
        <v>0.66979999999999995</v>
      </c>
      <c r="AH26" s="1340">
        <f t="shared" si="19"/>
        <v>32860350</v>
      </c>
      <c r="AI26" s="718">
        <f t="shared" si="20"/>
        <v>5955</v>
      </c>
      <c r="AJ26" s="1340">
        <f>'3A_Level 3'!J26</f>
        <v>551800</v>
      </c>
      <c r="AK26" s="718">
        <f t="shared" si="21"/>
        <v>100</v>
      </c>
      <c r="AL26" s="1340">
        <f t="shared" si="41"/>
        <v>33412150</v>
      </c>
      <c r="AM26" s="718">
        <f t="shared" si="22"/>
        <v>6055.119608553824</v>
      </c>
      <c r="AN26" s="1342">
        <f>'3A_Level 3'!K26</f>
        <v>3786286</v>
      </c>
      <c r="AO26" s="721">
        <f t="shared" si="23"/>
        <v>686.16998912649512</v>
      </c>
      <c r="AP26" s="1340">
        <f t="shared" si="42"/>
        <v>36646636</v>
      </c>
      <c r="AQ26" s="718">
        <f t="shared" si="24"/>
        <v>6641.2895976803193</v>
      </c>
      <c r="AR26" s="719">
        <f t="shared" si="43"/>
        <v>0.70346290044318394</v>
      </c>
      <c r="AS26" s="720">
        <f t="shared" si="44"/>
        <v>10</v>
      </c>
      <c r="AT26" s="718">
        <f t="shared" si="25"/>
        <v>15447989</v>
      </c>
      <c r="AU26" s="718">
        <f t="shared" si="26"/>
        <v>2799.56</v>
      </c>
      <c r="AV26" s="720">
        <f t="shared" si="45"/>
        <v>63</v>
      </c>
      <c r="AW26" s="719">
        <f t="shared" si="46"/>
        <v>0.29653709955681606</v>
      </c>
      <c r="AX26" s="721">
        <f t="shared" si="47"/>
        <v>52094625</v>
      </c>
      <c r="AY26" s="721">
        <f t="shared" si="27"/>
        <v>9440.8526640086984</v>
      </c>
      <c r="AZ26" s="720">
        <f t="shared" si="48"/>
        <v>48</v>
      </c>
    </row>
    <row r="27" spans="1:52" ht="15.6" customHeight="1" x14ac:dyDescent="0.2">
      <c r="A27" s="713">
        <v>21</v>
      </c>
      <c r="B27" s="349" t="s">
        <v>25</v>
      </c>
      <c r="C27" s="1326">
        <f>'8_2.1.21 SIS'!AV27</f>
        <v>2783</v>
      </c>
      <c r="D27" s="1326">
        <v>2370</v>
      </c>
      <c r="E27" s="1326">
        <f t="shared" si="28"/>
        <v>521.4</v>
      </c>
      <c r="F27" s="1521">
        <v>1122.5</v>
      </c>
      <c r="G27" s="1326">
        <f t="shared" si="29"/>
        <v>67.349999999999994</v>
      </c>
      <c r="H27" s="1326">
        <v>491</v>
      </c>
      <c r="I27" s="1326">
        <f t="shared" si="30"/>
        <v>736.5</v>
      </c>
      <c r="J27" s="1326">
        <v>105</v>
      </c>
      <c r="K27" s="1326">
        <f t="shared" si="31"/>
        <v>63</v>
      </c>
      <c r="L27" s="1327">
        <f t="shared" si="9"/>
        <v>4717</v>
      </c>
      <c r="M27" s="350">
        <f t="shared" si="10"/>
        <v>0.12579000000000001</v>
      </c>
      <c r="N27" s="1326">
        <f t="shared" si="11"/>
        <v>350.07357000000002</v>
      </c>
      <c r="O27" s="1326">
        <f t="shared" si="32"/>
        <v>1738.32357</v>
      </c>
      <c r="P27" s="1326">
        <f t="shared" si="12"/>
        <v>4521.3235700000005</v>
      </c>
      <c r="Q27" s="1333">
        <f t="shared" si="33"/>
        <v>4015</v>
      </c>
      <c r="R27" s="1333">
        <f t="shared" si="13"/>
        <v>18153114</v>
      </c>
      <c r="S27" s="1333">
        <f>'6_Local Deduct Calc'!J27</f>
        <v>3545681</v>
      </c>
      <c r="T27" s="1333">
        <f t="shared" si="34"/>
        <v>3545681</v>
      </c>
      <c r="U27" s="1334">
        <f t="shared" si="35"/>
        <v>14607433</v>
      </c>
      <c r="V27" s="351">
        <f t="shared" si="49"/>
        <v>0.80469999999999997</v>
      </c>
      <c r="W27" s="351">
        <f t="shared" si="36"/>
        <v>0.1953</v>
      </c>
      <c r="X27" s="352">
        <f t="shared" si="14"/>
        <v>1274.0499461013294</v>
      </c>
      <c r="Y27" s="1333">
        <f>'7_Local Revenue'!AS27</f>
        <v>8181730</v>
      </c>
      <c r="Z27" s="1333">
        <f t="shared" si="37"/>
        <v>4636049</v>
      </c>
      <c r="AA27" s="102">
        <f t="shared" si="38"/>
        <v>0</v>
      </c>
      <c r="AB27" s="102">
        <f t="shared" si="15"/>
        <v>6172058.7600000007</v>
      </c>
      <c r="AC27" s="102">
        <f t="shared" si="16"/>
        <v>4636049</v>
      </c>
      <c r="AD27" s="1333">
        <f t="shared" si="17"/>
        <v>1557323.0358839999</v>
      </c>
      <c r="AE27" s="1339">
        <f t="shared" si="39"/>
        <v>3078726</v>
      </c>
      <c r="AF27" s="102">
        <f t="shared" si="18"/>
        <v>1106</v>
      </c>
      <c r="AG27" s="353">
        <f t="shared" si="40"/>
        <v>0.66410000000000002</v>
      </c>
      <c r="AH27" s="1339">
        <f t="shared" si="19"/>
        <v>17686159</v>
      </c>
      <c r="AI27" s="102">
        <f t="shared" si="20"/>
        <v>6355</v>
      </c>
      <c r="AJ27" s="1339">
        <f>'3A_Level 3'!J27</f>
        <v>476887</v>
      </c>
      <c r="AK27" s="102">
        <f t="shared" si="21"/>
        <v>171.35716852317643</v>
      </c>
      <c r="AL27" s="1339">
        <f t="shared" si="41"/>
        <v>18163046</v>
      </c>
      <c r="AM27" s="102">
        <f t="shared" si="22"/>
        <v>6526.426877470356</v>
      </c>
      <c r="AN27" s="1341">
        <f>'3A_Level 3'!K27</f>
        <v>2175491</v>
      </c>
      <c r="AO27" s="355">
        <f t="shared" si="23"/>
        <v>781.70715055695291</v>
      </c>
      <c r="AP27" s="1339">
        <f t="shared" si="42"/>
        <v>19861650</v>
      </c>
      <c r="AQ27" s="102">
        <f t="shared" si="24"/>
        <v>7136.7768595041325</v>
      </c>
      <c r="AR27" s="353">
        <f t="shared" si="43"/>
        <v>0.70824736533185373</v>
      </c>
      <c r="AS27" s="354">
        <f t="shared" si="44"/>
        <v>8</v>
      </c>
      <c r="AT27" s="102">
        <f t="shared" si="25"/>
        <v>8181730</v>
      </c>
      <c r="AU27" s="102">
        <f t="shared" si="26"/>
        <v>2939.9</v>
      </c>
      <c r="AV27" s="354">
        <f t="shared" si="45"/>
        <v>59</v>
      </c>
      <c r="AW27" s="353">
        <f t="shared" si="46"/>
        <v>0.29175263466814627</v>
      </c>
      <c r="AX27" s="355">
        <f t="shared" si="47"/>
        <v>28043380</v>
      </c>
      <c r="AY27" s="355">
        <f t="shared" si="27"/>
        <v>10076.672655407834</v>
      </c>
      <c r="AZ27" s="354">
        <f t="shared" si="48"/>
        <v>21</v>
      </c>
    </row>
    <row r="28" spans="1:52" ht="15.6" customHeight="1" x14ac:dyDescent="0.2">
      <c r="A28" s="713">
        <v>22</v>
      </c>
      <c r="B28" s="349" t="s">
        <v>26</v>
      </c>
      <c r="C28" s="1328">
        <f>'8_2.1.21 SIS'!AV28</f>
        <v>2827</v>
      </c>
      <c r="D28" s="1326">
        <v>2237</v>
      </c>
      <c r="E28" s="1326">
        <f t="shared" si="28"/>
        <v>492.14</v>
      </c>
      <c r="F28" s="1521">
        <v>1760</v>
      </c>
      <c r="G28" s="1326">
        <f t="shared" si="29"/>
        <v>105.6</v>
      </c>
      <c r="H28" s="1326">
        <v>591</v>
      </c>
      <c r="I28" s="1326">
        <f t="shared" si="30"/>
        <v>886.5</v>
      </c>
      <c r="J28" s="1326">
        <v>12</v>
      </c>
      <c r="K28" s="1326">
        <f t="shared" si="31"/>
        <v>7.1999999999999993</v>
      </c>
      <c r="L28" s="1326">
        <f t="shared" si="9"/>
        <v>4673</v>
      </c>
      <c r="M28" s="350">
        <f t="shared" si="10"/>
        <v>0.12461</v>
      </c>
      <c r="N28" s="1326">
        <f t="shared" si="11"/>
        <v>352.27247</v>
      </c>
      <c r="O28" s="1326">
        <f t="shared" si="32"/>
        <v>1843.7124699999999</v>
      </c>
      <c r="P28" s="1326">
        <f t="shared" si="12"/>
        <v>4670.7124700000004</v>
      </c>
      <c r="Q28" s="1333">
        <f t="shared" si="33"/>
        <v>4015</v>
      </c>
      <c r="R28" s="1333">
        <f t="shared" si="13"/>
        <v>18752911</v>
      </c>
      <c r="S28" s="1333">
        <f>'6_Local Deduct Calc'!J28</f>
        <v>2177443</v>
      </c>
      <c r="T28" s="1333">
        <f t="shared" si="34"/>
        <v>2177443</v>
      </c>
      <c r="U28" s="1334">
        <f t="shared" si="35"/>
        <v>16575468</v>
      </c>
      <c r="V28" s="351">
        <f t="shared" si="49"/>
        <v>0.88390000000000002</v>
      </c>
      <c r="W28" s="351">
        <f t="shared" si="36"/>
        <v>0.11609999999999999</v>
      </c>
      <c r="X28" s="352">
        <f t="shared" si="14"/>
        <v>770.23098691192081</v>
      </c>
      <c r="Y28" s="1333">
        <f>'7_Local Revenue'!AS28</f>
        <v>6488999</v>
      </c>
      <c r="Z28" s="1333">
        <f t="shared" si="37"/>
        <v>4311556</v>
      </c>
      <c r="AA28" s="102">
        <f t="shared" si="38"/>
        <v>0</v>
      </c>
      <c r="AB28" s="102">
        <f t="shared" si="15"/>
        <v>6375989.7400000002</v>
      </c>
      <c r="AC28" s="102">
        <f t="shared" si="16"/>
        <v>4311556</v>
      </c>
      <c r="AD28" s="1333">
        <f t="shared" si="17"/>
        <v>860983.2407519999</v>
      </c>
      <c r="AE28" s="1339">
        <f t="shared" si="39"/>
        <v>3450573</v>
      </c>
      <c r="AF28" s="102">
        <f t="shared" si="18"/>
        <v>1221</v>
      </c>
      <c r="AG28" s="353">
        <f t="shared" si="40"/>
        <v>0.80030000000000001</v>
      </c>
      <c r="AH28" s="1339">
        <f t="shared" si="19"/>
        <v>20026041</v>
      </c>
      <c r="AI28" s="102">
        <f t="shared" si="20"/>
        <v>7084</v>
      </c>
      <c r="AJ28" s="1339">
        <f>'3A_Level 3'!J28</f>
        <v>484427</v>
      </c>
      <c r="AK28" s="102">
        <f t="shared" si="21"/>
        <v>171.35726918995402</v>
      </c>
      <c r="AL28" s="1339">
        <f t="shared" si="41"/>
        <v>20510468</v>
      </c>
      <c r="AM28" s="102">
        <f t="shared" si="22"/>
        <v>7255.206225680934</v>
      </c>
      <c r="AN28" s="1341">
        <f>'3A_Level 3'!K28</f>
        <v>1887637</v>
      </c>
      <c r="AO28" s="355">
        <f t="shared" si="23"/>
        <v>667.71736823487799</v>
      </c>
      <c r="AP28" s="1339">
        <f t="shared" si="42"/>
        <v>21913678</v>
      </c>
      <c r="AQ28" s="102">
        <f t="shared" si="24"/>
        <v>7751.5663247258581</v>
      </c>
      <c r="AR28" s="353">
        <f t="shared" si="43"/>
        <v>0.77153565489619169</v>
      </c>
      <c r="AS28" s="354">
        <f t="shared" si="44"/>
        <v>2</v>
      </c>
      <c r="AT28" s="102">
        <f t="shared" si="25"/>
        <v>6488999</v>
      </c>
      <c r="AU28" s="102">
        <f t="shared" si="26"/>
        <v>2295.37</v>
      </c>
      <c r="AV28" s="354">
        <f t="shared" si="45"/>
        <v>68</v>
      </c>
      <c r="AW28" s="353">
        <f t="shared" si="46"/>
        <v>0.22846434510380834</v>
      </c>
      <c r="AX28" s="355">
        <f t="shared" si="47"/>
        <v>28402677</v>
      </c>
      <c r="AY28" s="355">
        <f t="shared" si="27"/>
        <v>10046.932083480722</v>
      </c>
      <c r="AZ28" s="354">
        <f t="shared" si="48"/>
        <v>22</v>
      </c>
    </row>
    <row r="29" spans="1:52" ht="15.6" customHeight="1" x14ac:dyDescent="0.2">
      <c r="A29" s="713">
        <v>23</v>
      </c>
      <c r="B29" s="349" t="s">
        <v>27</v>
      </c>
      <c r="C29" s="1328">
        <f>'8_2.1.21 SIS'!AV29</f>
        <v>11698</v>
      </c>
      <c r="D29" s="1326">
        <v>8933</v>
      </c>
      <c r="E29" s="1326">
        <f t="shared" si="28"/>
        <v>1965.26</v>
      </c>
      <c r="F29" s="1521">
        <v>5910</v>
      </c>
      <c r="G29" s="1326">
        <f t="shared" si="29"/>
        <v>354.59999999999997</v>
      </c>
      <c r="H29" s="1326">
        <v>1667</v>
      </c>
      <c r="I29" s="1326">
        <f t="shared" si="30"/>
        <v>2500.5</v>
      </c>
      <c r="J29" s="1326">
        <v>407</v>
      </c>
      <c r="K29" s="1326">
        <f t="shared" si="31"/>
        <v>244.2</v>
      </c>
      <c r="L29" s="1326">
        <f t="shared" si="9"/>
        <v>0</v>
      </c>
      <c r="M29" s="350">
        <f t="shared" si="10"/>
        <v>0</v>
      </c>
      <c r="N29" s="1326">
        <f t="shared" si="11"/>
        <v>0</v>
      </c>
      <c r="O29" s="1326">
        <f t="shared" si="32"/>
        <v>5064.5600000000004</v>
      </c>
      <c r="P29" s="1326">
        <f t="shared" si="12"/>
        <v>16762.560000000001</v>
      </c>
      <c r="Q29" s="1333">
        <f t="shared" si="33"/>
        <v>4015</v>
      </c>
      <c r="R29" s="1333">
        <f t="shared" si="13"/>
        <v>67301678</v>
      </c>
      <c r="S29" s="1333">
        <f>'6_Local Deduct Calc'!J29</f>
        <v>18328510</v>
      </c>
      <c r="T29" s="1333">
        <f t="shared" si="34"/>
        <v>18328510</v>
      </c>
      <c r="U29" s="1334">
        <f t="shared" si="35"/>
        <v>48973168</v>
      </c>
      <c r="V29" s="351">
        <f t="shared" si="49"/>
        <v>0.72770000000000001</v>
      </c>
      <c r="W29" s="351">
        <f t="shared" si="36"/>
        <v>0.27229999999999999</v>
      </c>
      <c r="X29" s="352">
        <f t="shared" si="14"/>
        <v>1566.8071465207727</v>
      </c>
      <c r="Y29" s="1333">
        <f>'7_Local Revenue'!AS29</f>
        <v>46064325</v>
      </c>
      <c r="Z29" s="1333">
        <f t="shared" si="37"/>
        <v>27735815</v>
      </c>
      <c r="AA29" s="102">
        <f t="shared" si="38"/>
        <v>0</v>
      </c>
      <c r="AB29" s="102">
        <f t="shared" si="15"/>
        <v>22882570.520000003</v>
      </c>
      <c r="AC29" s="102">
        <f t="shared" si="16"/>
        <v>22882570.520000003</v>
      </c>
      <c r="AD29" s="1333">
        <f t="shared" si="17"/>
        <v>10717189.198465122</v>
      </c>
      <c r="AE29" s="1339">
        <f t="shared" si="39"/>
        <v>12165381</v>
      </c>
      <c r="AF29" s="102">
        <f t="shared" si="18"/>
        <v>1040</v>
      </c>
      <c r="AG29" s="353">
        <f t="shared" si="40"/>
        <v>0.53159999999999996</v>
      </c>
      <c r="AH29" s="1339">
        <f t="shared" si="19"/>
        <v>61138549</v>
      </c>
      <c r="AI29" s="102">
        <f t="shared" si="20"/>
        <v>5226</v>
      </c>
      <c r="AJ29" s="1339">
        <f>'3A_Level 3'!J29</f>
        <v>2004537</v>
      </c>
      <c r="AK29" s="102">
        <f t="shared" si="21"/>
        <v>171.35724055394084</v>
      </c>
      <c r="AL29" s="1339">
        <f t="shared" si="41"/>
        <v>63143086</v>
      </c>
      <c r="AM29" s="102">
        <f t="shared" si="22"/>
        <v>5397.7676525901861</v>
      </c>
      <c r="AN29" s="1341">
        <f>'3A_Level 3'!K29</f>
        <v>10059546</v>
      </c>
      <c r="AO29" s="355">
        <f t="shared" si="23"/>
        <v>859.9372542314926</v>
      </c>
      <c r="AP29" s="1339">
        <f t="shared" si="42"/>
        <v>71198095</v>
      </c>
      <c r="AQ29" s="102">
        <f t="shared" si="24"/>
        <v>6086.3476662677376</v>
      </c>
      <c r="AR29" s="353">
        <f t="shared" si="43"/>
        <v>0.63338330408207932</v>
      </c>
      <c r="AS29" s="354">
        <f t="shared" si="44"/>
        <v>34</v>
      </c>
      <c r="AT29" s="102">
        <f t="shared" si="25"/>
        <v>41211080.520000003</v>
      </c>
      <c r="AU29" s="102">
        <f t="shared" si="26"/>
        <v>3522.92</v>
      </c>
      <c r="AV29" s="354">
        <f t="shared" si="45"/>
        <v>39</v>
      </c>
      <c r="AW29" s="353">
        <f t="shared" si="46"/>
        <v>0.36661669591792057</v>
      </c>
      <c r="AX29" s="355">
        <f t="shared" si="47"/>
        <v>112409175.52000001</v>
      </c>
      <c r="AY29" s="355">
        <f t="shared" si="27"/>
        <v>9609.2644486236968</v>
      </c>
      <c r="AZ29" s="354">
        <f t="shared" si="48"/>
        <v>37</v>
      </c>
    </row>
    <row r="30" spans="1:52" ht="15.6" customHeight="1" x14ac:dyDescent="0.2">
      <c r="A30" s="713">
        <v>24</v>
      </c>
      <c r="B30" s="349" t="s">
        <v>28</v>
      </c>
      <c r="C30" s="1328">
        <f>'8_2.1.21 SIS'!AV30</f>
        <v>4182</v>
      </c>
      <c r="D30" s="1326">
        <v>3379</v>
      </c>
      <c r="E30" s="1326">
        <f t="shared" si="28"/>
        <v>743.38</v>
      </c>
      <c r="F30" s="1521">
        <v>1556</v>
      </c>
      <c r="G30" s="1326">
        <f t="shared" si="29"/>
        <v>93.36</v>
      </c>
      <c r="H30" s="1326">
        <v>499</v>
      </c>
      <c r="I30" s="1326">
        <f t="shared" si="30"/>
        <v>748.5</v>
      </c>
      <c r="J30" s="1326">
        <v>140</v>
      </c>
      <c r="K30" s="1326">
        <f t="shared" si="31"/>
        <v>84</v>
      </c>
      <c r="L30" s="1326">
        <f t="shared" si="9"/>
        <v>3318</v>
      </c>
      <c r="M30" s="350">
        <f t="shared" si="10"/>
        <v>8.8480000000000003E-2</v>
      </c>
      <c r="N30" s="1326">
        <f t="shared" si="11"/>
        <v>370.02336000000003</v>
      </c>
      <c r="O30" s="1326">
        <f t="shared" si="32"/>
        <v>2039.2633599999999</v>
      </c>
      <c r="P30" s="1326">
        <f t="shared" si="12"/>
        <v>6221.2633599999999</v>
      </c>
      <c r="Q30" s="1333">
        <f t="shared" si="33"/>
        <v>4015</v>
      </c>
      <c r="R30" s="1333">
        <f t="shared" si="13"/>
        <v>24978372</v>
      </c>
      <c r="S30" s="1333">
        <f>'6_Local Deduct Calc'!J30</f>
        <v>19667864</v>
      </c>
      <c r="T30" s="1333">
        <f t="shared" si="34"/>
        <v>18733779</v>
      </c>
      <c r="U30" s="1334">
        <f t="shared" si="35"/>
        <v>6244593</v>
      </c>
      <c r="V30" s="351">
        <f t="shared" si="49"/>
        <v>0.25</v>
      </c>
      <c r="W30" s="351">
        <f t="shared" si="36"/>
        <v>0.75</v>
      </c>
      <c r="X30" s="352">
        <f t="shared" si="14"/>
        <v>4479.6219512195121</v>
      </c>
      <c r="Y30" s="1333">
        <f>'7_Local Revenue'!AS30</f>
        <v>69855866</v>
      </c>
      <c r="Z30" s="1333">
        <f t="shared" si="37"/>
        <v>51122087</v>
      </c>
      <c r="AA30" s="102">
        <f t="shared" si="38"/>
        <v>0</v>
      </c>
      <c r="AB30" s="102">
        <f t="shared" si="15"/>
        <v>8492646.4800000004</v>
      </c>
      <c r="AC30" s="102">
        <f t="shared" si="16"/>
        <v>8492646.4800000004</v>
      </c>
      <c r="AD30" s="1333">
        <f t="shared" si="17"/>
        <v>10955513.9592</v>
      </c>
      <c r="AE30" s="1339">
        <f t="shared" si="39"/>
        <v>0</v>
      </c>
      <c r="AF30" s="102">
        <f t="shared" si="18"/>
        <v>0</v>
      </c>
      <c r="AG30" s="353">
        <f t="shared" si="40"/>
        <v>0</v>
      </c>
      <c r="AH30" s="1339">
        <f t="shared" si="19"/>
        <v>6244593</v>
      </c>
      <c r="AI30" s="102">
        <f t="shared" si="20"/>
        <v>1493</v>
      </c>
      <c r="AJ30" s="1339">
        <f>'3A_Level 3'!J30</f>
        <v>2072934</v>
      </c>
      <c r="AK30" s="102">
        <f t="shared" si="21"/>
        <v>495.68005738880919</v>
      </c>
      <c r="AL30" s="1339">
        <f t="shared" si="41"/>
        <v>8317527</v>
      </c>
      <c r="AM30" s="102">
        <f t="shared" si="22"/>
        <v>1988.88737446198</v>
      </c>
      <c r="AN30" s="1341">
        <f>'3A_Level 3'!K30</f>
        <v>5645408</v>
      </c>
      <c r="AO30" s="355">
        <f t="shared" si="23"/>
        <v>1349.9301769488284</v>
      </c>
      <c r="AP30" s="1339">
        <f t="shared" si="42"/>
        <v>11890001</v>
      </c>
      <c r="AQ30" s="102">
        <f t="shared" si="24"/>
        <v>2843.1374940219989</v>
      </c>
      <c r="AR30" s="353">
        <f t="shared" si="43"/>
        <v>0.30396439731219532</v>
      </c>
      <c r="AS30" s="354">
        <f t="shared" si="44"/>
        <v>66</v>
      </c>
      <c r="AT30" s="102">
        <f t="shared" si="25"/>
        <v>27226425.48</v>
      </c>
      <c r="AU30" s="102">
        <f t="shared" si="26"/>
        <v>6510.38</v>
      </c>
      <c r="AV30" s="354">
        <f t="shared" si="45"/>
        <v>4</v>
      </c>
      <c r="AW30" s="353">
        <f t="shared" si="46"/>
        <v>0.69603560268780451</v>
      </c>
      <c r="AX30" s="355">
        <f t="shared" si="47"/>
        <v>39116426.480000004</v>
      </c>
      <c r="AY30" s="355">
        <f t="shared" si="27"/>
        <v>9353.5213964610248</v>
      </c>
      <c r="AZ30" s="354">
        <f t="shared" si="48"/>
        <v>50</v>
      </c>
    </row>
    <row r="31" spans="1:52" ht="15.6" customHeight="1" x14ac:dyDescent="0.2">
      <c r="A31" s="714">
        <v>25</v>
      </c>
      <c r="B31" s="715" t="s">
        <v>29</v>
      </c>
      <c r="C31" s="1329">
        <f>'8_2.1.21 SIS'!AV31</f>
        <v>2137</v>
      </c>
      <c r="D31" s="1330">
        <v>1494</v>
      </c>
      <c r="E31" s="1330">
        <f t="shared" si="28"/>
        <v>328.68</v>
      </c>
      <c r="F31" s="1522">
        <v>1644.5</v>
      </c>
      <c r="G31" s="1330">
        <f t="shared" si="29"/>
        <v>98.67</v>
      </c>
      <c r="H31" s="1330">
        <v>235</v>
      </c>
      <c r="I31" s="1330">
        <f t="shared" si="30"/>
        <v>352.5</v>
      </c>
      <c r="J31" s="1330">
        <v>72</v>
      </c>
      <c r="K31" s="1330">
        <f t="shared" si="31"/>
        <v>43.199999999999996</v>
      </c>
      <c r="L31" s="1330">
        <f t="shared" si="9"/>
        <v>5363</v>
      </c>
      <c r="M31" s="716">
        <f t="shared" si="10"/>
        <v>0.14301</v>
      </c>
      <c r="N31" s="1330">
        <f t="shared" si="11"/>
        <v>305.61237</v>
      </c>
      <c r="O31" s="1330">
        <f t="shared" si="32"/>
        <v>1128.66237</v>
      </c>
      <c r="P31" s="1332">
        <f t="shared" si="12"/>
        <v>3265.66237</v>
      </c>
      <c r="Q31" s="1335">
        <f t="shared" si="33"/>
        <v>4015</v>
      </c>
      <c r="R31" s="1335">
        <f t="shared" si="13"/>
        <v>13111634</v>
      </c>
      <c r="S31" s="1335">
        <f>'6_Local Deduct Calc'!J31</f>
        <v>4245840</v>
      </c>
      <c r="T31" s="1335">
        <f t="shared" si="34"/>
        <v>4245840</v>
      </c>
      <c r="U31" s="1336">
        <f t="shared" si="35"/>
        <v>8865794</v>
      </c>
      <c r="V31" s="717">
        <f t="shared" si="49"/>
        <v>0.67620000000000002</v>
      </c>
      <c r="W31" s="640">
        <f t="shared" si="36"/>
        <v>0.32379999999999998</v>
      </c>
      <c r="X31" s="641">
        <f t="shared" si="14"/>
        <v>1986.8226485727655</v>
      </c>
      <c r="Y31" s="1335">
        <f>'7_Local Revenue'!AS31</f>
        <v>10436414</v>
      </c>
      <c r="Z31" s="1335">
        <f t="shared" si="37"/>
        <v>6190574</v>
      </c>
      <c r="AA31" s="718">
        <f t="shared" si="38"/>
        <v>0</v>
      </c>
      <c r="AB31" s="718">
        <f t="shared" si="15"/>
        <v>4457955.5600000005</v>
      </c>
      <c r="AC31" s="718">
        <f t="shared" si="16"/>
        <v>4457955.5600000005</v>
      </c>
      <c r="AD31" s="1335">
        <f t="shared" si="17"/>
        <v>2482795.9377641603</v>
      </c>
      <c r="AE31" s="1340">
        <f t="shared" si="39"/>
        <v>1975160</v>
      </c>
      <c r="AF31" s="718">
        <f t="shared" si="18"/>
        <v>924</v>
      </c>
      <c r="AG31" s="719">
        <f t="shared" si="40"/>
        <v>0.44309999999999999</v>
      </c>
      <c r="AH31" s="1340">
        <f t="shared" si="19"/>
        <v>10840954</v>
      </c>
      <c r="AI31" s="718">
        <f t="shared" si="20"/>
        <v>5073</v>
      </c>
      <c r="AJ31" s="1340">
        <f>'3A_Level 3'!J31</f>
        <v>366190</v>
      </c>
      <c r="AK31" s="718">
        <f t="shared" si="21"/>
        <v>171.35704258306038</v>
      </c>
      <c r="AL31" s="1340">
        <f t="shared" si="41"/>
        <v>11207144</v>
      </c>
      <c r="AM31" s="718">
        <f t="shared" si="22"/>
        <v>5244.3350491343008</v>
      </c>
      <c r="AN31" s="1342">
        <f>'3A_Level 3'!K31</f>
        <v>1763211</v>
      </c>
      <c r="AO31" s="721">
        <f t="shared" si="23"/>
        <v>825.08703790360323</v>
      </c>
      <c r="AP31" s="1340">
        <f t="shared" si="42"/>
        <v>12604165</v>
      </c>
      <c r="AQ31" s="718">
        <f t="shared" si="24"/>
        <v>5898.0650444548428</v>
      </c>
      <c r="AR31" s="719">
        <f t="shared" si="43"/>
        <v>0.59152376242243232</v>
      </c>
      <c r="AS31" s="720">
        <f t="shared" si="44"/>
        <v>45</v>
      </c>
      <c r="AT31" s="718">
        <f t="shared" si="25"/>
        <v>8703795.5600000005</v>
      </c>
      <c r="AU31" s="718">
        <f t="shared" si="26"/>
        <v>4072.9</v>
      </c>
      <c r="AV31" s="720">
        <f t="shared" si="45"/>
        <v>25</v>
      </c>
      <c r="AW31" s="719">
        <f t="shared" si="46"/>
        <v>0.40847623757756757</v>
      </c>
      <c r="AX31" s="721">
        <f t="shared" si="47"/>
        <v>21307960.560000002</v>
      </c>
      <c r="AY31" s="721">
        <f t="shared" si="27"/>
        <v>9970.9689096864768</v>
      </c>
      <c r="AZ31" s="720">
        <f t="shared" si="48"/>
        <v>26</v>
      </c>
    </row>
    <row r="32" spans="1:52" ht="15.6" customHeight="1" x14ac:dyDescent="0.2">
      <c r="A32" s="713">
        <v>26</v>
      </c>
      <c r="B32" s="349" t="s">
        <v>30</v>
      </c>
      <c r="C32" s="1326">
        <f>'8_2.1.21 SIS'!AV32</f>
        <v>49838</v>
      </c>
      <c r="D32" s="1326">
        <v>41258</v>
      </c>
      <c r="E32" s="1326">
        <f t="shared" si="28"/>
        <v>9076.76</v>
      </c>
      <c r="F32" s="1521">
        <v>17818</v>
      </c>
      <c r="G32" s="1326">
        <f t="shared" si="29"/>
        <v>1069.08</v>
      </c>
      <c r="H32" s="1326">
        <v>6696</v>
      </c>
      <c r="I32" s="1326">
        <f t="shared" si="30"/>
        <v>10044</v>
      </c>
      <c r="J32" s="1326">
        <v>2869</v>
      </c>
      <c r="K32" s="1326">
        <f t="shared" si="31"/>
        <v>1721.3999999999999</v>
      </c>
      <c r="L32" s="1327">
        <f t="shared" si="9"/>
        <v>0</v>
      </c>
      <c r="M32" s="350">
        <f t="shared" si="10"/>
        <v>0</v>
      </c>
      <c r="N32" s="1326">
        <f t="shared" si="11"/>
        <v>0</v>
      </c>
      <c r="O32" s="1326">
        <f t="shared" si="32"/>
        <v>21911.24</v>
      </c>
      <c r="P32" s="1326">
        <f t="shared" si="12"/>
        <v>71749.240000000005</v>
      </c>
      <c r="Q32" s="1333">
        <f t="shared" si="33"/>
        <v>4015</v>
      </c>
      <c r="R32" s="1333">
        <f t="shared" si="13"/>
        <v>288073199</v>
      </c>
      <c r="S32" s="1333">
        <f>'6_Local Deduct Calc'!J32</f>
        <v>128167697</v>
      </c>
      <c r="T32" s="1333">
        <f t="shared" si="34"/>
        <v>128167697</v>
      </c>
      <c r="U32" s="1334">
        <f t="shared" si="35"/>
        <v>159905502</v>
      </c>
      <c r="V32" s="351">
        <f t="shared" si="49"/>
        <v>0.55510000000000004</v>
      </c>
      <c r="W32" s="351">
        <f t="shared" si="36"/>
        <v>0.44490000000000002</v>
      </c>
      <c r="X32" s="352">
        <f t="shared" si="14"/>
        <v>2571.6862032986878</v>
      </c>
      <c r="Y32" s="1333">
        <f>'7_Local Revenue'!AS32</f>
        <v>323097297</v>
      </c>
      <c r="Z32" s="1333">
        <f t="shared" si="37"/>
        <v>194929600</v>
      </c>
      <c r="AA32" s="102">
        <f t="shared" si="38"/>
        <v>0</v>
      </c>
      <c r="AB32" s="102">
        <f t="shared" si="15"/>
        <v>97944887.660000011</v>
      </c>
      <c r="AC32" s="102">
        <f t="shared" si="16"/>
        <v>97944887.660000011</v>
      </c>
      <c r="AD32" s="1333">
        <f t="shared" si="17"/>
        <v>74950170.494286492</v>
      </c>
      <c r="AE32" s="1339">
        <f t="shared" si="39"/>
        <v>22994717</v>
      </c>
      <c r="AF32" s="102">
        <f t="shared" si="18"/>
        <v>461</v>
      </c>
      <c r="AG32" s="353">
        <f t="shared" si="40"/>
        <v>0.23480000000000001</v>
      </c>
      <c r="AH32" s="1339">
        <f t="shared" si="19"/>
        <v>182900219</v>
      </c>
      <c r="AI32" s="102">
        <f t="shared" si="20"/>
        <v>3670</v>
      </c>
      <c r="AJ32" s="1339">
        <f>'3A_Level 3'!J32</f>
        <v>19881547</v>
      </c>
      <c r="AK32" s="102">
        <f t="shared" si="21"/>
        <v>398.92345198442956</v>
      </c>
      <c r="AL32" s="1339">
        <f t="shared" si="41"/>
        <v>202781766</v>
      </c>
      <c r="AM32" s="102">
        <f t="shared" si="22"/>
        <v>4068.8182912636944</v>
      </c>
      <c r="AN32" s="1341">
        <f>'3A_Level 3'!K32</f>
        <v>61587481</v>
      </c>
      <c r="AO32" s="355">
        <f t="shared" si="23"/>
        <v>1235.7534612143345</v>
      </c>
      <c r="AP32" s="1339">
        <f t="shared" si="42"/>
        <v>244487700</v>
      </c>
      <c r="AQ32" s="102">
        <f t="shared" si="24"/>
        <v>4905.648300493599</v>
      </c>
      <c r="AR32" s="353">
        <f t="shared" si="43"/>
        <v>0.51952306016269811</v>
      </c>
      <c r="AS32" s="354">
        <f t="shared" si="44"/>
        <v>54</v>
      </c>
      <c r="AT32" s="102">
        <f t="shared" si="25"/>
        <v>226112584.66</v>
      </c>
      <c r="AU32" s="102">
        <f t="shared" si="26"/>
        <v>4536.95</v>
      </c>
      <c r="AV32" s="354">
        <f t="shared" si="45"/>
        <v>17</v>
      </c>
      <c r="AW32" s="353">
        <f t="shared" si="46"/>
        <v>0.480476939837302</v>
      </c>
      <c r="AX32" s="355">
        <f t="shared" si="47"/>
        <v>470600284.65999997</v>
      </c>
      <c r="AY32" s="355">
        <f t="shared" si="27"/>
        <v>9442.5997162807489</v>
      </c>
      <c r="AZ32" s="354">
        <f t="shared" si="48"/>
        <v>47</v>
      </c>
    </row>
    <row r="33" spans="1:52" ht="15.6" customHeight="1" x14ac:dyDescent="0.2">
      <c r="A33" s="713">
        <v>27</v>
      </c>
      <c r="B33" s="349" t="s">
        <v>31</v>
      </c>
      <c r="C33" s="1328">
        <f>'8_2.1.21 SIS'!AV33</f>
        <v>5391</v>
      </c>
      <c r="D33" s="1326">
        <v>4116</v>
      </c>
      <c r="E33" s="1326">
        <f t="shared" si="28"/>
        <v>905.52</v>
      </c>
      <c r="F33" s="1521">
        <v>3566</v>
      </c>
      <c r="G33" s="1326">
        <f t="shared" si="29"/>
        <v>213.95999999999998</v>
      </c>
      <c r="H33" s="1326">
        <v>747</v>
      </c>
      <c r="I33" s="1326">
        <f t="shared" si="30"/>
        <v>1120.5</v>
      </c>
      <c r="J33" s="1326">
        <v>119</v>
      </c>
      <c r="K33" s="1326">
        <f t="shared" si="31"/>
        <v>71.399999999999991</v>
      </c>
      <c r="L33" s="1326">
        <f t="shared" si="9"/>
        <v>2109</v>
      </c>
      <c r="M33" s="350">
        <f t="shared" si="10"/>
        <v>5.6239999999999998E-2</v>
      </c>
      <c r="N33" s="1326">
        <f t="shared" si="11"/>
        <v>303.18984</v>
      </c>
      <c r="O33" s="1326">
        <f t="shared" si="32"/>
        <v>2614.5698400000001</v>
      </c>
      <c r="P33" s="1326">
        <f t="shared" si="12"/>
        <v>8005.5698400000001</v>
      </c>
      <c r="Q33" s="1333">
        <f t="shared" si="33"/>
        <v>4015</v>
      </c>
      <c r="R33" s="1333">
        <f t="shared" si="13"/>
        <v>32142363</v>
      </c>
      <c r="S33" s="1333">
        <f>'6_Local Deduct Calc'!J33</f>
        <v>7010326</v>
      </c>
      <c r="T33" s="1333">
        <f t="shared" si="34"/>
        <v>7010326</v>
      </c>
      <c r="U33" s="1334">
        <f t="shared" si="35"/>
        <v>25132037</v>
      </c>
      <c r="V33" s="351">
        <f t="shared" si="49"/>
        <v>0.78190000000000004</v>
      </c>
      <c r="W33" s="351">
        <f t="shared" si="36"/>
        <v>0.21809999999999999</v>
      </c>
      <c r="X33" s="352">
        <f t="shared" si="14"/>
        <v>1300.3758115377482</v>
      </c>
      <c r="Y33" s="1333">
        <f>'7_Local Revenue'!AS33</f>
        <v>20794783</v>
      </c>
      <c r="Z33" s="1333">
        <f t="shared" si="37"/>
        <v>13784457</v>
      </c>
      <c r="AA33" s="102">
        <f t="shared" si="38"/>
        <v>0</v>
      </c>
      <c r="AB33" s="102">
        <f t="shared" si="15"/>
        <v>10928403.42</v>
      </c>
      <c r="AC33" s="102">
        <f t="shared" si="16"/>
        <v>10928403.42</v>
      </c>
      <c r="AD33" s="1333">
        <f t="shared" si="17"/>
        <v>4099593.8317514397</v>
      </c>
      <c r="AE33" s="1339">
        <f t="shared" si="39"/>
        <v>6828810</v>
      </c>
      <c r="AF33" s="102">
        <f t="shared" si="18"/>
        <v>1267</v>
      </c>
      <c r="AG33" s="353">
        <f t="shared" si="40"/>
        <v>0.62490000000000001</v>
      </c>
      <c r="AH33" s="1339">
        <f t="shared" si="19"/>
        <v>31960847</v>
      </c>
      <c r="AI33" s="102">
        <f t="shared" si="20"/>
        <v>5929</v>
      </c>
      <c r="AJ33" s="1339">
        <f>'3A_Level 3'!J33</f>
        <v>923787</v>
      </c>
      <c r="AK33" s="102">
        <f t="shared" si="21"/>
        <v>171.35726210350583</v>
      </c>
      <c r="AL33" s="1339">
        <f t="shared" si="41"/>
        <v>32884634</v>
      </c>
      <c r="AM33" s="102">
        <f t="shared" si="22"/>
        <v>6099.9135596364313</v>
      </c>
      <c r="AN33" s="1341">
        <f>'3A_Level 3'!K33</f>
        <v>4660073</v>
      </c>
      <c r="AO33" s="355">
        <f t="shared" si="23"/>
        <v>864.41717677610836</v>
      </c>
      <c r="AP33" s="1339">
        <f t="shared" si="42"/>
        <v>36620920</v>
      </c>
      <c r="AQ33" s="102">
        <f t="shared" si="24"/>
        <v>6792.9734743090339</v>
      </c>
      <c r="AR33" s="353">
        <f t="shared" si="43"/>
        <v>0.67120885836513133</v>
      </c>
      <c r="AS33" s="354">
        <f t="shared" si="44"/>
        <v>21</v>
      </c>
      <c r="AT33" s="102">
        <f t="shared" si="25"/>
        <v>17938729.420000002</v>
      </c>
      <c r="AU33" s="102">
        <f t="shared" si="26"/>
        <v>3327.53</v>
      </c>
      <c r="AV33" s="354">
        <f t="shared" si="45"/>
        <v>50</v>
      </c>
      <c r="AW33" s="353">
        <f t="shared" si="46"/>
        <v>0.32879114163486867</v>
      </c>
      <c r="AX33" s="355">
        <f t="shared" si="47"/>
        <v>54559649.420000002</v>
      </c>
      <c r="AY33" s="355">
        <f t="shared" si="27"/>
        <v>10120.506291968095</v>
      </c>
      <c r="AZ33" s="354">
        <f t="shared" si="48"/>
        <v>19</v>
      </c>
    </row>
    <row r="34" spans="1:52" ht="15.6" customHeight="1" x14ac:dyDescent="0.2">
      <c r="A34" s="713">
        <v>28</v>
      </c>
      <c r="B34" s="349" t="s">
        <v>32</v>
      </c>
      <c r="C34" s="1328">
        <f>'8_2.1.21 SIS'!AV34</f>
        <v>33561</v>
      </c>
      <c r="D34" s="1326">
        <v>22486</v>
      </c>
      <c r="E34" s="1326">
        <f t="shared" si="28"/>
        <v>4946.92</v>
      </c>
      <c r="F34" s="1521">
        <v>12418.5</v>
      </c>
      <c r="G34" s="1326">
        <f t="shared" si="29"/>
        <v>745.11</v>
      </c>
      <c r="H34" s="1326">
        <v>3256</v>
      </c>
      <c r="I34" s="1326">
        <f t="shared" si="30"/>
        <v>4884</v>
      </c>
      <c r="J34" s="1326">
        <v>1443</v>
      </c>
      <c r="K34" s="1326">
        <f t="shared" si="31"/>
        <v>865.8</v>
      </c>
      <c r="L34" s="1326">
        <f t="shared" si="9"/>
        <v>0</v>
      </c>
      <c r="M34" s="350">
        <f t="shared" si="10"/>
        <v>0</v>
      </c>
      <c r="N34" s="1326">
        <f t="shared" si="11"/>
        <v>0</v>
      </c>
      <c r="O34" s="1326">
        <f t="shared" si="32"/>
        <v>11441.829999999998</v>
      </c>
      <c r="P34" s="1326">
        <f t="shared" si="12"/>
        <v>45002.83</v>
      </c>
      <c r="Q34" s="1333">
        <f t="shared" si="33"/>
        <v>4015</v>
      </c>
      <c r="R34" s="1333">
        <f t="shared" si="13"/>
        <v>180686362</v>
      </c>
      <c r="S34" s="1333">
        <f>'6_Local Deduct Calc'!J34</f>
        <v>76333315</v>
      </c>
      <c r="T34" s="1333">
        <f t="shared" si="34"/>
        <v>76333315</v>
      </c>
      <c r="U34" s="1334">
        <f t="shared" si="35"/>
        <v>104353047</v>
      </c>
      <c r="V34" s="351">
        <f t="shared" si="49"/>
        <v>0.57750000000000001</v>
      </c>
      <c r="W34" s="351">
        <f t="shared" si="36"/>
        <v>0.42249999999999999</v>
      </c>
      <c r="X34" s="352">
        <f t="shared" si="14"/>
        <v>2274.4648550400761</v>
      </c>
      <c r="Y34" s="1333">
        <f>'7_Local Revenue'!AS34</f>
        <v>193295477</v>
      </c>
      <c r="Z34" s="1333">
        <f t="shared" si="37"/>
        <v>116962162</v>
      </c>
      <c r="AA34" s="102">
        <f t="shared" si="38"/>
        <v>0</v>
      </c>
      <c r="AB34" s="102">
        <f t="shared" si="15"/>
        <v>61433363.080000006</v>
      </c>
      <c r="AC34" s="102">
        <f t="shared" si="16"/>
        <v>61433363.080000006</v>
      </c>
      <c r="AD34" s="1333">
        <f t="shared" si="17"/>
        <v>44643624.950236008</v>
      </c>
      <c r="AE34" s="1339">
        <f t="shared" si="39"/>
        <v>16789738</v>
      </c>
      <c r="AF34" s="102">
        <f t="shared" si="18"/>
        <v>500</v>
      </c>
      <c r="AG34" s="353">
        <f t="shared" si="40"/>
        <v>0.27329999999999999</v>
      </c>
      <c r="AH34" s="1339">
        <f t="shared" si="19"/>
        <v>121142785</v>
      </c>
      <c r="AI34" s="102">
        <f t="shared" si="20"/>
        <v>3610</v>
      </c>
      <c r="AJ34" s="1339">
        <f>'3A_Level 3'!J34</f>
        <v>7747298</v>
      </c>
      <c r="AK34" s="102">
        <f t="shared" si="21"/>
        <v>230.84228717857036</v>
      </c>
      <c r="AL34" s="1339">
        <f t="shared" si="41"/>
        <v>128890083</v>
      </c>
      <c r="AM34" s="102">
        <f t="shared" si="22"/>
        <v>3840.47206579065</v>
      </c>
      <c r="AN34" s="1341">
        <f>'3A_Level 3'!K34</f>
        <v>31052056</v>
      </c>
      <c r="AO34" s="355">
        <f t="shared" si="23"/>
        <v>925.24227525997435</v>
      </c>
      <c r="AP34" s="1339">
        <f t="shared" si="42"/>
        <v>152194841</v>
      </c>
      <c r="AQ34" s="102">
        <f t="shared" si="24"/>
        <v>4534.8720538720536</v>
      </c>
      <c r="AR34" s="353">
        <f t="shared" si="43"/>
        <v>0.52487944428932864</v>
      </c>
      <c r="AS34" s="354">
        <f t="shared" si="44"/>
        <v>53</v>
      </c>
      <c r="AT34" s="102">
        <f t="shared" si="25"/>
        <v>137766678.08000001</v>
      </c>
      <c r="AU34" s="102">
        <f t="shared" si="26"/>
        <v>4104.96</v>
      </c>
      <c r="AV34" s="354">
        <f t="shared" si="45"/>
        <v>23</v>
      </c>
      <c r="AW34" s="353">
        <f t="shared" si="46"/>
        <v>0.47512055571067119</v>
      </c>
      <c r="AX34" s="355">
        <f t="shared" si="47"/>
        <v>289961519.08000004</v>
      </c>
      <c r="AY34" s="355">
        <f t="shared" si="27"/>
        <v>8639.8354959625776</v>
      </c>
      <c r="AZ34" s="354">
        <f t="shared" si="48"/>
        <v>64</v>
      </c>
    </row>
    <row r="35" spans="1:52" ht="15.6" customHeight="1" x14ac:dyDescent="0.2">
      <c r="A35" s="713">
        <v>29</v>
      </c>
      <c r="B35" s="349" t="s">
        <v>33</v>
      </c>
      <c r="C35" s="1328">
        <f>'8_2.1.21 SIS'!AV35</f>
        <v>14029</v>
      </c>
      <c r="D35" s="1326">
        <v>9247</v>
      </c>
      <c r="E35" s="1326">
        <f t="shared" si="28"/>
        <v>2034.34</v>
      </c>
      <c r="F35" s="1521">
        <v>8360.5</v>
      </c>
      <c r="G35" s="1326">
        <f t="shared" si="29"/>
        <v>501.63</v>
      </c>
      <c r="H35" s="1326">
        <v>1373</v>
      </c>
      <c r="I35" s="1326">
        <f t="shared" si="30"/>
        <v>2059.5</v>
      </c>
      <c r="J35" s="1326">
        <v>274</v>
      </c>
      <c r="K35" s="1326">
        <f t="shared" si="31"/>
        <v>164.4</v>
      </c>
      <c r="L35" s="1326">
        <f t="shared" si="9"/>
        <v>0</v>
      </c>
      <c r="M35" s="350">
        <f t="shared" si="10"/>
        <v>0</v>
      </c>
      <c r="N35" s="1326">
        <f t="shared" si="11"/>
        <v>0</v>
      </c>
      <c r="O35" s="1326">
        <f t="shared" si="32"/>
        <v>4759.869999999999</v>
      </c>
      <c r="P35" s="1326">
        <f t="shared" si="12"/>
        <v>18788.87</v>
      </c>
      <c r="Q35" s="1333">
        <f t="shared" si="33"/>
        <v>4015</v>
      </c>
      <c r="R35" s="1333">
        <f t="shared" si="13"/>
        <v>75437313</v>
      </c>
      <c r="S35" s="1333">
        <f>'6_Local Deduct Calc'!J35</f>
        <v>25342134</v>
      </c>
      <c r="T35" s="1333">
        <f t="shared" si="34"/>
        <v>25342134</v>
      </c>
      <c r="U35" s="1334">
        <f t="shared" si="35"/>
        <v>50095179</v>
      </c>
      <c r="V35" s="351">
        <f t="shared" si="49"/>
        <v>0.66410000000000002</v>
      </c>
      <c r="W35" s="351">
        <f t="shared" si="36"/>
        <v>0.33589999999999998</v>
      </c>
      <c r="X35" s="352">
        <f t="shared" si="14"/>
        <v>1806.4105780882458</v>
      </c>
      <c r="Y35" s="1333">
        <f>'7_Local Revenue'!AS35</f>
        <v>72786271</v>
      </c>
      <c r="Z35" s="1333">
        <f t="shared" si="37"/>
        <v>47444137</v>
      </c>
      <c r="AA35" s="102">
        <f t="shared" si="38"/>
        <v>0</v>
      </c>
      <c r="AB35" s="102">
        <f t="shared" si="15"/>
        <v>25648686.420000002</v>
      </c>
      <c r="AC35" s="102">
        <f t="shared" si="16"/>
        <v>25648686.420000002</v>
      </c>
      <c r="AD35" s="1333">
        <f t="shared" si="17"/>
        <v>14818477.28178216</v>
      </c>
      <c r="AE35" s="1339">
        <f t="shared" si="39"/>
        <v>10830209</v>
      </c>
      <c r="AF35" s="102">
        <f t="shared" si="18"/>
        <v>772</v>
      </c>
      <c r="AG35" s="353">
        <f t="shared" si="40"/>
        <v>0.42230000000000001</v>
      </c>
      <c r="AH35" s="1339">
        <f t="shared" si="19"/>
        <v>60925388</v>
      </c>
      <c r="AI35" s="102">
        <f t="shared" si="20"/>
        <v>4343</v>
      </c>
      <c r="AJ35" s="1339">
        <f>'3A_Level 3'!J35</f>
        <v>2403971</v>
      </c>
      <c r="AK35" s="102">
        <f t="shared" si="21"/>
        <v>171.3572599615083</v>
      </c>
      <c r="AL35" s="1339">
        <f t="shared" si="41"/>
        <v>63329359</v>
      </c>
      <c r="AM35" s="102">
        <f t="shared" si="22"/>
        <v>4514.1748520920946</v>
      </c>
      <c r="AN35" s="1341">
        <f>'3A_Level 3'!K35</f>
        <v>12995165</v>
      </c>
      <c r="AO35" s="355">
        <f t="shared" si="23"/>
        <v>926.30729203792146</v>
      </c>
      <c r="AP35" s="1339">
        <f t="shared" si="42"/>
        <v>73920553</v>
      </c>
      <c r="AQ35" s="102">
        <f t="shared" si="24"/>
        <v>5269.1248841685083</v>
      </c>
      <c r="AR35" s="353">
        <f t="shared" si="43"/>
        <v>0.59178400634064532</v>
      </c>
      <c r="AS35" s="354">
        <f t="shared" si="44"/>
        <v>44</v>
      </c>
      <c r="AT35" s="102">
        <f t="shared" si="25"/>
        <v>50990820.420000002</v>
      </c>
      <c r="AU35" s="102">
        <f t="shared" si="26"/>
        <v>3634.67</v>
      </c>
      <c r="AV35" s="354">
        <f t="shared" si="45"/>
        <v>35</v>
      </c>
      <c r="AW35" s="353">
        <f t="shared" si="46"/>
        <v>0.40821599365935463</v>
      </c>
      <c r="AX35" s="355">
        <f t="shared" si="47"/>
        <v>124911373.42</v>
      </c>
      <c r="AY35" s="355">
        <f t="shared" si="27"/>
        <v>8903.7973782878325</v>
      </c>
      <c r="AZ35" s="354">
        <f t="shared" si="48"/>
        <v>62</v>
      </c>
    </row>
    <row r="36" spans="1:52" ht="15.6" customHeight="1" x14ac:dyDescent="0.2">
      <c r="A36" s="714">
        <v>30</v>
      </c>
      <c r="B36" s="715" t="s">
        <v>34</v>
      </c>
      <c r="C36" s="1329">
        <f>'8_2.1.21 SIS'!AV36</f>
        <v>2438</v>
      </c>
      <c r="D36" s="1330">
        <v>1622</v>
      </c>
      <c r="E36" s="1330">
        <f t="shared" si="28"/>
        <v>356.84</v>
      </c>
      <c r="F36" s="1522">
        <v>896</v>
      </c>
      <c r="G36" s="1330">
        <f t="shared" si="29"/>
        <v>53.76</v>
      </c>
      <c r="H36" s="1330">
        <v>278</v>
      </c>
      <c r="I36" s="1330">
        <f t="shared" si="30"/>
        <v>417</v>
      </c>
      <c r="J36" s="1330">
        <v>39</v>
      </c>
      <c r="K36" s="1330">
        <f t="shared" si="31"/>
        <v>23.4</v>
      </c>
      <c r="L36" s="1330">
        <f t="shared" si="9"/>
        <v>5062</v>
      </c>
      <c r="M36" s="716">
        <f t="shared" si="10"/>
        <v>0.13499</v>
      </c>
      <c r="N36" s="1330">
        <f t="shared" si="11"/>
        <v>329.10561999999999</v>
      </c>
      <c r="O36" s="1330">
        <f t="shared" si="32"/>
        <v>1180.1056199999998</v>
      </c>
      <c r="P36" s="1332">
        <f t="shared" si="12"/>
        <v>3618.1056199999998</v>
      </c>
      <c r="Q36" s="1335">
        <f t="shared" si="33"/>
        <v>4015</v>
      </c>
      <c r="R36" s="1335">
        <f t="shared" si="13"/>
        <v>14526694</v>
      </c>
      <c r="S36" s="1335">
        <f>'6_Local Deduct Calc'!J36</f>
        <v>3137625</v>
      </c>
      <c r="T36" s="1335">
        <f t="shared" si="34"/>
        <v>3137625</v>
      </c>
      <c r="U36" s="1336">
        <f t="shared" si="35"/>
        <v>11389069</v>
      </c>
      <c r="V36" s="717">
        <f t="shared" si="49"/>
        <v>0.78400000000000003</v>
      </c>
      <c r="W36" s="640">
        <f t="shared" si="36"/>
        <v>0.216</v>
      </c>
      <c r="X36" s="641">
        <f t="shared" si="14"/>
        <v>1286.9667760459392</v>
      </c>
      <c r="Y36" s="1335">
        <f>'7_Local Revenue'!AS36</f>
        <v>11686297</v>
      </c>
      <c r="Z36" s="1335">
        <f t="shared" si="37"/>
        <v>8548672</v>
      </c>
      <c r="AA36" s="718">
        <f t="shared" si="38"/>
        <v>0</v>
      </c>
      <c r="AB36" s="718">
        <f t="shared" si="15"/>
        <v>4939075.96</v>
      </c>
      <c r="AC36" s="718">
        <f t="shared" si="16"/>
        <v>4939075.96</v>
      </c>
      <c r="AD36" s="1335">
        <f t="shared" si="17"/>
        <v>1834965.5006592001</v>
      </c>
      <c r="AE36" s="1340">
        <f t="shared" si="39"/>
        <v>3104110</v>
      </c>
      <c r="AF36" s="718">
        <f t="shared" si="18"/>
        <v>1273</v>
      </c>
      <c r="AG36" s="719">
        <f t="shared" si="40"/>
        <v>0.62849999999999995</v>
      </c>
      <c r="AH36" s="1340">
        <f t="shared" si="19"/>
        <v>14493179</v>
      </c>
      <c r="AI36" s="718">
        <f t="shared" si="20"/>
        <v>5945</v>
      </c>
      <c r="AJ36" s="1340">
        <f>'3A_Level 3'!J36</f>
        <v>417769</v>
      </c>
      <c r="AK36" s="718">
        <f t="shared" si="21"/>
        <v>171.35726004922068</v>
      </c>
      <c r="AL36" s="1340">
        <f t="shared" si="41"/>
        <v>14910948</v>
      </c>
      <c r="AM36" s="718">
        <f t="shared" si="22"/>
        <v>6116.0574241181293</v>
      </c>
      <c r="AN36" s="1342">
        <f>'3A_Level 3'!K36</f>
        <v>2190609</v>
      </c>
      <c r="AO36" s="721">
        <f t="shared" si="23"/>
        <v>898.52707136997537</v>
      </c>
      <c r="AP36" s="1340">
        <f t="shared" si="42"/>
        <v>16683788</v>
      </c>
      <c r="AQ36" s="718">
        <f t="shared" si="24"/>
        <v>6843.2272354388842</v>
      </c>
      <c r="AR36" s="719">
        <f t="shared" si="43"/>
        <v>0.67380688753571361</v>
      </c>
      <c r="AS36" s="720">
        <f t="shared" si="44"/>
        <v>20</v>
      </c>
      <c r="AT36" s="718">
        <f t="shared" si="25"/>
        <v>8076700.96</v>
      </c>
      <c r="AU36" s="718">
        <f t="shared" si="26"/>
        <v>3312.84</v>
      </c>
      <c r="AV36" s="720">
        <f t="shared" si="45"/>
        <v>51</v>
      </c>
      <c r="AW36" s="719">
        <f t="shared" si="46"/>
        <v>0.32619311246428634</v>
      </c>
      <c r="AX36" s="721">
        <f t="shared" si="47"/>
        <v>24760488.960000001</v>
      </c>
      <c r="AY36" s="721">
        <f t="shared" si="27"/>
        <v>10156.066021328959</v>
      </c>
      <c r="AZ36" s="720">
        <f t="shared" si="48"/>
        <v>17</v>
      </c>
    </row>
    <row r="37" spans="1:52" ht="15.6" customHeight="1" x14ac:dyDescent="0.2">
      <c r="A37" s="713">
        <v>31</v>
      </c>
      <c r="B37" s="349" t="s">
        <v>35</v>
      </c>
      <c r="C37" s="1326">
        <f>'8_2.1.21 SIS'!AV37</f>
        <v>6090</v>
      </c>
      <c r="D37" s="1326">
        <v>4043</v>
      </c>
      <c r="E37" s="1326">
        <f t="shared" si="28"/>
        <v>889.46</v>
      </c>
      <c r="F37" s="1521">
        <v>2518</v>
      </c>
      <c r="G37" s="1326">
        <f t="shared" si="29"/>
        <v>151.07999999999998</v>
      </c>
      <c r="H37" s="1326">
        <v>1104</v>
      </c>
      <c r="I37" s="1326">
        <f t="shared" si="30"/>
        <v>1656</v>
      </c>
      <c r="J37" s="1326">
        <v>247</v>
      </c>
      <c r="K37" s="1326">
        <f t="shared" si="31"/>
        <v>148.19999999999999</v>
      </c>
      <c r="L37" s="1327">
        <f t="shared" si="9"/>
        <v>1410</v>
      </c>
      <c r="M37" s="350">
        <f t="shared" si="10"/>
        <v>3.7600000000000001E-2</v>
      </c>
      <c r="N37" s="1326">
        <f t="shared" si="11"/>
        <v>228.98400000000001</v>
      </c>
      <c r="O37" s="1326">
        <f t="shared" si="32"/>
        <v>3073.7239999999997</v>
      </c>
      <c r="P37" s="1326">
        <f t="shared" si="12"/>
        <v>9163.7240000000002</v>
      </c>
      <c r="Q37" s="1333">
        <f t="shared" si="33"/>
        <v>4015</v>
      </c>
      <c r="R37" s="1333">
        <f t="shared" si="13"/>
        <v>36792352</v>
      </c>
      <c r="S37" s="1333">
        <f>'6_Local Deduct Calc'!J37</f>
        <v>13341458</v>
      </c>
      <c r="T37" s="1333">
        <f t="shared" si="34"/>
        <v>13341458</v>
      </c>
      <c r="U37" s="1334">
        <f t="shared" si="35"/>
        <v>23450894</v>
      </c>
      <c r="V37" s="351">
        <f t="shared" si="49"/>
        <v>0.63739999999999997</v>
      </c>
      <c r="W37" s="351">
        <f t="shared" si="36"/>
        <v>0.36259999999999998</v>
      </c>
      <c r="X37" s="352">
        <f t="shared" si="14"/>
        <v>2190.7155993431857</v>
      </c>
      <c r="Y37" s="1333">
        <f>'7_Local Revenue'!AS37</f>
        <v>38594355</v>
      </c>
      <c r="Z37" s="1333">
        <f t="shared" si="37"/>
        <v>25252897</v>
      </c>
      <c r="AA37" s="102">
        <f t="shared" si="38"/>
        <v>0</v>
      </c>
      <c r="AB37" s="102">
        <f t="shared" si="15"/>
        <v>12509399.680000002</v>
      </c>
      <c r="AC37" s="102">
        <f t="shared" si="16"/>
        <v>12509399.680000002</v>
      </c>
      <c r="AD37" s="1333">
        <f t="shared" si="17"/>
        <v>7801762.3172249608</v>
      </c>
      <c r="AE37" s="1339">
        <f t="shared" si="39"/>
        <v>4707637</v>
      </c>
      <c r="AF37" s="102">
        <f t="shared" si="18"/>
        <v>773</v>
      </c>
      <c r="AG37" s="353">
        <f t="shared" si="40"/>
        <v>0.37630000000000002</v>
      </c>
      <c r="AH37" s="1339">
        <f t="shared" si="19"/>
        <v>28158531</v>
      </c>
      <c r="AI37" s="102">
        <f t="shared" si="20"/>
        <v>4624</v>
      </c>
      <c r="AJ37" s="1339">
        <f>'3A_Level 3'!J37</f>
        <v>1043566</v>
      </c>
      <c r="AK37" s="102">
        <f t="shared" si="21"/>
        <v>171.35730706075535</v>
      </c>
      <c r="AL37" s="1339">
        <f t="shared" si="41"/>
        <v>29202097</v>
      </c>
      <c r="AM37" s="102">
        <f t="shared" si="22"/>
        <v>4795.0898193760258</v>
      </c>
      <c r="AN37" s="1341">
        <f>'3A_Level 3'!K37</f>
        <v>4824421</v>
      </c>
      <c r="AO37" s="355">
        <f t="shared" si="23"/>
        <v>792.18735632183905</v>
      </c>
      <c r="AP37" s="1339">
        <f t="shared" si="42"/>
        <v>32982952</v>
      </c>
      <c r="AQ37" s="102">
        <f t="shared" si="24"/>
        <v>5415.9198686371101</v>
      </c>
      <c r="AR37" s="353">
        <f t="shared" si="43"/>
        <v>0.56061220885398899</v>
      </c>
      <c r="AS37" s="354">
        <f t="shared" si="44"/>
        <v>50</v>
      </c>
      <c r="AT37" s="102">
        <f t="shared" si="25"/>
        <v>25850857.68</v>
      </c>
      <c r="AU37" s="102">
        <f t="shared" si="26"/>
        <v>4244.8</v>
      </c>
      <c r="AV37" s="354">
        <f t="shared" si="45"/>
        <v>21</v>
      </c>
      <c r="AW37" s="353">
        <f t="shared" si="46"/>
        <v>0.43938779114601101</v>
      </c>
      <c r="AX37" s="355">
        <f t="shared" si="47"/>
        <v>58833809.68</v>
      </c>
      <c r="AY37" s="355">
        <f t="shared" si="27"/>
        <v>9660.7240853858784</v>
      </c>
      <c r="AZ37" s="354">
        <f t="shared" si="48"/>
        <v>32</v>
      </c>
    </row>
    <row r="38" spans="1:52" ht="15.6" customHeight="1" x14ac:dyDescent="0.2">
      <c r="A38" s="713">
        <v>32</v>
      </c>
      <c r="B38" s="349" t="s">
        <v>36</v>
      </c>
      <c r="C38" s="1328">
        <f>'8_2.1.21 SIS'!AV38</f>
        <v>25775</v>
      </c>
      <c r="D38" s="1326">
        <v>14754</v>
      </c>
      <c r="E38" s="1326">
        <f t="shared" si="28"/>
        <v>3245.88</v>
      </c>
      <c r="F38" s="1521">
        <v>13964.5</v>
      </c>
      <c r="G38" s="1326">
        <f t="shared" si="29"/>
        <v>837.87</v>
      </c>
      <c r="H38" s="1326">
        <v>3501</v>
      </c>
      <c r="I38" s="1326">
        <f t="shared" si="30"/>
        <v>5251.5</v>
      </c>
      <c r="J38" s="1326">
        <v>919</v>
      </c>
      <c r="K38" s="1326">
        <f t="shared" si="31"/>
        <v>551.4</v>
      </c>
      <c r="L38" s="1326">
        <f t="shared" si="9"/>
        <v>0</v>
      </c>
      <c r="M38" s="350">
        <f t="shared" si="10"/>
        <v>0</v>
      </c>
      <c r="N38" s="1326">
        <f t="shared" si="11"/>
        <v>0</v>
      </c>
      <c r="O38" s="1326">
        <f t="shared" si="32"/>
        <v>9886.65</v>
      </c>
      <c r="P38" s="1326">
        <f t="shared" si="12"/>
        <v>35661.65</v>
      </c>
      <c r="Q38" s="1333">
        <f t="shared" si="33"/>
        <v>4015</v>
      </c>
      <c r="R38" s="1333">
        <f t="shared" si="13"/>
        <v>143181525</v>
      </c>
      <c r="S38" s="1333">
        <f>'6_Local Deduct Calc'!J38</f>
        <v>24634913</v>
      </c>
      <c r="T38" s="1333">
        <f t="shared" si="34"/>
        <v>24634913</v>
      </c>
      <c r="U38" s="1334">
        <f t="shared" si="35"/>
        <v>118546612</v>
      </c>
      <c r="V38" s="351">
        <f t="shared" si="49"/>
        <v>0.82789999999999997</v>
      </c>
      <c r="W38" s="351">
        <f t="shared" si="36"/>
        <v>0.1721</v>
      </c>
      <c r="X38" s="352">
        <f t="shared" si="14"/>
        <v>955.76772065955379</v>
      </c>
      <c r="Y38" s="1333">
        <f>'7_Local Revenue'!AS38</f>
        <v>74974471</v>
      </c>
      <c r="Z38" s="1337">
        <f>IF(Y38-T38&gt;0,Y38-T38,0)-Z79</f>
        <v>48566650</v>
      </c>
      <c r="AA38" s="102">
        <f t="shared" si="38"/>
        <v>0</v>
      </c>
      <c r="AB38" s="102">
        <f t="shared" si="15"/>
        <v>48681718.5</v>
      </c>
      <c r="AC38" s="102">
        <f t="shared" si="16"/>
        <v>48566650</v>
      </c>
      <c r="AD38" s="1333">
        <f t="shared" si="17"/>
        <v>14376311.1998</v>
      </c>
      <c r="AE38" s="1339">
        <f t="shared" si="39"/>
        <v>34190339</v>
      </c>
      <c r="AF38" s="102">
        <f t="shared" si="18"/>
        <v>1326</v>
      </c>
      <c r="AG38" s="353">
        <f t="shared" si="40"/>
        <v>0.70399999999999996</v>
      </c>
      <c r="AH38" s="1339">
        <f t="shared" si="19"/>
        <v>152736951</v>
      </c>
      <c r="AI38" s="102">
        <f t="shared" si="20"/>
        <v>5926</v>
      </c>
      <c r="AJ38" s="1339">
        <f>'3A_Level 3'!J38</f>
        <v>4416734</v>
      </c>
      <c r="AK38" s="102">
        <f t="shared" si="21"/>
        <v>171.3572841901067</v>
      </c>
      <c r="AL38" s="1339">
        <f t="shared" si="41"/>
        <v>157153685</v>
      </c>
      <c r="AM38" s="102">
        <f t="shared" si="22"/>
        <v>6097.1361784675073</v>
      </c>
      <c r="AN38" s="1341">
        <f>'3A_Level 3'!K38</f>
        <v>18844806</v>
      </c>
      <c r="AO38" s="355">
        <f t="shared" si="23"/>
        <v>731.12729388942773</v>
      </c>
      <c r="AP38" s="1339">
        <f t="shared" si="42"/>
        <v>171581757</v>
      </c>
      <c r="AQ38" s="102">
        <f t="shared" si="24"/>
        <v>6656.9061881668285</v>
      </c>
      <c r="AR38" s="353">
        <f t="shared" si="43"/>
        <v>0.70095363115427967</v>
      </c>
      <c r="AS38" s="354">
        <f t="shared" si="44"/>
        <v>12</v>
      </c>
      <c r="AT38" s="102">
        <f t="shared" si="25"/>
        <v>73201563</v>
      </c>
      <c r="AU38" s="102">
        <f t="shared" si="26"/>
        <v>2840.02</v>
      </c>
      <c r="AV38" s="354">
        <f t="shared" si="45"/>
        <v>61</v>
      </c>
      <c r="AW38" s="353">
        <f t="shared" si="46"/>
        <v>0.29904636884572039</v>
      </c>
      <c r="AX38" s="355">
        <f t="shared" si="47"/>
        <v>244783320</v>
      </c>
      <c r="AY38" s="355">
        <f t="shared" si="27"/>
        <v>9496.9280310378272</v>
      </c>
      <c r="AZ38" s="354">
        <f t="shared" si="48"/>
        <v>45</v>
      </c>
    </row>
    <row r="39" spans="1:52" ht="15.6" customHeight="1" x14ac:dyDescent="0.2">
      <c r="A39" s="713">
        <v>33</v>
      </c>
      <c r="B39" s="349" t="s">
        <v>37</v>
      </c>
      <c r="C39" s="1328">
        <f>'8_2.1.21 SIS'!AV39</f>
        <v>1341</v>
      </c>
      <c r="D39" s="1326">
        <v>1333</v>
      </c>
      <c r="E39" s="1326">
        <f t="shared" si="28"/>
        <v>293.26</v>
      </c>
      <c r="F39" s="1521">
        <v>970</v>
      </c>
      <c r="G39" s="1326">
        <f t="shared" si="29"/>
        <v>58.199999999999996</v>
      </c>
      <c r="H39" s="1326">
        <v>205</v>
      </c>
      <c r="I39" s="1326">
        <f t="shared" si="30"/>
        <v>307.5</v>
      </c>
      <c r="J39" s="1326">
        <v>11</v>
      </c>
      <c r="K39" s="1326">
        <f t="shared" si="31"/>
        <v>6.6</v>
      </c>
      <c r="L39" s="1326">
        <f t="shared" ref="L39:L75" si="50">IF(C39&lt;$L$1,$L$1-C39,0)</f>
        <v>6159</v>
      </c>
      <c r="M39" s="350">
        <f t="shared" ref="M39:M70" si="51">ROUND(L39/$M$1,5)</f>
        <v>0.16424</v>
      </c>
      <c r="N39" s="1326">
        <f t="shared" si="11"/>
        <v>220.24583999999999</v>
      </c>
      <c r="O39" s="1326">
        <f t="shared" si="32"/>
        <v>885.80583999999999</v>
      </c>
      <c r="P39" s="1326">
        <f t="shared" ref="P39:P70" si="52">O39+C39</f>
        <v>2226.80584</v>
      </c>
      <c r="Q39" s="1333">
        <f t="shared" si="33"/>
        <v>4015</v>
      </c>
      <c r="R39" s="1333">
        <f t="shared" ref="R39:R70" si="53">ROUND(P39*Q39,0)</f>
        <v>8940625</v>
      </c>
      <c r="S39" s="1333">
        <f>'6_Local Deduct Calc'!J39</f>
        <v>2673303</v>
      </c>
      <c r="T39" s="1333">
        <f t="shared" si="34"/>
        <v>2673303</v>
      </c>
      <c r="U39" s="1334">
        <f t="shared" si="35"/>
        <v>6267322</v>
      </c>
      <c r="V39" s="351">
        <f t="shared" si="49"/>
        <v>0.70099999999999996</v>
      </c>
      <c r="W39" s="351">
        <f t="shared" si="36"/>
        <v>0.29899999999999999</v>
      </c>
      <c r="X39" s="352">
        <f t="shared" ref="X39:X70" si="54">T39/C39</f>
        <v>1993.5145413870246</v>
      </c>
      <c r="Y39" s="1333">
        <f>'7_Local Revenue'!AS39</f>
        <v>6201762</v>
      </c>
      <c r="Z39" s="1333">
        <f t="shared" si="37"/>
        <v>3528459</v>
      </c>
      <c r="AA39" s="102">
        <f t="shared" si="38"/>
        <v>0</v>
      </c>
      <c r="AB39" s="102">
        <f t="shared" ref="AB39:AB75" si="55">R39*$AB$1</f>
        <v>3039812.5</v>
      </c>
      <c r="AC39" s="102">
        <f t="shared" ref="AC39:AC70" si="56">IF(Z39&lt;AB39,Z39,AB39)</f>
        <v>3039812.5</v>
      </c>
      <c r="AD39" s="1333">
        <f t="shared" ref="AD39:AD70" si="57">IF(AC39&gt;0,AC39*(W39*$AD$1),0)</f>
        <v>1563314.7725</v>
      </c>
      <c r="AE39" s="1339">
        <f t="shared" si="39"/>
        <v>1476498</v>
      </c>
      <c r="AF39" s="102">
        <f t="shared" ref="AF39:AF70" si="58">ROUND(AE39/C39,0)</f>
        <v>1101</v>
      </c>
      <c r="AG39" s="353">
        <f t="shared" si="40"/>
        <v>0.48570000000000002</v>
      </c>
      <c r="AH39" s="1339">
        <f t="shared" ref="AH39:AH75" si="59">U39+AE39</f>
        <v>7743820</v>
      </c>
      <c r="AI39" s="102">
        <f t="shared" ref="AI39:AI70" si="60">ROUND(AH39/C39,0)</f>
        <v>5775</v>
      </c>
      <c r="AJ39" s="1339">
        <f>'3A_Level 3'!J39</f>
        <v>229790</v>
      </c>
      <c r="AK39" s="102">
        <f t="shared" ref="AK39:AK70" si="61">AJ39/C39</f>
        <v>171.35719612229678</v>
      </c>
      <c r="AL39" s="1339">
        <f t="shared" si="41"/>
        <v>7973610</v>
      </c>
      <c r="AM39" s="102">
        <f t="shared" ref="AM39:AM70" si="62">AL39/C39</f>
        <v>5946.0178970917223</v>
      </c>
      <c r="AN39" s="1341">
        <f>'3A_Level 3'!K39</f>
        <v>1108561</v>
      </c>
      <c r="AO39" s="355">
        <f t="shared" ref="AO39:AO70" si="63">AN39/C39</f>
        <v>826.66741237882172</v>
      </c>
      <c r="AP39" s="1339">
        <f t="shared" si="42"/>
        <v>8852381</v>
      </c>
      <c r="AQ39" s="102">
        <f t="shared" ref="AQ39:AQ70" si="64">AP39/C39</f>
        <v>6601.3281133482478</v>
      </c>
      <c r="AR39" s="353">
        <f t="shared" si="43"/>
        <v>0.60776376555375233</v>
      </c>
      <c r="AS39" s="354">
        <f t="shared" si="44"/>
        <v>39</v>
      </c>
      <c r="AT39" s="102">
        <f t="shared" ref="AT39:AT75" si="65">ROUND(AC39+T39,2)</f>
        <v>5713115.5</v>
      </c>
      <c r="AU39" s="102">
        <f t="shared" ref="AU39:AU70" si="66">ROUND(AT39/C39,2)</f>
        <v>4260.34</v>
      </c>
      <c r="AV39" s="354">
        <f t="shared" si="45"/>
        <v>20</v>
      </c>
      <c r="AW39" s="353">
        <f t="shared" si="46"/>
        <v>0.39223623444624767</v>
      </c>
      <c r="AX39" s="355">
        <f t="shared" si="47"/>
        <v>14565496.5</v>
      </c>
      <c r="AY39" s="355">
        <f t="shared" ref="AY39:AY70" si="67">AX39/C39</f>
        <v>10861.667785234898</v>
      </c>
      <c r="AZ39" s="354">
        <f t="shared" si="48"/>
        <v>6</v>
      </c>
    </row>
    <row r="40" spans="1:52" ht="15.6" customHeight="1" x14ac:dyDescent="0.2">
      <c r="A40" s="713">
        <v>34</v>
      </c>
      <c r="B40" s="349" t="s">
        <v>38</v>
      </c>
      <c r="C40" s="1328">
        <f>'8_2.1.21 SIS'!AV40</f>
        <v>3342</v>
      </c>
      <c r="D40" s="1326">
        <v>2890</v>
      </c>
      <c r="E40" s="1326">
        <f t="shared" si="28"/>
        <v>635.79999999999995</v>
      </c>
      <c r="F40" s="1521">
        <v>2417</v>
      </c>
      <c r="G40" s="1326">
        <f t="shared" si="29"/>
        <v>145.01999999999998</v>
      </c>
      <c r="H40" s="1326">
        <v>556</v>
      </c>
      <c r="I40" s="1326">
        <f t="shared" si="30"/>
        <v>834</v>
      </c>
      <c r="J40" s="1326">
        <v>20</v>
      </c>
      <c r="K40" s="1326">
        <f t="shared" si="31"/>
        <v>12</v>
      </c>
      <c r="L40" s="1326">
        <f t="shared" si="50"/>
        <v>4158</v>
      </c>
      <c r="M40" s="350">
        <f t="shared" si="51"/>
        <v>0.11088000000000001</v>
      </c>
      <c r="N40" s="1326">
        <f t="shared" si="11"/>
        <v>370.56096000000002</v>
      </c>
      <c r="O40" s="1326">
        <f t="shared" si="32"/>
        <v>1997.38096</v>
      </c>
      <c r="P40" s="1326">
        <f t="shared" si="52"/>
        <v>5339.3809600000004</v>
      </c>
      <c r="Q40" s="1333">
        <f t="shared" si="33"/>
        <v>4015</v>
      </c>
      <c r="R40" s="1333">
        <f t="shared" si="53"/>
        <v>21437615</v>
      </c>
      <c r="S40" s="1333">
        <f>'6_Local Deduct Calc'!J40</f>
        <v>4743249</v>
      </c>
      <c r="T40" s="1333">
        <f t="shared" si="34"/>
        <v>4743249</v>
      </c>
      <c r="U40" s="1334">
        <f t="shared" si="35"/>
        <v>16694366</v>
      </c>
      <c r="V40" s="351">
        <f t="shared" si="49"/>
        <v>0.77869999999999995</v>
      </c>
      <c r="W40" s="351">
        <f t="shared" si="36"/>
        <v>0.2213</v>
      </c>
      <c r="X40" s="352">
        <f t="shared" si="54"/>
        <v>1419.2845601436265</v>
      </c>
      <c r="Y40" s="1333">
        <f>'7_Local Revenue'!AS40</f>
        <v>12783333</v>
      </c>
      <c r="Z40" s="1333">
        <f t="shared" si="37"/>
        <v>8040084</v>
      </c>
      <c r="AA40" s="102">
        <f t="shared" si="38"/>
        <v>0</v>
      </c>
      <c r="AB40" s="102">
        <f t="shared" si="55"/>
        <v>7288789.1000000006</v>
      </c>
      <c r="AC40" s="102">
        <f t="shared" si="56"/>
        <v>7288789.1000000006</v>
      </c>
      <c r="AD40" s="1333">
        <f t="shared" si="57"/>
        <v>2774375.5278675999</v>
      </c>
      <c r="AE40" s="1339">
        <f t="shared" si="39"/>
        <v>4514414</v>
      </c>
      <c r="AF40" s="102">
        <f t="shared" si="58"/>
        <v>1351</v>
      </c>
      <c r="AG40" s="353">
        <f t="shared" si="40"/>
        <v>0.61939999999999995</v>
      </c>
      <c r="AH40" s="1339">
        <f t="shared" si="59"/>
        <v>21208780</v>
      </c>
      <c r="AI40" s="102">
        <f t="shared" si="60"/>
        <v>6346</v>
      </c>
      <c r="AJ40" s="1339">
        <f>'3A_Level 3'!J40</f>
        <v>572676</v>
      </c>
      <c r="AK40" s="102">
        <f t="shared" si="61"/>
        <v>171.35727109515261</v>
      </c>
      <c r="AL40" s="1339">
        <f t="shared" si="41"/>
        <v>21781456</v>
      </c>
      <c r="AM40" s="102">
        <f t="shared" si="62"/>
        <v>6517.4913225613409</v>
      </c>
      <c r="AN40" s="1341">
        <f>'3A_Level 3'!K40</f>
        <v>2725292</v>
      </c>
      <c r="AO40" s="355">
        <f t="shared" si="63"/>
        <v>815.46738479952126</v>
      </c>
      <c r="AP40" s="1339">
        <f t="shared" si="42"/>
        <v>23934072</v>
      </c>
      <c r="AQ40" s="102">
        <f t="shared" si="64"/>
        <v>7161.6014362657088</v>
      </c>
      <c r="AR40" s="353">
        <f t="shared" si="43"/>
        <v>0.6654617898197448</v>
      </c>
      <c r="AS40" s="354">
        <f t="shared" si="44"/>
        <v>24</v>
      </c>
      <c r="AT40" s="102">
        <f t="shared" si="65"/>
        <v>12032038.1</v>
      </c>
      <c r="AU40" s="102">
        <f t="shared" si="66"/>
        <v>3600.25</v>
      </c>
      <c r="AV40" s="354">
        <f t="shared" si="45"/>
        <v>37</v>
      </c>
      <c r="AW40" s="353">
        <f t="shared" si="46"/>
        <v>0.3345382101802552</v>
      </c>
      <c r="AX40" s="355">
        <f t="shared" si="47"/>
        <v>35966110.100000001</v>
      </c>
      <c r="AY40" s="355">
        <f t="shared" si="67"/>
        <v>10761.852214242968</v>
      </c>
      <c r="AZ40" s="354">
        <f t="shared" si="48"/>
        <v>8</v>
      </c>
    </row>
    <row r="41" spans="1:52" ht="15.6" customHeight="1" x14ac:dyDescent="0.2">
      <c r="A41" s="714">
        <v>35</v>
      </c>
      <c r="B41" s="715" t="s">
        <v>39</v>
      </c>
      <c r="C41" s="1329">
        <f>'8_2.1.21 SIS'!AV41</f>
        <v>5410</v>
      </c>
      <c r="D41" s="1330">
        <v>4216</v>
      </c>
      <c r="E41" s="1330">
        <f t="shared" si="28"/>
        <v>927.52</v>
      </c>
      <c r="F41" s="1522">
        <v>3076</v>
      </c>
      <c r="G41" s="1330">
        <f t="shared" si="29"/>
        <v>184.56</v>
      </c>
      <c r="H41" s="1330">
        <v>653</v>
      </c>
      <c r="I41" s="1330">
        <f t="shared" si="30"/>
        <v>979.5</v>
      </c>
      <c r="J41" s="1330">
        <v>219</v>
      </c>
      <c r="K41" s="1330">
        <f t="shared" si="31"/>
        <v>131.4</v>
      </c>
      <c r="L41" s="1330">
        <f t="shared" si="50"/>
        <v>2090</v>
      </c>
      <c r="M41" s="716">
        <f t="shared" si="51"/>
        <v>5.5730000000000002E-2</v>
      </c>
      <c r="N41" s="1330">
        <f t="shared" si="11"/>
        <v>301.49930000000001</v>
      </c>
      <c r="O41" s="1330">
        <f t="shared" si="32"/>
        <v>2524.4793</v>
      </c>
      <c r="P41" s="1332">
        <f t="shared" si="52"/>
        <v>7934.4793</v>
      </c>
      <c r="Q41" s="1335">
        <f t="shared" si="33"/>
        <v>4015</v>
      </c>
      <c r="R41" s="1335">
        <f t="shared" si="53"/>
        <v>31856934</v>
      </c>
      <c r="S41" s="1335">
        <f>'6_Local Deduct Calc'!J41</f>
        <v>10197085</v>
      </c>
      <c r="T41" s="1335">
        <f t="shared" si="34"/>
        <v>10197085</v>
      </c>
      <c r="U41" s="1336">
        <f t="shared" si="35"/>
        <v>21659849</v>
      </c>
      <c r="V41" s="717">
        <f t="shared" si="49"/>
        <v>0.67989999999999995</v>
      </c>
      <c r="W41" s="640">
        <f t="shared" si="36"/>
        <v>0.3201</v>
      </c>
      <c r="X41" s="641">
        <f t="shared" si="54"/>
        <v>1884.858595194085</v>
      </c>
      <c r="Y41" s="1335">
        <f>'7_Local Revenue'!AS41</f>
        <v>27169887</v>
      </c>
      <c r="Z41" s="1335">
        <f t="shared" si="37"/>
        <v>16972802</v>
      </c>
      <c r="AA41" s="718">
        <f t="shared" si="38"/>
        <v>0</v>
      </c>
      <c r="AB41" s="718">
        <f t="shared" si="55"/>
        <v>10831357.560000001</v>
      </c>
      <c r="AC41" s="718">
        <f t="shared" si="56"/>
        <v>10831357.560000001</v>
      </c>
      <c r="AD41" s="1335">
        <f t="shared" si="57"/>
        <v>5963442.1945243198</v>
      </c>
      <c r="AE41" s="1340">
        <f t="shared" si="39"/>
        <v>4867915</v>
      </c>
      <c r="AF41" s="718">
        <f t="shared" si="58"/>
        <v>900</v>
      </c>
      <c r="AG41" s="719">
        <f t="shared" si="40"/>
        <v>0.44940000000000002</v>
      </c>
      <c r="AH41" s="1340">
        <f t="shared" si="59"/>
        <v>26527764</v>
      </c>
      <c r="AI41" s="718">
        <f t="shared" si="60"/>
        <v>4903</v>
      </c>
      <c r="AJ41" s="1340">
        <f>'3A_Level 3'!J41</f>
        <v>927043</v>
      </c>
      <c r="AK41" s="718">
        <f t="shared" si="61"/>
        <v>171.35730129390018</v>
      </c>
      <c r="AL41" s="1340">
        <f t="shared" si="41"/>
        <v>27454807</v>
      </c>
      <c r="AM41" s="718">
        <f t="shared" si="62"/>
        <v>5074.825693160813</v>
      </c>
      <c r="AN41" s="1342">
        <f>'3A_Level 3'!K41</f>
        <v>3837407</v>
      </c>
      <c r="AO41" s="721">
        <f t="shared" si="63"/>
        <v>709.31737523105357</v>
      </c>
      <c r="AP41" s="1340">
        <f t="shared" si="42"/>
        <v>30365171</v>
      </c>
      <c r="AQ41" s="718">
        <f t="shared" si="64"/>
        <v>5612.7857670979665</v>
      </c>
      <c r="AR41" s="719">
        <f t="shared" si="43"/>
        <v>0.59083549290710735</v>
      </c>
      <c r="AS41" s="720">
        <f t="shared" si="44"/>
        <v>47</v>
      </c>
      <c r="AT41" s="718">
        <f t="shared" si="65"/>
        <v>21028442.559999999</v>
      </c>
      <c r="AU41" s="718">
        <f t="shared" si="66"/>
        <v>3886.96</v>
      </c>
      <c r="AV41" s="720">
        <f t="shared" si="45"/>
        <v>28</v>
      </c>
      <c r="AW41" s="719">
        <f t="shared" si="46"/>
        <v>0.40916450709289254</v>
      </c>
      <c r="AX41" s="721">
        <f t="shared" si="47"/>
        <v>51393613.560000002</v>
      </c>
      <c r="AY41" s="721">
        <f t="shared" si="67"/>
        <v>9499.7437264325326</v>
      </c>
      <c r="AZ41" s="720">
        <f t="shared" si="48"/>
        <v>44</v>
      </c>
    </row>
    <row r="42" spans="1:52" ht="15.6" customHeight="1" x14ac:dyDescent="0.2">
      <c r="A42" s="713">
        <v>36</v>
      </c>
      <c r="B42" s="349" t="s">
        <v>40</v>
      </c>
      <c r="C42" s="1326">
        <f>'8_2.1.21 SIS'!AV42</f>
        <v>45700</v>
      </c>
      <c r="D42" s="1326">
        <v>38706</v>
      </c>
      <c r="E42" s="1326">
        <f t="shared" si="28"/>
        <v>8515.32</v>
      </c>
      <c r="F42" s="1521">
        <v>13175.5</v>
      </c>
      <c r="G42" s="1326">
        <f t="shared" si="29"/>
        <v>790.53</v>
      </c>
      <c r="H42" s="1326">
        <v>6924</v>
      </c>
      <c r="I42" s="1326">
        <f t="shared" si="30"/>
        <v>10386</v>
      </c>
      <c r="J42" s="1326">
        <v>2488</v>
      </c>
      <c r="K42" s="1326">
        <f t="shared" si="31"/>
        <v>1492.8</v>
      </c>
      <c r="L42" s="1327">
        <f t="shared" si="50"/>
        <v>0</v>
      </c>
      <c r="M42" s="350">
        <f t="shared" si="51"/>
        <v>0</v>
      </c>
      <c r="N42" s="1326">
        <f t="shared" si="11"/>
        <v>0</v>
      </c>
      <c r="O42" s="1326">
        <f t="shared" si="32"/>
        <v>21184.649999999998</v>
      </c>
      <c r="P42" s="1326">
        <f t="shared" si="52"/>
        <v>66884.649999999994</v>
      </c>
      <c r="Q42" s="1333">
        <f t="shared" si="33"/>
        <v>4015</v>
      </c>
      <c r="R42" s="1333">
        <f t="shared" si="53"/>
        <v>268541870</v>
      </c>
      <c r="S42" s="1333">
        <f>'6_Local Deduct Calc'!J42</f>
        <v>123692137</v>
      </c>
      <c r="T42" s="1333">
        <f t="shared" si="34"/>
        <v>123692137</v>
      </c>
      <c r="U42" s="1334">
        <f t="shared" si="35"/>
        <v>144849733</v>
      </c>
      <c r="V42" s="351">
        <f t="shared" si="49"/>
        <v>0.53939999999999999</v>
      </c>
      <c r="W42" s="351">
        <f t="shared" si="36"/>
        <v>0.46060000000000001</v>
      </c>
      <c r="X42" s="352">
        <f t="shared" si="54"/>
        <v>2706.6113129102846</v>
      </c>
      <c r="Y42" s="1333">
        <f>'7_Local Revenue'!AS42</f>
        <v>320966429</v>
      </c>
      <c r="Z42" s="1333">
        <f t="shared" si="37"/>
        <v>197274292</v>
      </c>
      <c r="AA42" s="102">
        <f t="shared" si="38"/>
        <v>0</v>
      </c>
      <c r="AB42" s="102">
        <f t="shared" si="55"/>
        <v>91304235.800000012</v>
      </c>
      <c r="AC42" s="102">
        <f t="shared" si="56"/>
        <v>91304235.800000012</v>
      </c>
      <c r="AD42" s="1333">
        <f t="shared" si="57"/>
        <v>72334137.336305618</v>
      </c>
      <c r="AE42" s="1339">
        <f t="shared" si="39"/>
        <v>18970098</v>
      </c>
      <c r="AF42" s="102">
        <f t="shared" si="58"/>
        <v>415</v>
      </c>
      <c r="AG42" s="353">
        <f t="shared" si="40"/>
        <v>0.20780000000000001</v>
      </c>
      <c r="AH42" s="1339">
        <f t="shared" si="59"/>
        <v>163819831</v>
      </c>
      <c r="AI42" s="102">
        <f t="shared" si="60"/>
        <v>3585</v>
      </c>
      <c r="AJ42" s="1339">
        <f>'3A_Level 3'!J42</f>
        <v>7831027</v>
      </c>
      <c r="AK42" s="102">
        <f t="shared" si="61"/>
        <v>171.3572647702407</v>
      </c>
      <c r="AL42" s="1339">
        <f t="shared" si="41"/>
        <v>171650858</v>
      </c>
      <c r="AM42" s="102">
        <f t="shared" si="62"/>
        <v>3756.0362800875273</v>
      </c>
      <c r="AN42" s="1341">
        <f>'3A_Level 3'!K42</f>
        <v>41329838</v>
      </c>
      <c r="AO42" s="355">
        <f t="shared" si="63"/>
        <v>904.37282275711163</v>
      </c>
      <c r="AP42" s="1339">
        <f t="shared" si="42"/>
        <v>205149669</v>
      </c>
      <c r="AQ42" s="102">
        <f t="shared" si="64"/>
        <v>4489.0518380743979</v>
      </c>
      <c r="AR42" s="353">
        <f t="shared" si="43"/>
        <v>0.48828180820433947</v>
      </c>
      <c r="AS42" s="354">
        <f t="shared" si="44"/>
        <v>56</v>
      </c>
      <c r="AT42" s="102">
        <f t="shared" si="65"/>
        <v>214996372.80000001</v>
      </c>
      <c r="AU42" s="102">
        <f t="shared" si="66"/>
        <v>4704.5200000000004</v>
      </c>
      <c r="AV42" s="354">
        <f t="shared" si="45"/>
        <v>15</v>
      </c>
      <c r="AW42" s="353">
        <f t="shared" si="46"/>
        <v>0.51171819179566058</v>
      </c>
      <c r="AX42" s="355">
        <f t="shared" si="47"/>
        <v>420146041.80000001</v>
      </c>
      <c r="AY42" s="355">
        <f t="shared" si="67"/>
        <v>9193.5676542669589</v>
      </c>
      <c r="AZ42" s="354">
        <f t="shared" si="48"/>
        <v>57</v>
      </c>
    </row>
    <row r="43" spans="1:52" ht="15.6" customHeight="1" x14ac:dyDescent="0.2">
      <c r="A43" s="713">
        <v>37</v>
      </c>
      <c r="B43" s="349" t="s">
        <v>41</v>
      </c>
      <c r="C43" s="1328">
        <f>'8_2.1.21 SIS'!AV43</f>
        <v>18130</v>
      </c>
      <c r="D43" s="1326">
        <v>12178</v>
      </c>
      <c r="E43" s="1326">
        <f t="shared" si="28"/>
        <v>2679.16</v>
      </c>
      <c r="F43" s="1521">
        <v>7023</v>
      </c>
      <c r="G43" s="1326">
        <f t="shared" si="29"/>
        <v>421.38</v>
      </c>
      <c r="H43" s="1326">
        <v>2574</v>
      </c>
      <c r="I43" s="1326">
        <f t="shared" si="30"/>
        <v>3861</v>
      </c>
      <c r="J43" s="1326">
        <v>793</v>
      </c>
      <c r="K43" s="1326">
        <f t="shared" si="31"/>
        <v>475.79999999999995</v>
      </c>
      <c r="L43" s="1326">
        <f t="shared" si="50"/>
        <v>0</v>
      </c>
      <c r="M43" s="350">
        <f t="shared" si="51"/>
        <v>0</v>
      </c>
      <c r="N43" s="1326">
        <f t="shared" si="11"/>
        <v>0</v>
      </c>
      <c r="O43" s="1326">
        <f t="shared" si="32"/>
        <v>7437.34</v>
      </c>
      <c r="P43" s="1326">
        <f t="shared" si="52"/>
        <v>25567.34</v>
      </c>
      <c r="Q43" s="1333">
        <f t="shared" si="33"/>
        <v>4015</v>
      </c>
      <c r="R43" s="1333">
        <f t="shared" si="53"/>
        <v>102652870</v>
      </c>
      <c r="S43" s="1333">
        <f>'6_Local Deduct Calc'!J43</f>
        <v>22466031</v>
      </c>
      <c r="T43" s="1333">
        <f t="shared" si="34"/>
        <v>22466031</v>
      </c>
      <c r="U43" s="1334">
        <f t="shared" si="35"/>
        <v>80186839</v>
      </c>
      <c r="V43" s="351">
        <f t="shared" si="49"/>
        <v>0.78110000000000002</v>
      </c>
      <c r="W43" s="351">
        <f t="shared" si="36"/>
        <v>0.21890000000000001</v>
      </c>
      <c r="X43" s="352">
        <f t="shared" si="54"/>
        <v>1239.1633204633204</v>
      </c>
      <c r="Y43" s="1333">
        <f>'7_Local Revenue'!AS43</f>
        <v>79767471</v>
      </c>
      <c r="Z43" s="1333">
        <f t="shared" si="37"/>
        <v>57301440</v>
      </c>
      <c r="AA43" s="102">
        <f t="shared" si="38"/>
        <v>0</v>
      </c>
      <c r="AB43" s="102">
        <f t="shared" si="55"/>
        <v>34901975.800000004</v>
      </c>
      <c r="AC43" s="102">
        <f t="shared" si="56"/>
        <v>34901975.800000004</v>
      </c>
      <c r="AD43" s="1333">
        <f t="shared" si="57"/>
        <v>13140873.104506401</v>
      </c>
      <c r="AE43" s="1339">
        <f t="shared" si="39"/>
        <v>21761103</v>
      </c>
      <c r="AF43" s="102">
        <f t="shared" si="58"/>
        <v>1200</v>
      </c>
      <c r="AG43" s="353">
        <f t="shared" si="40"/>
        <v>0.62350000000000005</v>
      </c>
      <c r="AH43" s="1339">
        <f t="shared" si="59"/>
        <v>101947942</v>
      </c>
      <c r="AI43" s="102">
        <f t="shared" si="60"/>
        <v>5623</v>
      </c>
      <c r="AJ43" s="1339">
        <f>'3A_Level 3'!J43</f>
        <v>3106707</v>
      </c>
      <c r="AK43" s="102">
        <f t="shared" si="61"/>
        <v>171.35725317153887</v>
      </c>
      <c r="AL43" s="1339">
        <f t="shared" si="41"/>
        <v>105054649</v>
      </c>
      <c r="AM43" s="102">
        <f t="shared" si="62"/>
        <v>5794.5200772200769</v>
      </c>
      <c r="AN43" s="1341">
        <f>'3A_Level 3'!K43</f>
        <v>14956656</v>
      </c>
      <c r="AO43" s="355">
        <f t="shared" si="63"/>
        <v>824.96723662437944</v>
      </c>
      <c r="AP43" s="1339">
        <f t="shared" si="42"/>
        <v>116904598</v>
      </c>
      <c r="AQ43" s="102">
        <f t="shared" si="64"/>
        <v>6448.1300606729183</v>
      </c>
      <c r="AR43" s="353">
        <f t="shared" si="43"/>
        <v>0.67081454445558386</v>
      </c>
      <c r="AS43" s="354">
        <f t="shared" si="44"/>
        <v>22</v>
      </c>
      <c r="AT43" s="102">
        <f t="shared" si="65"/>
        <v>57368006.799999997</v>
      </c>
      <c r="AU43" s="102">
        <f t="shared" si="66"/>
        <v>3164.26</v>
      </c>
      <c r="AV43" s="354">
        <f t="shared" si="45"/>
        <v>54</v>
      </c>
      <c r="AW43" s="353">
        <f t="shared" si="46"/>
        <v>0.32918545554441608</v>
      </c>
      <c r="AX43" s="355">
        <f t="shared" si="47"/>
        <v>174272604.80000001</v>
      </c>
      <c r="AY43" s="355">
        <f t="shared" si="67"/>
        <v>9612.3885714285716</v>
      </c>
      <c r="AZ43" s="354">
        <f t="shared" si="48"/>
        <v>35</v>
      </c>
    </row>
    <row r="44" spans="1:52" ht="15.6" customHeight="1" x14ac:dyDescent="0.2">
      <c r="A44" s="713">
        <v>38</v>
      </c>
      <c r="B44" s="349" t="s">
        <v>42</v>
      </c>
      <c r="C44" s="1328">
        <f>'8_2.1.21 SIS'!AV44</f>
        <v>3806</v>
      </c>
      <c r="D44" s="1326">
        <v>2669</v>
      </c>
      <c r="E44" s="1326">
        <f t="shared" si="28"/>
        <v>587.17999999999995</v>
      </c>
      <c r="F44" s="1521">
        <v>2221</v>
      </c>
      <c r="G44" s="1326">
        <f t="shared" si="29"/>
        <v>133.26</v>
      </c>
      <c r="H44" s="1326">
        <v>576</v>
      </c>
      <c r="I44" s="1326">
        <f t="shared" si="30"/>
        <v>864</v>
      </c>
      <c r="J44" s="1326">
        <v>228</v>
      </c>
      <c r="K44" s="1326">
        <f t="shared" si="31"/>
        <v>136.79999999999998</v>
      </c>
      <c r="L44" s="1326">
        <f t="shared" si="50"/>
        <v>3694</v>
      </c>
      <c r="M44" s="350">
        <f t="shared" si="51"/>
        <v>9.851E-2</v>
      </c>
      <c r="N44" s="1326">
        <f t="shared" si="11"/>
        <v>374.92905999999999</v>
      </c>
      <c r="O44" s="1326">
        <f t="shared" si="32"/>
        <v>2096.1690600000002</v>
      </c>
      <c r="P44" s="1326">
        <f t="shared" si="52"/>
        <v>5902.1690600000002</v>
      </c>
      <c r="Q44" s="1333">
        <f t="shared" si="33"/>
        <v>4015</v>
      </c>
      <c r="R44" s="1333">
        <f t="shared" si="53"/>
        <v>23697209</v>
      </c>
      <c r="S44" s="1333">
        <f>'6_Local Deduct Calc'!J44</f>
        <v>19067456</v>
      </c>
      <c r="T44" s="1333">
        <f t="shared" si="34"/>
        <v>17772907</v>
      </c>
      <c r="U44" s="1334">
        <f t="shared" si="35"/>
        <v>5924302</v>
      </c>
      <c r="V44" s="351">
        <f t="shared" si="49"/>
        <v>0.25</v>
      </c>
      <c r="W44" s="351">
        <f t="shared" si="36"/>
        <v>0.75</v>
      </c>
      <c r="X44" s="352">
        <f t="shared" si="54"/>
        <v>4669.7075669994747</v>
      </c>
      <c r="Y44" s="1333">
        <f>'7_Local Revenue'!AS44</f>
        <v>42880958</v>
      </c>
      <c r="Z44" s="1333">
        <f t="shared" si="37"/>
        <v>25108051</v>
      </c>
      <c r="AA44" s="102">
        <f t="shared" si="38"/>
        <v>0</v>
      </c>
      <c r="AB44" s="102">
        <f t="shared" si="55"/>
        <v>8057051.0600000005</v>
      </c>
      <c r="AC44" s="102">
        <f t="shared" si="56"/>
        <v>8057051.0600000005</v>
      </c>
      <c r="AD44" s="1333">
        <f t="shared" si="57"/>
        <v>10393595.867400002</v>
      </c>
      <c r="AE44" s="1339">
        <f t="shared" si="39"/>
        <v>0</v>
      </c>
      <c r="AF44" s="102">
        <f t="shared" si="58"/>
        <v>0</v>
      </c>
      <c r="AG44" s="353">
        <f t="shared" si="40"/>
        <v>0</v>
      </c>
      <c r="AH44" s="1339">
        <f t="shared" si="59"/>
        <v>5924302</v>
      </c>
      <c r="AI44" s="102">
        <f t="shared" si="60"/>
        <v>1557</v>
      </c>
      <c r="AJ44" s="1339">
        <f>'3A_Level 3'!J44</f>
        <v>1638624</v>
      </c>
      <c r="AK44" s="102">
        <f t="shared" si="61"/>
        <v>430.53704676826067</v>
      </c>
      <c r="AL44" s="1339">
        <f t="shared" si="41"/>
        <v>7562926</v>
      </c>
      <c r="AM44" s="102">
        <f t="shared" si="62"/>
        <v>1987.1061481870731</v>
      </c>
      <c r="AN44" s="1341">
        <f>'3A_Level 3'!K44</f>
        <v>4797300</v>
      </c>
      <c r="AO44" s="355">
        <f t="shared" si="63"/>
        <v>1260.4571728849185</v>
      </c>
      <c r="AP44" s="1339">
        <f t="shared" si="42"/>
        <v>10721602</v>
      </c>
      <c r="AQ44" s="102">
        <f t="shared" si="64"/>
        <v>2817.026274303731</v>
      </c>
      <c r="AR44" s="353">
        <f t="shared" si="43"/>
        <v>0.29332816389780109</v>
      </c>
      <c r="AS44" s="354">
        <f t="shared" si="44"/>
        <v>68</v>
      </c>
      <c r="AT44" s="102">
        <f t="shared" si="65"/>
        <v>25829958.059999999</v>
      </c>
      <c r="AU44" s="102">
        <f t="shared" si="66"/>
        <v>6786.64</v>
      </c>
      <c r="AV44" s="354">
        <f t="shared" si="45"/>
        <v>2</v>
      </c>
      <c r="AW44" s="353">
        <f t="shared" si="46"/>
        <v>0.70667183610219886</v>
      </c>
      <c r="AX44" s="355">
        <f t="shared" si="47"/>
        <v>36551560.060000002</v>
      </c>
      <c r="AY44" s="355">
        <f t="shared" si="67"/>
        <v>9603.6679085654232</v>
      </c>
      <c r="AZ44" s="354">
        <f t="shared" si="48"/>
        <v>39</v>
      </c>
    </row>
    <row r="45" spans="1:52" ht="15.6" customHeight="1" x14ac:dyDescent="0.2">
      <c r="A45" s="713">
        <v>39</v>
      </c>
      <c r="B45" s="349" t="s">
        <v>43</v>
      </c>
      <c r="C45" s="1328">
        <f>'8_2.1.21 SIS'!AV45</f>
        <v>2564</v>
      </c>
      <c r="D45" s="1326">
        <v>1966</v>
      </c>
      <c r="E45" s="1326">
        <f t="shared" si="28"/>
        <v>432.52</v>
      </c>
      <c r="F45" s="1521">
        <v>1178.5</v>
      </c>
      <c r="G45" s="1326">
        <f t="shared" si="29"/>
        <v>70.709999999999994</v>
      </c>
      <c r="H45" s="1326">
        <v>477</v>
      </c>
      <c r="I45" s="1326">
        <f t="shared" si="30"/>
        <v>715.5</v>
      </c>
      <c r="J45" s="1326">
        <v>43</v>
      </c>
      <c r="K45" s="1326">
        <f t="shared" si="31"/>
        <v>25.8</v>
      </c>
      <c r="L45" s="1326">
        <f t="shared" si="50"/>
        <v>4936</v>
      </c>
      <c r="M45" s="350">
        <f t="shared" si="51"/>
        <v>0.13163</v>
      </c>
      <c r="N45" s="1326">
        <f t="shared" si="11"/>
        <v>337.49932000000001</v>
      </c>
      <c r="O45" s="1326">
        <f t="shared" si="32"/>
        <v>1582.0293200000001</v>
      </c>
      <c r="P45" s="1326">
        <f t="shared" si="52"/>
        <v>4146.0293199999996</v>
      </c>
      <c r="Q45" s="1333">
        <f t="shared" si="33"/>
        <v>4015</v>
      </c>
      <c r="R45" s="1333">
        <f t="shared" si="53"/>
        <v>16646308</v>
      </c>
      <c r="S45" s="1333">
        <f>'6_Local Deduct Calc'!J45</f>
        <v>9506056</v>
      </c>
      <c r="T45" s="1333">
        <f t="shared" si="34"/>
        <v>9506056</v>
      </c>
      <c r="U45" s="1334">
        <f t="shared" si="35"/>
        <v>7140252</v>
      </c>
      <c r="V45" s="351">
        <f t="shared" si="49"/>
        <v>0.4289</v>
      </c>
      <c r="W45" s="351">
        <f t="shared" si="36"/>
        <v>0.57110000000000005</v>
      </c>
      <c r="X45" s="352">
        <f t="shared" si="54"/>
        <v>3707.5101404056163</v>
      </c>
      <c r="Y45" s="1333">
        <f>'7_Local Revenue'!AS45</f>
        <v>15289508</v>
      </c>
      <c r="Z45" s="1333">
        <f t="shared" si="37"/>
        <v>5783452</v>
      </c>
      <c r="AA45" s="102">
        <f t="shared" si="38"/>
        <v>0</v>
      </c>
      <c r="AB45" s="102">
        <f t="shared" si="55"/>
        <v>5659744.7200000007</v>
      </c>
      <c r="AC45" s="102">
        <f t="shared" si="56"/>
        <v>5659744.7200000007</v>
      </c>
      <c r="AD45" s="1333">
        <f t="shared" si="57"/>
        <v>5559521.9604982408</v>
      </c>
      <c r="AE45" s="1339">
        <f t="shared" si="39"/>
        <v>100223</v>
      </c>
      <c r="AF45" s="102">
        <f t="shared" si="58"/>
        <v>39</v>
      </c>
      <c r="AG45" s="353">
        <f t="shared" si="40"/>
        <v>1.77E-2</v>
      </c>
      <c r="AH45" s="1339">
        <f t="shared" si="59"/>
        <v>7240475</v>
      </c>
      <c r="AI45" s="102">
        <f t="shared" si="60"/>
        <v>2824</v>
      </c>
      <c r="AJ45" s="1339">
        <f>'3A_Level 3'!J45</f>
        <v>764048</v>
      </c>
      <c r="AK45" s="102">
        <f t="shared" si="61"/>
        <v>297.990639625585</v>
      </c>
      <c r="AL45" s="1339">
        <f t="shared" si="41"/>
        <v>8004523</v>
      </c>
      <c r="AM45" s="102">
        <f t="shared" si="62"/>
        <v>3121.8888455538222</v>
      </c>
      <c r="AN45" s="1341">
        <f>'3A_Level 3'!K45</f>
        <v>2763096</v>
      </c>
      <c r="AO45" s="355">
        <f t="shared" si="63"/>
        <v>1077.6505460218409</v>
      </c>
      <c r="AP45" s="1339">
        <f t="shared" si="42"/>
        <v>10003571</v>
      </c>
      <c r="AQ45" s="102">
        <f t="shared" si="64"/>
        <v>3901.548751950078</v>
      </c>
      <c r="AR45" s="353">
        <f t="shared" si="43"/>
        <v>0.39745016726226018</v>
      </c>
      <c r="AS45" s="354">
        <f t="shared" si="44"/>
        <v>62</v>
      </c>
      <c r="AT45" s="102">
        <f t="shared" si="65"/>
        <v>15165800.720000001</v>
      </c>
      <c r="AU45" s="102">
        <f t="shared" si="66"/>
        <v>5914.9</v>
      </c>
      <c r="AV45" s="354">
        <f t="shared" si="45"/>
        <v>6</v>
      </c>
      <c r="AW45" s="353">
        <f t="shared" si="46"/>
        <v>0.60254983273773988</v>
      </c>
      <c r="AX45" s="355">
        <f t="shared" si="47"/>
        <v>25169371.719999999</v>
      </c>
      <c r="AY45" s="355">
        <f t="shared" si="67"/>
        <v>9816.4476287051475</v>
      </c>
      <c r="AZ45" s="354">
        <f t="shared" si="48"/>
        <v>28</v>
      </c>
    </row>
    <row r="46" spans="1:52" ht="15.6" customHeight="1" x14ac:dyDescent="0.2">
      <c r="A46" s="714">
        <v>40</v>
      </c>
      <c r="B46" s="715" t="s">
        <v>44</v>
      </c>
      <c r="C46" s="1329">
        <f>'8_2.1.21 SIS'!AV46</f>
        <v>21351</v>
      </c>
      <c r="D46" s="1330">
        <v>15916</v>
      </c>
      <c r="E46" s="1330">
        <f t="shared" si="28"/>
        <v>3501.52</v>
      </c>
      <c r="F46" s="1522">
        <v>11910</v>
      </c>
      <c r="G46" s="1330">
        <f t="shared" si="29"/>
        <v>714.6</v>
      </c>
      <c r="H46" s="1330">
        <v>2985</v>
      </c>
      <c r="I46" s="1330">
        <f t="shared" si="30"/>
        <v>4477.5</v>
      </c>
      <c r="J46" s="1330">
        <v>462</v>
      </c>
      <c r="K46" s="1330">
        <f t="shared" si="31"/>
        <v>277.2</v>
      </c>
      <c r="L46" s="1330">
        <f t="shared" si="50"/>
        <v>0</v>
      </c>
      <c r="M46" s="716">
        <f t="shared" si="51"/>
        <v>0</v>
      </c>
      <c r="N46" s="1330">
        <f t="shared" si="11"/>
        <v>0</v>
      </c>
      <c r="O46" s="1330">
        <f t="shared" si="32"/>
        <v>8970.82</v>
      </c>
      <c r="P46" s="1332">
        <f t="shared" si="52"/>
        <v>30321.82</v>
      </c>
      <c r="Q46" s="1335">
        <f t="shared" si="33"/>
        <v>4015</v>
      </c>
      <c r="R46" s="1335">
        <f t="shared" si="53"/>
        <v>121742107</v>
      </c>
      <c r="S46" s="1335">
        <f>'6_Local Deduct Calc'!J46</f>
        <v>32236797</v>
      </c>
      <c r="T46" s="1335">
        <f t="shared" si="34"/>
        <v>32236797</v>
      </c>
      <c r="U46" s="1336">
        <f t="shared" si="35"/>
        <v>89505310</v>
      </c>
      <c r="V46" s="717">
        <f t="shared" si="49"/>
        <v>0.73519999999999996</v>
      </c>
      <c r="W46" s="640">
        <f t="shared" si="36"/>
        <v>0.26479999999999998</v>
      </c>
      <c r="X46" s="641">
        <f t="shared" si="54"/>
        <v>1509.8495152451876</v>
      </c>
      <c r="Y46" s="1335">
        <f>'7_Local Revenue'!AS46</f>
        <v>92839572</v>
      </c>
      <c r="Z46" s="1335">
        <f t="shared" si="37"/>
        <v>60602775</v>
      </c>
      <c r="AA46" s="718">
        <f t="shared" si="38"/>
        <v>0</v>
      </c>
      <c r="AB46" s="718">
        <f t="shared" si="55"/>
        <v>41392316.380000003</v>
      </c>
      <c r="AC46" s="718">
        <f t="shared" si="56"/>
        <v>41392316.380000003</v>
      </c>
      <c r="AD46" s="1335">
        <f t="shared" si="57"/>
        <v>18852378.84916928</v>
      </c>
      <c r="AE46" s="1340">
        <f t="shared" si="39"/>
        <v>22539938</v>
      </c>
      <c r="AF46" s="718">
        <f t="shared" si="58"/>
        <v>1056</v>
      </c>
      <c r="AG46" s="719">
        <f t="shared" si="40"/>
        <v>0.54449999999999998</v>
      </c>
      <c r="AH46" s="1340">
        <f t="shared" si="59"/>
        <v>112045248</v>
      </c>
      <c r="AI46" s="718">
        <f t="shared" si="60"/>
        <v>5248</v>
      </c>
      <c r="AJ46" s="1340">
        <f>'3A_Level 3'!J46</f>
        <v>3658649</v>
      </c>
      <c r="AK46" s="718">
        <f t="shared" si="61"/>
        <v>171.35726663856494</v>
      </c>
      <c r="AL46" s="1340">
        <f t="shared" si="41"/>
        <v>115703897</v>
      </c>
      <c r="AM46" s="718">
        <f t="shared" si="62"/>
        <v>5419.1324528125142</v>
      </c>
      <c r="AN46" s="1342">
        <f>'3A_Level 3'!K46</f>
        <v>18610114</v>
      </c>
      <c r="AO46" s="721">
        <f t="shared" si="63"/>
        <v>871.62727741089407</v>
      </c>
      <c r="AP46" s="1340">
        <f t="shared" si="42"/>
        <v>130655362</v>
      </c>
      <c r="AQ46" s="718">
        <f t="shared" si="64"/>
        <v>6119.4024635848436</v>
      </c>
      <c r="AR46" s="719">
        <f t="shared" si="43"/>
        <v>0.63957558085097399</v>
      </c>
      <c r="AS46" s="720">
        <f t="shared" si="44"/>
        <v>31</v>
      </c>
      <c r="AT46" s="718">
        <f t="shared" si="65"/>
        <v>73629113.379999995</v>
      </c>
      <c r="AU46" s="718">
        <f t="shared" si="66"/>
        <v>3448.51</v>
      </c>
      <c r="AV46" s="720">
        <f t="shared" si="45"/>
        <v>44</v>
      </c>
      <c r="AW46" s="719">
        <f t="shared" si="46"/>
        <v>0.36042441914902595</v>
      </c>
      <c r="AX46" s="721">
        <f t="shared" si="47"/>
        <v>204284475.38</v>
      </c>
      <c r="AY46" s="721">
        <f t="shared" si="67"/>
        <v>9567.9113568451121</v>
      </c>
      <c r="AZ46" s="720">
        <f t="shared" si="48"/>
        <v>42</v>
      </c>
    </row>
    <row r="47" spans="1:52" ht="15.6" customHeight="1" x14ac:dyDescent="0.2">
      <c r="A47" s="713">
        <v>41</v>
      </c>
      <c r="B47" s="349" t="s">
        <v>45</v>
      </c>
      <c r="C47" s="1326">
        <f>'8_2.1.21 SIS'!AV47</f>
        <v>1247</v>
      </c>
      <c r="D47" s="1326">
        <v>1069</v>
      </c>
      <c r="E47" s="1326">
        <f t="shared" si="28"/>
        <v>235.18</v>
      </c>
      <c r="F47" s="1521">
        <v>418</v>
      </c>
      <c r="G47" s="1326">
        <f t="shared" si="29"/>
        <v>25.08</v>
      </c>
      <c r="H47" s="1326">
        <v>175</v>
      </c>
      <c r="I47" s="1326">
        <f t="shared" si="30"/>
        <v>262.5</v>
      </c>
      <c r="J47" s="1326">
        <v>18</v>
      </c>
      <c r="K47" s="1326">
        <f t="shared" si="31"/>
        <v>10.799999999999999</v>
      </c>
      <c r="L47" s="1327">
        <f t="shared" si="50"/>
        <v>6253</v>
      </c>
      <c r="M47" s="350">
        <f t="shared" si="51"/>
        <v>0.16675000000000001</v>
      </c>
      <c r="N47" s="1326">
        <f t="shared" si="11"/>
        <v>207.93725000000001</v>
      </c>
      <c r="O47" s="1326">
        <f t="shared" si="32"/>
        <v>741.49724999999989</v>
      </c>
      <c r="P47" s="1326">
        <f t="shared" si="52"/>
        <v>1988.4972499999999</v>
      </c>
      <c r="Q47" s="1333">
        <f t="shared" si="33"/>
        <v>4015</v>
      </c>
      <c r="R47" s="1333">
        <f t="shared" si="53"/>
        <v>7983816</v>
      </c>
      <c r="S47" s="1333">
        <f>'6_Local Deduct Calc'!J47</f>
        <v>4951671</v>
      </c>
      <c r="T47" s="1333">
        <f t="shared" si="34"/>
        <v>4951671</v>
      </c>
      <c r="U47" s="1334">
        <f t="shared" si="35"/>
        <v>3032145</v>
      </c>
      <c r="V47" s="351">
        <f t="shared" si="49"/>
        <v>0.37980000000000003</v>
      </c>
      <c r="W47" s="351">
        <f t="shared" si="36"/>
        <v>0.62019999999999997</v>
      </c>
      <c r="X47" s="352">
        <f t="shared" si="54"/>
        <v>3970.8668805132315</v>
      </c>
      <c r="Y47" s="1333">
        <f>'7_Local Revenue'!AS47</f>
        <v>16710533</v>
      </c>
      <c r="Z47" s="1333">
        <f t="shared" si="37"/>
        <v>11758862</v>
      </c>
      <c r="AA47" s="102">
        <f t="shared" si="38"/>
        <v>0</v>
      </c>
      <c r="AB47" s="102">
        <f t="shared" si="55"/>
        <v>2714497.4400000004</v>
      </c>
      <c r="AC47" s="102">
        <f t="shared" si="56"/>
        <v>2714497.4400000004</v>
      </c>
      <c r="AD47" s="1333">
        <f t="shared" si="57"/>
        <v>2895673.8571353601</v>
      </c>
      <c r="AE47" s="1339">
        <f t="shared" si="39"/>
        <v>0</v>
      </c>
      <c r="AF47" s="102">
        <f t="shared" si="58"/>
        <v>0</v>
      </c>
      <c r="AG47" s="353">
        <f t="shared" si="40"/>
        <v>0</v>
      </c>
      <c r="AH47" s="1339">
        <f t="shared" si="59"/>
        <v>3032145</v>
      </c>
      <c r="AI47" s="102">
        <f t="shared" si="60"/>
        <v>2432</v>
      </c>
      <c r="AJ47" s="1339">
        <f>'3A_Level 3'!J47</f>
        <v>213683</v>
      </c>
      <c r="AK47" s="102">
        <f t="shared" si="61"/>
        <v>171.35765838011227</v>
      </c>
      <c r="AL47" s="1339">
        <f t="shared" si="41"/>
        <v>3245828</v>
      </c>
      <c r="AM47" s="102">
        <f t="shared" si="62"/>
        <v>2602.9093825180435</v>
      </c>
      <c r="AN47" s="1341">
        <f>'3A_Level 3'!K47</f>
        <v>1318799</v>
      </c>
      <c r="AO47" s="355">
        <f t="shared" si="63"/>
        <v>1057.5773857257418</v>
      </c>
      <c r="AP47" s="1339">
        <f t="shared" si="42"/>
        <v>4350944</v>
      </c>
      <c r="AQ47" s="102">
        <f t="shared" si="64"/>
        <v>3489.129109863673</v>
      </c>
      <c r="AR47" s="353">
        <f t="shared" si="43"/>
        <v>0.36206235247641566</v>
      </c>
      <c r="AS47" s="354">
        <f t="shared" si="44"/>
        <v>63</v>
      </c>
      <c r="AT47" s="102">
        <f t="shared" si="65"/>
        <v>7666168.4400000004</v>
      </c>
      <c r="AU47" s="102">
        <f t="shared" si="66"/>
        <v>6147.69</v>
      </c>
      <c r="AV47" s="354">
        <f t="shared" si="45"/>
        <v>5</v>
      </c>
      <c r="AW47" s="353">
        <f t="shared" si="46"/>
        <v>0.63793764752358428</v>
      </c>
      <c r="AX47" s="355">
        <f t="shared" si="47"/>
        <v>12017112.440000001</v>
      </c>
      <c r="AY47" s="355">
        <f t="shared" si="67"/>
        <v>9636.8183159583004</v>
      </c>
      <c r="AZ47" s="354">
        <f t="shared" si="48"/>
        <v>33</v>
      </c>
    </row>
    <row r="48" spans="1:52" ht="15.6" customHeight="1" x14ac:dyDescent="0.2">
      <c r="A48" s="713">
        <v>42</v>
      </c>
      <c r="B48" s="349" t="s">
        <v>46</v>
      </c>
      <c r="C48" s="1328">
        <f>'8_2.1.21 SIS'!AV48</f>
        <v>2695</v>
      </c>
      <c r="D48" s="1326">
        <v>2258</v>
      </c>
      <c r="E48" s="1326">
        <f t="shared" si="28"/>
        <v>496.76</v>
      </c>
      <c r="F48" s="1521">
        <v>1397</v>
      </c>
      <c r="G48" s="1326">
        <f t="shared" si="29"/>
        <v>83.82</v>
      </c>
      <c r="H48" s="1326">
        <v>377</v>
      </c>
      <c r="I48" s="1326">
        <f t="shared" si="30"/>
        <v>565.5</v>
      </c>
      <c r="J48" s="1326">
        <v>54</v>
      </c>
      <c r="K48" s="1326">
        <f t="shared" si="31"/>
        <v>32.4</v>
      </c>
      <c r="L48" s="1326">
        <f t="shared" si="50"/>
        <v>4805</v>
      </c>
      <c r="M48" s="350">
        <f t="shared" si="51"/>
        <v>0.12812999999999999</v>
      </c>
      <c r="N48" s="1326">
        <f t="shared" si="11"/>
        <v>345.31034999999997</v>
      </c>
      <c r="O48" s="1326">
        <f t="shared" si="32"/>
        <v>1523.79035</v>
      </c>
      <c r="P48" s="1326">
        <f t="shared" si="52"/>
        <v>4218.7903500000002</v>
      </c>
      <c r="Q48" s="1333">
        <f t="shared" si="33"/>
        <v>4015</v>
      </c>
      <c r="R48" s="1333">
        <f t="shared" si="53"/>
        <v>16938443</v>
      </c>
      <c r="S48" s="1333">
        <f>'6_Local Deduct Calc'!J48</f>
        <v>5473178</v>
      </c>
      <c r="T48" s="1333">
        <f t="shared" si="34"/>
        <v>5473178</v>
      </c>
      <c r="U48" s="1334">
        <f t="shared" si="35"/>
        <v>11465265</v>
      </c>
      <c r="V48" s="351">
        <f t="shared" si="49"/>
        <v>0.67689999999999995</v>
      </c>
      <c r="W48" s="351">
        <f t="shared" si="36"/>
        <v>0.3231</v>
      </c>
      <c r="X48" s="352">
        <f t="shared" si="54"/>
        <v>2030.8638218923934</v>
      </c>
      <c r="Y48" s="1333">
        <f>'7_Local Revenue'!AS48</f>
        <v>13358034</v>
      </c>
      <c r="Z48" s="1333">
        <f t="shared" si="37"/>
        <v>7884856</v>
      </c>
      <c r="AA48" s="102">
        <f t="shared" si="38"/>
        <v>0</v>
      </c>
      <c r="AB48" s="102">
        <f t="shared" si="55"/>
        <v>5759070.6200000001</v>
      </c>
      <c r="AC48" s="102">
        <f t="shared" si="56"/>
        <v>5759070.6200000001</v>
      </c>
      <c r="AD48" s="1333">
        <f t="shared" si="57"/>
        <v>3200499.8337938399</v>
      </c>
      <c r="AE48" s="1339">
        <f t="shared" si="39"/>
        <v>2558571</v>
      </c>
      <c r="AF48" s="102">
        <f t="shared" si="58"/>
        <v>949</v>
      </c>
      <c r="AG48" s="353">
        <f t="shared" si="40"/>
        <v>0.44429999999999997</v>
      </c>
      <c r="AH48" s="1339">
        <f t="shared" si="59"/>
        <v>14023836</v>
      </c>
      <c r="AI48" s="102">
        <f t="shared" si="60"/>
        <v>5204</v>
      </c>
      <c r="AJ48" s="1339">
        <f>'3A_Level 3'!J48</f>
        <v>461808</v>
      </c>
      <c r="AK48" s="102">
        <f t="shared" si="61"/>
        <v>171.35732838589982</v>
      </c>
      <c r="AL48" s="1339">
        <f t="shared" si="41"/>
        <v>14485644</v>
      </c>
      <c r="AM48" s="102">
        <f t="shared" si="62"/>
        <v>5375.0070500927641</v>
      </c>
      <c r="AN48" s="1341">
        <f>'3A_Level 3'!K48</f>
        <v>1901693</v>
      </c>
      <c r="AO48" s="355">
        <f t="shared" si="63"/>
        <v>705.63747680890538</v>
      </c>
      <c r="AP48" s="1339">
        <f t="shared" si="42"/>
        <v>15925529</v>
      </c>
      <c r="AQ48" s="102">
        <f t="shared" si="64"/>
        <v>5909.2871985157699</v>
      </c>
      <c r="AR48" s="353">
        <f t="shared" si="43"/>
        <v>0.58640766644586739</v>
      </c>
      <c r="AS48" s="354">
        <f t="shared" si="44"/>
        <v>48</v>
      </c>
      <c r="AT48" s="102">
        <f t="shared" si="65"/>
        <v>11232248.619999999</v>
      </c>
      <c r="AU48" s="102">
        <f t="shared" si="66"/>
        <v>4167.8100000000004</v>
      </c>
      <c r="AV48" s="354">
        <f t="shared" si="45"/>
        <v>22</v>
      </c>
      <c r="AW48" s="353">
        <f t="shared" si="46"/>
        <v>0.41359233355413272</v>
      </c>
      <c r="AX48" s="355">
        <f t="shared" si="47"/>
        <v>27157777.619999997</v>
      </c>
      <c r="AY48" s="355">
        <f t="shared" si="67"/>
        <v>10077.097447124303</v>
      </c>
      <c r="AZ48" s="354">
        <f t="shared" si="48"/>
        <v>20</v>
      </c>
    </row>
    <row r="49" spans="1:52" ht="15.6" customHeight="1" x14ac:dyDescent="0.2">
      <c r="A49" s="713">
        <v>43</v>
      </c>
      <c r="B49" s="349" t="s">
        <v>47</v>
      </c>
      <c r="C49" s="1328">
        <f>'8_2.1.21 SIS'!AV49</f>
        <v>3938</v>
      </c>
      <c r="D49" s="1326">
        <v>3155</v>
      </c>
      <c r="E49" s="1326">
        <f t="shared" si="28"/>
        <v>694.1</v>
      </c>
      <c r="F49" s="1521">
        <v>2555</v>
      </c>
      <c r="G49" s="1326">
        <f t="shared" si="29"/>
        <v>153.29999999999998</v>
      </c>
      <c r="H49" s="1326">
        <v>508</v>
      </c>
      <c r="I49" s="1326">
        <f t="shared" si="30"/>
        <v>762</v>
      </c>
      <c r="J49" s="1326">
        <v>77</v>
      </c>
      <c r="K49" s="1326">
        <f t="shared" si="31"/>
        <v>46.199999999999996</v>
      </c>
      <c r="L49" s="1326">
        <f t="shared" si="50"/>
        <v>3562</v>
      </c>
      <c r="M49" s="350">
        <f t="shared" si="51"/>
        <v>9.4990000000000005E-2</v>
      </c>
      <c r="N49" s="1326">
        <f t="shared" si="11"/>
        <v>374.07062000000002</v>
      </c>
      <c r="O49" s="1326">
        <f t="shared" si="32"/>
        <v>2029.6706200000001</v>
      </c>
      <c r="P49" s="1326">
        <f t="shared" si="52"/>
        <v>5967.6706199999999</v>
      </c>
      <c r="Q49" s="1333">
        <f t="shared" si="33"/>
        <v>4015</v>
      </c>
      <c r="R49" s="1333">
        <f t="shared" si="53"/>
        <v>23960198</v>
      </c>
      <c r="S49" s="1333">
        <f>'6_Local Deduct Calc'!J49</f>
        <v>6632320</v>
      </c>
      <c r="T49" s="1333">
        <f t="shared" si="34"/>
        <v>6632320</v>
      </c>
      <c r="U49" s="1334">
        <f t="shared" si="35"/>
        <v>17327878</v>
      </c>
      <c r="V49" s="351">
        <f t="shared" si="49"/>
        <v>0.72319999999999995</v>
      </c>
      <c r="W49" s="351">
        <f t="shared" si="36"/>
        <v>0.27679999999999999</v>
      </c>
      <c r="X49" s="352">
        <f t="shared" si="54"/>
        <v>1684.1848654139158</v>
      </c>
      <c r="Y49" s="1333">
        <f>'7_Local Revenue'!AS49</f>
        <v>20127842</v>
      </c>
      <c r="Z49" s="1333">
        <f t="shared" si="37"/>
        <v>13495522</v>
      </c>
      <c r="AA49" s="102">
        <f t="shared" si="38"/>
        <v>0</v>
      </c>
      <c r="AB49" s="102">
        <f t="shared" si="55"/>
        <v>8146467.3200000003</v>
      </c>
      <c r="AC49" s="102">
        <f t="shared" si="56"/>
        <v>8146467.3200000003</v>
      </c>
      <c r="AD49" s="1333">
        <f t="shared" si="57"/>
        <v>3878500.5051827198</v>
      </c>
      <c r="AE49" s="1339">
        <f t="shared" si="39"/>
        <v>4267967</v>
      </c>
      <c r="AF49" s="102">
        <f t="shared" si="58"/>
        <v>1084</v>
      </c>
      <c r="AG49" s="353">
        <f t="shared" si="40"/>
        <v>0.52390000000000003</v>
      </c>
      <c r="AH49" s="1339">
        <f t="shared" si="59"/>
        <v>21595845</v>
      </c>
      <c r="AI49" s="102">
        <f t="shared" si="60"/>
        <v>5484</v>
      </c>
      <c r="AJ49" s="1339">
        <f>'3A_Level 3'!J49</f>
        <v>674805</v>
      </c>
      <c r="AK49" s="102">
        <f t="shared" si="61"/>
        <v>171.35728796343321</v>
      </c>
      <c r="AL49" s="1339">
        <f t="shared" si="41"/>
        <v>22270650</v>
      </c>
      <c r="AM49" s="102">
        <f t="shared" si="62"/>
        <v>5655.3199593702384</v>
      </c>
      <c r="AN49" s="1341">
        <f>'3A_Level 3'!K49</f>
        <v>2937619</v>
      </c>
      <c r="AO49" s="355">
        <f t="shared" si="63"/>
        <v>745.96724225495177</v>
      </c>
      <c r="AP49" s="1339">
        <f t="shared" si="42"/>
        <v>24533464</v>
      </c>
      <c r="AQ49" s="102">
        <f t="shared" si="64"/>
        <v>6229.9299136617574</v>
      </c>
      <c r="AR49" s="353">
        <f t="shared" si="43"/>
        <v>0.62406662493833487</v>
      </c>
      <c r="AS49" s="354">
        <f t="shared" si="44"/>
        <v>38</v>
      </c>
      <c r="AT49" s="102">
        <f t="shared" si="65"/>
        <v>14778787.32</v>
      </c>
      <c r="AU49" s="102">
        <f t="shared" si="66"/>
        <v>3752.87</v>
      </c>
      <c r="AV49" s="354">
        <f t="shared" si="45"/>
        <v>31</v>
      </c>
      <c r="AW49" s="353">
        <f t="shared" si="46"/>
        <v>0.37593337506166513</v>
      </c>
      <c r="AX49" s="355">
        <f t="shared" si="47"/>
        <v>39312251.32</v>
      </c>
      <c r="AY49" s="355">
        <f t="shared" si="67"/>
        <v>9982.7961706449969</v>
      </c>
      <c r="AZ49" s="354">
        <f t="shared" si="48"/>
        <v>25</v>
      </c>
    </row>
    <row r="50" spans="1:52" ht="15.6" customHeight="1" x14ac:dyDescent="0.2">
      <c r="A50" s="713">
        <v>44</v>
      </c>
      <c r="B50" s="349" t="s">
        <v>48</v>
      </c>
      <c r="C50" s="1328">
        <f>'8_2.1.21 SIS'!AV50</f>
        <v>7593</v>
      </c>
      <c r="D50" s="1326">
        <v>6229</v>
      </c>
      <c r="E50" s="1326">
        <f t="shared" si="28"/>
        <v>1370.38</v>
      </c>
      <c r="F50" s="1521">
        <v>3228.5</v>
      </c>
      <c r="G50" s="1326">
        <f t="shared" si="29"/>
        <v>193.70999999999998</v>
      </c>
      <c r="H50" s="1326">
        <v>902</v>
      </c>
      <c r="I50" s="1326">
        <f t="shared" si="30"/>
        <v>1353</v>
      </c>
      <c r="J50" s="1326">
        <v>125</v>
      </c>
      <c r="K50" s="1326">
        <f t="shared" si="31"/>
        <v>75</v>
      </c>
      <c r="L50" s="1326">
        <f t="shared" si="50"/>
        <v>0</v>
      </c>
      <c r="M50" s="350">
        <f t="shared" si="51"/>
        <v>0</v>
      </c>
      <c r="N50" s="1326">
        <f t="shared" si="11"/>
        <v>0</v>
      </c>
      <c r="O50" s="1326">
        <f t="shared" si="32"/>
        <v>2992.09</v>
      </c>
      <c r="P50" s="1326">
        <f t="shared" si="52"/>
        <v>10585.09</v>
      </c>
      <c r="Q50" s="1333">
        <f t="shared" si="33"/>
        <v>4015</v>
      </c>
      <c r="R50" s="1333">
        <f t="shared" si="53"/>
        <v>42499136</v>
      </c>
      <c r="S50" s="1333">
        <f>'6_Local Deduct Calc'!J50</f>
        <v>11107648</v>
      </c>
      <c r="T50" s="1333">
        <f t="shared" si="34"/>
        <v>11107648</v>
      </c>
      <c r="U50" s="1334">
        <f t="shared" si="35"/>
        <v>31391488</v>
      </c>
      <c r="V50" s="351">
        <f t="shared" si="49"/>
        <v>0.73860000000000003</v>
      </c>
      <c r="W50" s="351">
        <f t="shared" si="36"/>
        <v>0.26140000000000002</v>
      </c>
      <c r="X50" s="352">
        <f t="shared" si="54"/>
        <v>1462.8800210720401</v>
      </c>
      <c r="Y50" s="1333">
        <f>'7_Local Revenue'!AS50</f>
        <v>32999720</v>
      </c>
      <c r="Z50" s="1333">
        <f t="shared" si="37"/>
        <v>21892072</v>
      </c>
      <c r="AA50" s="102">
        <f t="shared" si="38"/>
        <v>0</v>
      </c>
      <c r="AB50" s="102">
        <f t="shared" si="55"/>
        <v>14449706.24</v>
      </c>
      <c r="AC50" s="102">
        <f t="shared" si="56"/>
        <v>14449706.24</v>
      </c>
      <c r="AD50" s="1333">
        <f t="shared" si="57"/>
        <v>6496703.5231539207</v>
      </c>
      <c r="AE50" s="1339">
        <f t="shared" si="39"/>
        <v>7953003</v>
      </c>
      <c r="AF50" s="102">
        <f t="shared" si="58"/>
        <v>1047</v>
      </c>
      <c r="AG50" s="353">
        <f t="shared" si="40"/>
        <v>0.5504</v>
      </c>
      <c r="AH50" s="1339">
        <f t="shared" si="59"/>
        <v>39344491</v>
      </c>
      <c r="AI50" s="102">
        <f t="shared" si="60"/>
        <v>5182</v>
      </c>
      <c r="AJ50" s="1339">
        <f>'3A_Level 3'!J50</f>
        <v>1301116</v>
      </c>
      <c r="AK50" s="102">
        <f t="shared" si="61"/>
        <v>171.35730277887529</v>
      </c>
      <c r="AL50" s="1339">
        <f t="shared" si="41"/>
        <v>40645607</v>
      </c>
      <c r="AM50" s="102">
        <f t="shared" si="62"/>
        <v>5353.0366126695644</v>
      </c>
      <c r="AN50" s="1341">
        <f>'3A_Level 3'!K50</f>
        <v>6336490</v>
      </c>
      <c r="AO50" s="355">
        <f t="shared" si="63"/>
        <v>834.51731858290532</v>
      </c>
      <c r="AP50" s="1339">
        <f t="shared" si="42"/>
        <v>45680981</v>
      </c>
      <c r="AQ50" s="102">
        <f t="shared" si="64"/>
        <v>6016.1966284735945</v>
      </c>
      <c r="AR50" s="353">
        <f t="shared" si="43"/>
        <v>0.641241556896326</v>
      </c>
      <c r="AS50" s="354">
        <f t="shared" si="44"/>
        <v>30</v>
      </c>
      <c r="AT50" s="102">
        <f t="shared" si="65"/>
        <v>25557354.239999998</v>
      </c>
      <c r="AU50" s="102">
        <f t="shared" si="66"/>
        <v>3365.91</v>
      </c>
      <c r="AV50" s="354">
        <f t="shared" si="45"/>
        <v>49</v>
      </c>
      <c r="AW50" s="353">
        <f t="shared" si="46"/>
        <v>0.35875844310367411</v>
      </c>
      <c r="AX50" s="355">
        <f t="shared" si="47"/>
        <v>71238335.239999995</v>
      </c>
      <c r="AY50" s="355">
        <f t="shared" si="67"/>
        <v>9382.106577110495</v>
      </c>
      <c r="AZ50" s="354">
        <f t="shared" si="48"/>
        <v>49</v>
      </c>
    </row>
    <row r="51" spans="1:52" ht="15.6" customHeight="1" x14ac:dyDescent="0.2">
      <c r="A51" s="714">
        <v>45</v>
      </c>
      <c r="B51" s="715" t="s">
        <v>49</v>
      </c>
      <c r="C51" s="1329">
        <f>'8_2.1.21 SIS'!AV51</f>
        <v>9349</v>
      </c>
      <c r="D51" s="1330">
        <v>5430</v>
      </c>
      <c r="E51" s="1330">
        <f t="shared" si="28"/>
        <v>1194.5999999999999</v>
      </c>
      <c r="F51" s="1522">
        <v>4505</v>
      </c>
      <c r="G51" s="1330">
        <f t="shared" si="29"/>
        <v>270.3</v>
      </c>
      <c r="H51" s="1330">
        <v>1101</v>
      </c>
      <c r="I51" s="1330">
        <f t="shared" si="30"/>
        <v>1651.5</v>
      </c>
      <c r="J51" s="1330">
        <v>746</v>
      </c>
      <c r="K51" s="1330">
        <f t="shared" si="31"/>
        <v>447.59999999999997</v>
      </c>
      <c r="L51" s="1330">
        <f t="shared" si="50"/>
        <v>0</v>
      </c>
      <c r="M51" s="716">
        <f t="shared" si="51"/>
        <v>0</v>
      </c>
      <c r="N51" s="1330">
        <f t="shared" si="11"/>
        <v>0</v>
      </c>
      <c r="O51" s="1330">
        <f t="shared" si="32"/>
        <v>3563.9999999999995</v>
      </c>
      <c r="P51" s="1332">
        <f t="shared" si="52"/>
        <v>12913</v>
      </c>
      <c r="Q51" s="1335">
        <f t="shared" si="33"/>
        <v>4015</v>
      </c>
      <c r="R51" s="1335">
        <f t="shared" si="53"/>
        <v>51845695</v>
      </c>
      <c r="S51" s="1335">
        <f>'6_Local Deduct Calc'!J51</f>
        <v>35505467</v>
      </c>
      <c r="T51" s="1335">
        <f t="shared" si="34"/>
        <v>35505467</v>
      </c>
      <c r="U51" s="1336">
        <f t="shared" si="35"/>
        <v>16340228</v>
      </c>
      <c r="V51" s="717">
        <f t="shared" si="49"/>
        <v>0.31519999999999998</v>
      </c>
      <c r="W51" s="640">
        <f t="shared" si="36"/>
        <v>0.68479999999999996</v>
      </c>
      <c r="X51" s="641">
        <f t="shared" si="54"/>
        <v>3797.7823296609263</v>
      </c>
      <c r="Y51" s="1335">
        <f>'7_Local Revenue'!AS51</f>
        <v>140736235</v>
      </c>
      <c r="Z51" s="1335">
        <f t="shared" si="37"/>
        <v>105230768</v>
      </c>
      <c r="AA51" s="718">
        <f t="shared" si="38"/>
        <v>0</v>
      </c>
      <c r="AB51" s="718">
        <f t="shared" si="55"/>
        <v>17627536.300000001</v>
      </c>
      <c r="AC51" s="718">
        <f t="shared" si="56"/>
        <v>17627536.300000001</v>
      </c>
      <c r="AD51" s="1335">
        <f t="shared" si="57"/>
        <v>20762699.396172803</v>
      </c>
      <c r="AE51" s="1340">
        <f t="shared" si="39"/>
        <v>0</v>
      </c>
      <c r="AF51" s="718">
        <f t="shared" si="58"/>
        <v>0</v>
      </c>
      <c r="AG51" s="719">
        <f t="shared" si="40"/>
        <v>0</v>
      </c>
      <c r="AH51" s="1340">
        <f t="shared" si="59"/>
        <v>16340228</v>
      </c>
      <c r="AI51" s="718">
        <f t="shared" si="60"/>
        <v>1748</v>
      </c>
      <c r="AJ51" s="1340">
        <f>'3A_Level 3'!J51</f>
        <v>3818582</v>
      </c>
      <c r="AK51" s="718">
        <f t="shared" si="61"/>
        <v>408.44817627553749</v>
      </c>
      <c r="AL51" s="1340">
        <f t="shared" si="41"/>
        <v>20158810</v>
      </c>
      <c r="AM51" s="718">
        <f t="shared" si="62"/>
        <v>2156.2530751952081</v>
      </c>
      <c r="AN51" s="1342">
        <f>'3A_Level 3'!K51</f>
        <v>10867354</v>
      </c>
      <c r="AO51" s="721">
        <f t="shared" si="63"/>
        <v>1162.408171997005</v>
      </c>
      <c r="AP51" s="1340">
        <f t="shared" si="42"/>
        <v>27207582</v>
      </c>
      <c r="AQ51" s="718">
        <f t="shared" si="64"/>
        <v>2910.2130709166754</v>
      </c>
      <c r="AR51" s="719">
        <f t="shared" si="43"/>
        <v>0.33865302198638575</v>
      </c>
      <c r="AS51" s="720">
        <f t="shared" si="44"/>
        <v>64</v>
      </c>
      <c r="AT51" s="718">
        <f t="shared" si="65"/>
        <v>53133003.299999997</v>
      </c>
      <c r="AU51" s="718">
        <f t="shared" si="66"/>
        <v>5683.28</v>
      </c>
      <c r="AV51" s="720">
        <f t="shared" si="45"/>
        <v>8</v>
      </c>
      <c r="AW51" s="719">
        <f t="shared" si="46"/>
        <v>0.6613469780136142</v>
      </c>
      <c r="AX51" s="721">
        <f t="shared" si="47"/>
        <v>80340585.299999997</v>
      </c>
      <c r="AY51" s="721">
        <f t="shared" si="67"/>
        <v>8593.4950582950041</v>
      </c>
      <c r="AZ51" s="720">
        <f t="shared" si="48"/>
        <v>67</v>
      </c>
    </row>
    <row r="52" spans="1:52" ht="15.6" customHeight="1" x14ac:dyDescent="0.2">
      <c r="A52" s="713">
        <v>46</v>
      </c>
      <c r="B52" s="349" t="s">
        <v>50</v>
      </c>
      <c r="C52" s="1326">
        <f>'8_2.1.21 SIS'!AV52</f>
        <v>1168</v>
      </c>
      <c r="D52" s="1326">
        <v>1135</v>
      </c>
      <c r="E52" s="1326">
        <f t="shared" si="28"/>
        <v>249.7</v>
      </c>
      <c r="F52" s="1521">
        <v>936</v>
      </c>
      <c r="G52" s="1326">
        <f t="shared" si="29"/>
        <v>56.16</v>
      </c>
      <c r="H52" s="1326">
        <v>214</v>
      </c>
      <c r="I52" s="1326">
        <f t="shared" si="30"/>
        <v>321</v>
      </c>
      <c r="J52" s="1326">
        <v>76</v>
      </c>
      <c r="K52" s="1326">
        <f t="shared" si="31"/>
        <v>45.6</v>
      </c>
      <c r="L52" s="1327">
        <f t="shared" si="50"/>
        <v>6332</v>
      </c>
      <c r="M52" s="350">
        <f t="shared" si="51"/>
        <v>0.16885</v>
      </c>
      <c r="N52" s="1326">
        <f t="shared" si="11"/>
        <v>197.21680000000001</v>
      </c>
      <c r="O52" s="1326">
        <f t="shared" si="32"/>
        <v>869.67680000000007</v>
      </c>
      <c r="P52" s="1326">
        <f t="shared" si="52"/>
        <v>2037.6768000000002</v>
      </c>
      <c r="Q52" s="1333">
        <f t="shared" si="33"/>
        <v>4015</v>
      </c>
      <c r="R52" s="1333">
        <f t="shared" si="53"/>
        <v>8181272</v>
      </c>
      <c r="S52" s="1333">
        <f>'6_Local Deduct Calc'!J52</f>
        <v>1277436</v>
      </c>
      <c r="T52" s="1333">
        <f t="shared" si="34"/>
        <v>1277436</v>
      </c>
      <c r="U52" s="1334">
        <f t="shared" si="35"/>
        <v>6903836</v>
      </c>
      <c r="V52" s="351">
        <f t="shared" si="49"/>
        <v>0.84389999999999998</v>
      </c>
      <c r="W52" s="351">
        <f t="shared" si="36"/>
        <v>0.15609999999999999</v>
      </c>
      <c r="X52" s="352">
        <f t="shared" si="54"/>
        <v>1093.6952054794519</v>
      </c>
      <c r="Y52" s="1333">
        <f>'7_Local Revenue'!AS52</f>
        <v>3710118</v>
      </c>
      <c r="Z52" s="1333">
        <f t="shared" si="37"/>
        <v>2432682</v>
      </c>
      <c r="AA52" s="102">
        <f t="shared" si="38"/>
        <v>0</v>
      </c>
      <c r="AB52" s="102">
        <f t="shared" si="55"/>
        <v>2781632.48</v>
      </c>
      <c r="AC52" s="102">
        <f t="shared" si="56"/>
        <v>2432682</v>
      </c>
      <c r="AD52" s="1333">
        <f t="shared" si="57"/>
        <v>653155.65554399986</v>
      </c>
      <c r="AE52" s="1339">
        <f t="shared" si="39"/>
        <v>1779526</v>
      </c>
      <c r="AF52" s="102">
        <f t="shared" si="58"/>
        <v>1524</v>
      </c>
      <c r="AG52" s="353">
        <f t="shared" si="40"/>
        <v>0.73150000000000004</v>
      </c>
      <c r="AH52" s="1339">
        <f t="shared" si="59"/>
        <v>8683362</v>
      </c>
      <c r="AI52" s="102">
        <f t="shared" si="60"/>
        <v>7434</v>
      </c>
      <c r="AJ52" s="1339">
        <f>'3A_Level 3'!J52</f>
        <v>200145</v>
      </c>
      <c r="AK52" s="102">
        <f t="shared" si="61"/>
        <v>171.35702054794521</v>
      </c>
      <c r="AL52" s="1339">
        <f t="shared" si="41"/>
        <v>8883507</v>
      </c>
      <c r="AM52" s="102">
        <f t="shared" si="62"/>
        <v>7605.7422945205481</v>
      </c>
      <c r="AN52" s="1341">
        <f>'3A_Level 3'!K52</f>
        <v>1050519</v>
      </c>
      <c r="AO52" s="355">
        <f t="shared" si="63"/>
        <v>899.41695205479448</v>
      </c>
      <c r="AP52" s="1339">
        <f t="shared" si="42"/>
        <v>9733881</v>
      </c>
      <c r="AQ52" s="102">
        <f t="shared" si="64"/>
        <v>8333.8022260273974</v>
      </c>
      <c r="AR52" s="353">
        <f t="shared" si="43"/>
        <v>0.72403166647066841</v>
      </c>
      <c r="AS52" s="354">
        <f t="shared" si="44"/>
        <v>4</v>
      </c>
      <c r="AT52" s="102">
        <f t="shared" si="65"/>
        <v>3710118</v>
      </c>
      <c r="AU52" s="102">
        <f t="shared" si="66"/>
        <v>3176.47</v>
      </c>
      <c r="AV52" s="354">
        <f t="shared" si="45"/>
        <v>53</v>
      </c>
      <c r="AW52" s="353">
        <f t="shared" si="46"/>
        <v>0.27596833352933159</v>
      </c>
      <c r="AX52" s="355">
        <f t="shared" si="47"/>
        <v>13443999</v>
      </c>
      <c r="AY52" s="355">
        <f t="shared" si="67"/>
        <v>11510.273116438357</v>
      </c>
      <c r="AZ52" s="354">
        <f t="shared" si="48"/>
        <v>2</v>
      </c>
    </row>
    <row r="53" spans="1:52" ht="15.6" customHeight="1" x14ac:dyDescent="0.2">
      <c r="A53" s="713">
        <v>47</v>
      </c>
      <c r="B53" s="349" t="s">
        <v>51</v>
      </c>
      <c r="C53" s="1328">
        <f>'8_2.1.21 SIS'!AV53</f>
        <v>3361</v>
      </c>
      <c r="D53" s="1326">
        <v>2060</v>
      </c>
      <c r="E53" s="1326">
        <f t="shared" si="28"/>
        <v>453.2</v>
      </c>
      <c r="F53" s="1521">
        <v>1886</v>
      </c>
      <c r="G53" s="1326">
        <f t="shared" si="29"/>
        <v>113.16</v>
      </c>
      <c r="H53" s="1326">
        <v>539</v>
      </c>
      <c r="I53" s="1326">
        <f t="shared" si="30"/>
        <v>808.5</v>
      </c>
      <c r="J53" s="1326">
        <v>108</v>
      </c>
      <c r="K53" s="1326">
        <f t="shared" si="31"/>
        <v>64.8</v>
      </c>
      <c r="L53" s="1326">
        <f t="shared" si="50"/>
        <v>4139</v>
      </c>
      <c r="M53" s="350">
        <f t="shared" si="51"/>
        <v>0.11037</v>
      </c>
      <c r="N53" s="1326">
        <f t="shared" si="11"/>
        <v>370.95357000000001</v>
      </c>
      <c r="O53" s="1326">
        <f t="shared" si="32"/>
        <v>1810.61357</v>
      </c>
      <c r="P53" s="1326">
        <f t="shared" si="52"/>
        <v>5171.6135699999995</v>
      </c>
      <c r="Q53" s="1333">
        <f t="shared" si="33"/>
        <v>4015</v>
      </c>
      <c r="R53" s="1333">
        <f t="shared" si="53"/>
        <v>20764028</v>
      </c>
      <c r="S53" s="1333">
        <f>'6_Local Deduct Calc'!J53</f>
        <v>16205117</v>
      </c>
      <c r="T53" s="1333">
        <f t="shared" si="34"/>
        <v>15573021</v>
      </c>
      <c r="U53" s="1334">
        <f t="shared" si="35"/>
        <v>5191007</v>
      </c>
      <c r="V53" s="351">
        <f t="shared" si="49"/>
        <v>0.25</v>
      </c>
      <c r="W53" s="351">
        <f t="shared" si="36"/>
        <v>0.75</v>
      </c>
      <c r="X53" s="352">
        <f t="shared" si="54"/>
        <v>4633.4486759892889</v>
      </c>
      <c r="Y53" s="1333">
        <f>'7_Local Revenue'!AS53</f>
        <v>54005919</v>
      </c>
      <c r="Z53" s="1333">
        <f t="shared" si="37"/>
        <v>38432898</v>
      </c>
      <c r="AA53" s="102">
        <f t="shared" si="38"/>
        <v>0</v>
      </c>
      <c r="AB53" s="102">
        <f t="shared" si="55"/>
        <v>7059769.5200000005</v>
      </c>
      <c r="AC53" s="102">
        <f t="shared" si="56"/>
        <v>7059769.5200000005</v>
      </c>
      <c r="AD53" s="1333">
        <f t="shared" si="57"/>
        <v>9107102.6808000002</v>
      </c>
      <c r="AE53" s="1339">
        <f t="shared" si="39"/>
        <v>0</v>
      </c>
      <c r="AF53" s="102">
        <f t="shared" si="58"/>
        <v>0</v>
      </c>
      <c r="AG53" s="353">
        <f t="shared" si="40"/>
        <v>0</v>
      </c>
      <c r="AH53" s="1339">
        <f t="shared" si="59"/>
        <v>5191007</v>
      </c>
      <c r="AI53" s="102">
        <f t="shared" si="60"/>
        <v>1544</v>
      </c>
      <c r="AJ53" s="1339">
        <f>'3A_Level 3'!J53</f>
        <v>1396714</v>
      </c>
      <c r="AK53" s="102">
        <f t="shared" si="61"/>
        <v>415.56501041356739</v>
      </c>
      <c r="AL53" s="1339">
        <f t="shared" si="41"/>
        <v>6587721</v>
      </c>
      <c r="AM53" s="102">
        <f t="shared" si="62"/>
        <v>1960.0479024099971</v>
      </c>
      <c r="AN53" s="1341">
        <f>'3A_Level 3'!K53</f>
        <v>4457778</v>
      </c>
      <c r="AO53" s="355">
        <f t="shared" si="63"/>
        <v>1326.3249033025886</v>
      </c>
      <c r="AP53" s="1339">
        <f t="shared" si="42"/>
        <v>9648785</v>
      </c>
      <c r="AQ53" s="102">
        <f t="shared" si="64"/>
        <v>2870.8077952990179</v>
      </c>
      <c r="AR53" s="353">
        <f t="shared" si="43"/>
        <v>0.29889448840630811</v>
      </c>
      <c r="AS53" s="354">
        <f t="shared" si="44"/>
        <v>67</v>
      </c>
      <c r="AT53" s="102">
        <f t="shared" si="65"/>
        <v>22632790.52</v>
      </c>
      <c r="AU53" s="102">
        <f t="shared" si="66"/>
        <v>6733.95</v>
      </c>
      <c r="AV53" s="354">
        <f t="shared" si="45"/>
        <v>3</v>
      </c>
      <c r="AW53" s="353">
        <f t="shared" si="46"/>
        <v>0.70110551159369183</v>
      </c>
      <c r="AX53" s="355">
        <f t="shared" si="47"/>
        <v>32281575.52</v>
      </c>
      <c r="AY53" s="355">
        <f t="shared" si="67"/>
        <v>9604.7532044034506</v>
      </c>
      <c r="AZ53" s="354">
        <f t="shared" si="48"/>
        <v>38</v>
      </c>
    </row>
    <row r="54" spans="1:52" ht="15.6" customHeight="1" x14ac:dyDescent="0.2">
      <c r="A54" s="713">
        <v>48</v>
      </c>
      <c r="B54" s="349" t="s">
        <v>89</v>
      </c>
      <c r="C54" s="1328">
        <f>'8_2.1.21 SIS'!AV54</f>
        <v>5535</v>
      </c>
      <c r="D54" s="1326">
        <v>4538</v>
      </c>
      <c r="E54" s="1326">
        <f t="shared" si="28"/>
        <v>998.36</v>
      </c>
      <c r="F54" s="1521">
        <v>3169</v>
      </c>
      <c r="G54" s="1326">
        <f t="shared" si="29"/>
        <v>190.14</v>
      </c>
      <c r="H54" s="1326">
        <v>813</v>
      </c>
      <c r="I54" s="1326">
        <f t="shared" si="30"/>
        <v>1219.5</v>
      </c>
      <c r="J54" s="1326">
        <v>138</v>
      </c>
      <c r="K54" s="1326">
        <f t="shared" si="31"/>
        <v>82.8</v>
      </c>
      <c r="L54" s="1326">
        <f t="shared" si="50"/>
        <v>1965</v>
      </c>
      <c r="M54" s="350">
        <f t="shared" si="51"/>
        <v>5.2400000000000002E-2</v>
      </c>
      <c r="N54" s="1326">
        <f t="shared" si="11"/>
        <v>290.03399999999999</v>
      </c>
      <c r="O54" s="1326">
        <f t="shared" si="32"/>
        <v>2780.8340000000003</v>
      </c>
      <c r="P54" s="1326">
        <f t="shared" si="52"/>
        <v>8315.8340000000007</v>
      </c>
      <c r="Q54" s="1333">
        <f t="shared" si="33"/>
        <v>4015</v>
      </c>
      <c r="R54" s="1333">
        <f t="shared" si="53"/>
        <v>33388074</v>
      </c>
      <c r="S54" s="1333">
        <f>'6_Local Deduct Calc'!J54</f>
        <v>14891037</v>
      </c>
      <c r="T54" s="1333">
        <f t="shared" si="34"/>
        <v>14891037</v>
      </c>
      <c r="U54" s="1334">
        <f t="shared" si="35"/>
        <v>18497037</v>
      </c>
      <c r="V54" s="351">
        <f t="shared" si="49"/>
        <v>0.55400000000000005</v>
      </c>
      <c r="W54" s="351">
        <f t="shared" si="36"/>
        <v>0.44600000000000001</v>
      </c>
      <c r="X54" s="352">
        <f t="shared" si="54"/>
        <v>2690.3409214092139</v>
      </c>
      <c r="Y54" s="1333">
        <f>'7_Local Revenue'!AS54</f>
        <v>48379646</v>
      </c>
      <c r="Z54" s="1333">
        <f t="shared" si="37"/>
        <v>33488609</v>
      </c>
      <c r="AA54" s="102">
        <f t="shared" si="38"/>
        <v>0</v>
      </c>
      <c r="AB54" s="102">
        <f t="shared" si="55"/>
        <v>11351945.16</v>
      </c>
      <c r="AC54" s="102">
        <f t="shared" si="56"/>
        <v>11351945.16</v>
      </c>
      <c r="AD54" s="1333">
        <f t="shared" si="57"/>
        <v>8708304.1711392011</v>
      </c>
      <c r="AE54" s="1339">
        <f t="shared" si="39"/>
        <v>2643641</v>
      </c>
      <c r="AF54" s="102">
        <f t="shared" si="58"/>
        <v>478</v>
      </c>
      <c r="AG54" s="353">
        <f t="shared" si="40"/>
        <v>0.2329</v>
      </c>
      <c r="AH54" s="1339">
        <f t="shared" si="59"/>
        <v>21140678</v>
      </c>
      <c r="AI54" s="102">
        <f t="shared" si="60"/>
        <v>3819</v>
      </c>
      <c r="AJ54" s="1339">
        <f>'3A_Level 3'!J54</f>
        <v>948463</v>
      </c>
      <c r="AK54" s="102">
        <f t="shared" si="61"/>
        <v>171.35736224028906</v>
      </c>
      <c r="AL54" s="1339">
        <f t="shared" si="41"/>
        <v>22089141</v>
      </c>
      <c r="AM54" s="102">
        <f t="shared" si="62"/>
        <v>3990.8113821138213</v>
      </c>
      <c r="AN54" s="1341">
        <f>'3A_Level 3'!K54</f>
        <v>5769835</v>
      </c>
      <c r="AO54" s="355">
        <f t="shared" si="63"/>
        <v>1042.4272809394761</v>
      </c>
      <c r="AP54" s="1339">
        <f t="shared" si="42"/>
        <v>26910513</v>
      </c>
      <c r="AQ54" s="102">
        <f t="shared" si="64"/>
        <v>4861.8813008130082</v>
      </c>
      <c r="AR54" s="353">
        <f t="shared" si="43"/>
        <v>0.50627927512565862</v>
      </c>
      <c r="AS54" s="354">
        <f t="shared" si="44"/>
        <v>55</v>
      </c>
      <c r="AT54" s="102">
        <f t="shared" si="65"/>
        <v>26242982.16</v>
      </c>
      <c r="AU54" s="102">
        <f t="shared" si="66"/>
        <v>4741.28</v>
      </c>
      <c r="AV54" s="354">
        <f t="shared" si="45"/>
        <v>13</v>
      </c>
      <c r="AW54" s="353">
        <f t="shared" si="46"/>
        <v>0.49372072487434149</v>
      </c>
      <c r="AX54" s="355">
        <f t="shared" si="47"/>
        <v>53153495.159999996</v>
      </c>
      <c r="AY54" s="355">
        <f t="shared" si="67"/>
        <v>9603.1608238482386</v>
      </c>
      <c r="AZ54" s="354">
        <f t="shared" si="48"/>
        <v>40</v>
      </c>
    </row>
    <row r="55" spans="1:52" ht="15.6" customHeight="1" x14ac:dyDescent="0.2">
      <c r="A55" s="713">
        <v>49</v>
      </c>
      <c r="B55" s="349" t="s">
        <v>52</v>
      </c>
      <c r="C55" s="1328">
        <f>'8_2.1.21 SIS'!AV55</f>
        <v>12755</v>
      </c>
      <c r="D55" s="1326">
        <v>10672</v>
      </c>
      <c r="E55" s="1326">
        <f t="shared" si="28"/>
        <v>2347.84</v>
      </c>
      <c r="F55" s="1521">
        <v>8553</v>
      </c>
      <c r="G55" s="1326">
        <f t="shared" si="29"/>
        <v>513.17999999999995</v>
      </c>
      <c r="H55" s="1326">
        <v>1919</v>
      </c>
      <c r="I55" s="1326">
        <f t="shared" si="30"/>
        <v>2878.5</v>
      </c>
      <c r="J55" s="1326">
        <v>238</v>
      </c>
      <c r="K55" s="1326">
        <f t="shared" si="31"/>
        <v>142.79999999999998</v>
      </c>
      <c r="L55" s="1326">
        <f t="shared" si="50"/>
        <v>0</v>
      </c>
      <c r="M55" s="350">
        <f t="shared" si="51"/>
        <v>0</v>
      </c>
      <c r="N55" s="1326">
        <f t="shared" si="11"/>
        <v>0</v>
      </c>
      <c r="O55" s="1326">
        <f t="shared" si="32"/>
        <v>5882.3200000000006</v>
      </c>
      <c r="P55" s="1326">
        <f t="shared" si="52"/>
        <v>18637.32</v>
      </c>
      <c r="Q55" s="1333">
        <f t="shared" si="33"/>
        <v>4015</v>
      </c>
      <c r="R55" s="1333">
        <f t="shared" si="53"/>
        <v>74828840</v>
      </c>
      <c r="S55" s="1333">
        <f>'6_Local Deduct Calc'!J55</f>
        <v>18813423</v>
      </c>
      <c r="T55" s="1333">
        <f t="shared" si="34"/>
        <v>18813423</v>
      </c>
      <c r="U55" s="1334">
        <f t="shared" si="35"/>
        <v>56015417</v>
      </c>
      <c r="V55" s="351">
        <f t="shared" si="49"/>
        <v>0.74860000000000004</v>
      </c>
      <c r="W55" s="351">
        <f t="shared" si="36"/>
        <v>0.25140000000000001</v>
      </c>
      <c r="X55" s="352">
        <f t="shared" si="54"/>
        <v>1474.9841630733047</v>
      </c>
      <c r="Y55" s="1333">
        <f>'7_Local Revenue'!AS55</f>
        <v>38615761</v>
      </c>
      <c r="Z55" s="1333">
        <f t="shared" si="37"/>
        <v>19802338</v>
      </c>
      <c r="AA55" s="102">
        <f t="shared" si="38"/>
        <v>0</v>
      </c>
      <c r="AB55" s="102">
        <f t="shared" si="55"/>
        <v>25441805.600000001</v>
      </c>
      <c r="AC55" s="102">
        <f t="shared" si="56"/>
        <v>19802338</v>
      </c>
      <c r="AD55" s="1333">
        <f t="shared" si="57"/>
        <v>8562689.3699040003</v>
      </c>
      <c r="AE55" s="1339">
        <f t="shared" si="39"/>
        <v>11239649</v>
      </c>
      <c r="AF55" s="102">
        <f t="shared" si="58"/>
        <v>881</v>
      </c>
      <c r="AG55" s="353">
        <f t="shared" si="40"/>
        <v>0.56759999999999999</v>
      </c>
      <c r="AH55" s="1339">
        <f t="shared" si="59"/>
        <v>67255066</v>
      </c>
      <c r="AI55" s="102">
        <f t="shared" si="60"/>
        <v>5273</v>
      </c>
      <c r="AJ55" s="1339">
        <f>'3A_Level 3'!J55</f>
        <v>2185662</v>
      </c>
      <c r="AK55" s="102">
        <f t="shared" si="61"/>
        <v>171.35727165817326</v>
      </c>
      <c r="AL55" s="1339">
        <f t="shared" si="41"/>
        <v>69440728</v>
      </c>
      <c r="AM55" s="102">
        <f t="shared" si="62"/>
        <v>5444.1966287730302</v>
      </c>
      <c r="AN55" s="1341">
        <f>'3A_Level 3'!K55</f>
        <v>9512644</v>
      </c>
      <c r="AO55" s="355">
        <f t="shared" si="63"/>
        <v>745.79725597804782</v>
      </c>
      <c r="AP55" s="1339">
        <f t="shared" si="42"/>
        <v>76767710</v>
      </c>
      <c r="AQ55" s="102">
        <f t="shared" si="64"/>
        <v>6018.6366130929046</v>
      </c>
      <c r="AR55" s="353">
        <f t="shared" si="43"/>
        <v>0.66532675204406011</v>
      </c>
      <c r="AS55" s="354">
        <f t="shared" si="44"/>
        <v>25</v>
      </c>
      <c r="AT55" s="102">
        <f t="shared" si="65"/>
        <v>38615761</v>
      </c>
      <c r="AU55" s="102">
        <f t="shared" si="66"/>
        <v>3027.5</v>
      </c>
      <c r="AV55" s="354">
        <f t="shared" si="45"/>
        <v>56</v>
      </c>
      <c r="AW55" s="353">
        <f t="shared" si="46"/>
        <v>0.33467324795593989</v>
      </c>
      <c r="AX55" s="355">
        <f t="shared" si="47"/>
        <v>115383471</v>
      </c>
      <c r="AY55" s="355">
        <f t="shared" si="67"/>
        <v>9046.1364954919645</v>
      </c>
      <c r="AZ55" s="354">
        <f t="shared" si="48"/>
        <v>59</v>
      </c>
    </row>
    <row r="56" spans="1:52" ht="15.6" customHeight="1" x14ac:dyDescent="0.2">
      <c r="A56" s="714">
        <v>50</v>
      </c>
      <c r="B56" s="715" t="s">
        <v>53</v>
      </c>
      <c r="C56" s="1329">
        <f>'8_2.1.21 SIS'!AV56</f>
        <v>7316</v>
      </c>
      <c r="D56" s="1330">
        <v>5548</v>
      </c>
      <c r="E56" s="1330">
        <f t="shared" si="28"/>
        <v>1220.56</v>
      </c>
      <c r="F56" s="1522">
        <v>4120</v>
      </c>
      <c r="G56" s="1330">
        <f t="shared" si="29"/>
        <v>247.2</v>
      </c>
      <c r="H56" s="1330">
        <v>818</v>
      </c>
      <c r="I56" s="1330">
        <f t="shared" si="30"/>
        <v>1227</v>
      </c>
      <c r="J56" s="1330">
        <v>297</v>
      </c>
      <c r="K56" s="1330">
        <f t="shared" si="31"/>
        <v>178.2</v>
      </c>
      <c r="L56" s="1330">
        <f t="shared" si="50"/>
        <v>184</v>
      </c>
      <c r="M56" s="716">
        <f t="shared" si="51"/>
        <v>4.9100000000000003E-3</v>
      </c>
      <c r="N56" s="1330">
        <f t="shared" si="11"/>
        <v>35.921559999999999</v>
      </c>
      <c r="O56" s="1330">
        <f t="shared" si="32"/>
        <v>2908.8815599999998</v>
      </c>
      <c r="P56" s="1332">
        <f t="shared" si="52"/>
        <v>10224.88156</v>
      </c>
      <c r="Q56" s="1335">
        <f t="shared" si="33"/>
        <v>4015</v>
      </c>
      <c r="R56" s="1335">
        <f t="shared" si="53"/>
        <v>41052899</v>
      </c>
      <c r="S56" s="1335">
        <f>'6_Local Deduct Calc'!J56</f>
        <v>11270119</v>
      </c>
      <c r="T56" s="1335">
        <f t="shared" si="34"/>
        <v>11270119</v>
      </c>
      <c r="U56" s="1336">
        <f t="shared" si="35"/>
        <v>29782780</v>
      </c>
      <c r="V56" s="717">
        <f t="shared" si="49"/>
        <v>0.72550000000000003</v>
      </c>
      <c r="W56" s="640">
        <f t="shared" si="36"/>
        <v>0.27450000000000002</v>
      </c>
      <c r="X56" s="641">
        <f t="shared" si="54"/>
        <v>1540.4755330781848</v>
      </c>
      <c r="Y56" s="1335">
        <f>'7_Local Revenue'!AS56</f>
        <v>28600260</v>
      </c>
      <c r="Z56" s="1335">
        <f t="shared" si="37"/>
        <v>17330141</v>
      </c>
      <c r="AA56" s="718">
        <f t="shared" si="38"/>
        <v>0</v>
      </c>
      <c r="AB56" s="718">
        <f t="shared" si="55"/>
        <v>13957985.66</v>
      </c>
      <c r="AC56" s="718">
        <f t="shared" si="56"/>
        <v>13957985.66</v>
      </c>
      <c r="AD56" s="1335">
        <f t="shared" si="57"/>
        <v>6590123.3495124001</v>
      </c>
      <c r="AE56" s="1340">
        <f t="shared" si="39"/>
        <v>7367862</v>
      </c>
      <c r="AF56" s="718">
        <f t="shared" si="58"/>
        <v>1007</v>
      </c>
      <c r="AG56" s="719">
        <f t="shared" si="40"/>
        <v>0.52790000000000004</v>
      </c>
      <c r="AH56" s="1340">
        <f t="shared" si="59"/>
        <v>37150642</v>
      </c>
      <c r="AI56" s="718">
        <f t="shared" si="60"/>
        <v>5078</v>
      </c>
      <c r="AJ56" s="1340">
        <f>'3A_Level 3'!J56</f>
        <v>1253650</v>
      </c>
      <c r="AK56" s="718">
        <f t="shared" si="61"/>
        <v>171.35729907053033</v>
      </c>
      <c r="AL56" s="1340">
        <f t="shared" si="41"/>
        <v>38404292</v>
      </c>
      <c r="AM56" s="718">
        <f t="shared" si="62"/>
        <v>5249.3564789502461</v>
      </c>
      <c r="AN56" s="1342">
        <f>'3A_Level 3'!K56</f>
        <v>5895359</v>
      </c>
      <c r="AO56" s="721">
        <f t="shared" si="63"/>
        <v>805.81724986331324</v>
      </c>
      <c r="AP56" s="1340">
        <f t="shared" si="42"/>
        <v>43046001</v>
      </c>
      <c r="AQ56" s="718">
        <f t="shared" si="64"/>
        <v>5883.8164297430294</v>
      </c>
      <c r="AR56" s="719">
        <f t="shared" si="43"/>
        <v>0.6304879512353615</v>
      </c>
      <c r="AS56" s="720">
        <f t="shared" si="44"/>
        <v>35</v>
      </c>
      <c r="AT56" s="718">
        <f t="shared" si="65"/>
        <v>25228104.66</v>
      </c>
      <c r="AU56" s="718">
        <f t="shared" si="66"/>
        <v>3448.35</v>
      </c>
      <c r="AV56" s="720">
        <f t="shared" si="45"/>
        <v>45</v>
      </c>
      <c r="AW56" s="719">
        <f t="shared" si="46"/>
        <v>0.3695120487646385</v>
      </c>
      <c r="AX56" s="721">
        <f t="shared" si="47"/>
        <v>68274105.659999996</v>
      </c>
      <c r="AY56" s="721">
        <f t="shared" si="67"/>
        <v>9332.1631574630937</v>
      </c>
      <c r="AZ56" s="720">
        <f t="shared" si="48"/>
        <v>52</v>
      </c>
    </row>
    <row r="57" spans="1:52" ht="15.6" customHeight="1" x14ac:dyDescent="0.2">
      <c r="A57" s="713">
        <v>51</v>
      </c>
      <c r="B57" s="349" t="s">
        <v>54</v>
      </c>
      <c r="C57" s="1326">
        <f>'8_2.1.21 SIS'!AV57</f>
        <v>7738</v>
      </c>
      <c r="D57" s="1326">
        <v>6047</v>
      </c>
      <c r="E57" s="1326">
        <f t="shared" si="28"/>
        <v>1330.34</v>
      </c>
      <c r="F57" s="1521">
        <v>5074</v>
      </c>
      <c r="G57" s="1326">
        <f t="shared" si="29"/>
        <v>304.44</v>
      </c>
      <c r="H57" s="1326">
        <v>1353</v>
      </c>
      <c r="I57" s="1326">
        <f t="shared" si="30"/>
        <v>2029.5</v>
      </c>
      <c r="J57" s="1326">
        <v>510</v>
      </c>
      <c r="K57" s="1326">
        <f t="shared" si="31"/>
        <v>306</v>
      </c>
      <c r="L57" s="1327">
        <f t="shared" si="50"/>
        <v>0</v>
      </c>
      <c r="M57" s="350">
        <f t="shared" si="51"/>
        <v>0</v>
      </c>
      <c r="N57" s="1326">
        <f t="shared" si="11"/>
        <v>0</v>
      </c>
      <c r="O57" s="1326">
        <f t="shared" si="32"/>
        <v>3970.2799999999997</v>
      </c>
      <c r="P57" s="1326">
        <f t="shared" si="52"/>
        <v>11708.279999999999</v>
      </c>
      <c r="Q57" s="1333">
        <f t="shared" si="33"/>
        <v>4015</v>
      </c>
      <c r="R57" s="1333">
        <f t="shared" si="53"/>
        <v>47008744</v>
      </c>
      <c r="S57" s="1333">
        <f>'6_Local Deduct Calc'!J57</f>
        <v>15418411</v>
      </c>
      <c r="T57" s="1333">
        <f t="shared" si="34"/>
        <v>15418411</v>
      </c>
      <c r="U57" s="1334">
        <f t="shared" si="35"/>
        <v>31590333</v>
      </c>
      <c r="V57" s="351">
        <f t="shared" si="49"/>
        <v>0.67200000000000004</v>
      </c>
      <c r="W57" s="351">
        <f t="shared" si="36"/>
        <v>0.32800000000000001</v>
      </c>
      <c r="X57" s="352">
        <f t="shared" si="54"/>
        <v>1992.5576376324632</v>
      </c>
      <c r="Y57" s="1333">
        <f>'7_Local Revenue'!AS57</f>
        <v>38411011</v>
      </c>
      <c r="Z57" s="1333">
        <f t="shared" si="37"/>
        <v>22992600</v>
      </c>
      <c r="AA57" s="102">
        <f t="shared" si="38"/>
        <v>0</v>
      </c>
      <c r="AB57" s="102">
        <f t="shared" si="55"/>
        <v>15982972.960000001</v>
      </c>
      <c r="AC57" s="102">
        <f t="shared" si="56"/>
        <v>15982972.960000001</v>
      </c>
      <c r="AD57" s="1333">
        <f t="shared" si="57"/>
        <v>9016954.0251136012</v>
      </c>
      <c r="AE57" s="1339">
        <f t="shared" si="39"/>
        <v>6966019</v>
      </c>
      <c r="AF57" s="102">
        <f t="shared" si="58"/>
        <v>900</v>
      </c>
      <c r="AG57" s="353">
        <f t="shared" si="40"/>
        <v>0.43580000000000002</v>
      </c>
      <c r="AH57" s="1339">
        <f t="shared" si="59"/>
        <v>38556352</v>
      </c>
      <c r="AI57" s="102">
        <f t="shared" si="60"/>
        <v>4983</v>
      </c>
      <c r="AJ57" s="1339">
        <f>'3A_Level 3'!J57</f>
        <v>1325963</v>
      </c>
      <c r="AK57" s="102">
        <f t="shared" si="61"/>
        <v>171.35732747479969</v>
      </c>
      <c r="AL57" s="1339">
        <f t="shared" si="41"/>
        <v>39882315</v>
      </c>
      <c r="AM57" s="102">
        <f t="shared" si="62"/>
        <v>5154.0856810545365</v>
      </c>
      <c r="AN57" s="1341">
        <f>'3A_Level 3'!K57</f>
        <v>6794098</v>
      </c>
      <c r="AO57" s="355">
        <f t="shared" si="63"/>
        <v>878.01731713621086</v>
      </c>
      <c r="AP57" s="1339">
        <f t="shared" si="42"/>
        <v>45350450</v>
      </c>
      <c r="AQ57" s="102">
        <f t="shared" si="64"/>
        <v>5860.7456707159472</v>
      </c>
      <c r="AR57" s="353">
        <f t="shared" si="43"/>
        <v>0.59087122300732053</v>
      </c>
      <c r="AS57" s="354">
        <f t="shared" si="44"/>
        <v>46</v>
      </c>
      <c r="AT57" s="102">
        <f t="shared" si="65"/>
        <v>31401383.960000001</v>
      </c>
      <c r="AU57" s="102">
        <f t="shared" si="66"/>
        <v>4058.07</v>
      </c>
      <c r="AV57" s="354">
        <f t="shared" si="45"/>
        <v>27</v>
      </c>
      <c r="AW57" s="353">
        <f t="shared" si="46"/>
        <v>0.40912877699267941</v>
      </c>
      <c r="AX57" s="355">
        <f t="shared" si="47"/>
        <v>76751833.960000008</v>
      </c>
      <c r="AY57" s="355">
        <f t="shared" si="67"/>
        <v>9918.8206203153277</v>
      </c>
      <c r="AZ57" s="354">
        <f t="shared" si="48"/>
        <v>27</v>
      </c>
    </row>
    <row r="58" spans="1:52" ht="15.6" customHeight="1" x14ac:dyDescent="0.2">
      <c r="A58" s="713">
        <v>52</v>
      </c>
      <c r="B58" s="349" t="s">
        <v>55</v>
      </c>
      <c r="C58" s="1328">
        <f>'8_2.1.21 SIS'!AV58</f>
        <v>37085</v>
      </c>
      <c r="D58" s="1326">
        <v>19936</v>
      </c>
      <c r="E58" s="1326">
        <f t="shared" si="28"/>
        <v>4385.92</v>
      </c>
      <c r="F58" s="1521">
        <v>14395.5</v>
      </c>
      <c r="G58" s="1326">
        <f t="shared" si="29"/>
        <v>863.73</v>
      </c>
      <c r="H58" s="1326">
        <v>7065</v>
      </c>
      <c r="I58" s="1326">
        <f t="shared" si="30"/>
        <v>10597.5</v>
      </c>
      <c r="J58" s="1326">
        <v>2430</v>
      </c>
      <c r="K58" s="1326">
        <f t="shared" si="31"/>
        <v>1458</v>
      </c>
      <c r="L58" s="1326">
        <f t="shared" si="50"/>
        <v>0</v>
      </c>
      <c r="M58" s="350">
        <f t="shared" si="51"/>
        <v>0</v>
      </c>
      <c r="N58" s="1326">
        <f t="shared" si="11"/>
        <v>0</v>
      </c>
      <c r="O58" s="1326">
        <f t="shared" si="32"/>
        <v>17305.150000000001</v>
      </c>
      <c r="P58" s="1326">
        <f t="shared" si="52"/>
        <v>54390.15</v>
      </c>
      <c r="Q58" s="1333">
        <f t="shared" si="33"/>
        <v>4015</v>
      </c>
      <c r="R58" s="1333">
        <f t="shared" si="53"/>
        <v>218376452</v>
      </c>
      <c r="S58" s="1333">
        <f>'6_Local Deduct Calc'!J58</f>
        <v>69564410</v>
      </c>
      <c r="T58" s="1333">
        <f t="shared" si="34"/>
        <v>69564410</v>
      </c>
      <c r="U58" s="1334">
        <f t="shared" si="35"/>
        <v>148812042</v>
      </c>
      <c r="V58" s="351">
        <f t="shared" si="49"/>
        <v>0.68140000000000001</v>
      </c>
      <c r="W58" s="351">
        <f t="shared" si="36"/>
        <v>0.31859999999999999</v>
      </c>
      <c r="X58" s="352">
        <f t="shared" si="54"/>
        <v>1875.8098961844412</v>
      </c>
      <c r="Y58" s="1333">
        <f>'7_Local Revenue'!AS58</f>
        <v>244156059</v>
      </c>
      <c r="Z58" s="1333">
        <f t="shared" si="37"/>
        <v>174591649</v>
      </c>
      <c r="AA58" s="102">
        <f t="shared" si="38"/>
        <v>0</v>
      </c>
      <c r="AB58" s="102">
        <f t="shared" si="55"/>
        <v>74247993.680000007</v>
      </c>
      <c r="AC58" s="102">
        <f t="shared" si="56"/>
        <v>74247993.680000007</v>
      </c>
      <c r="AD58" s="1333">
        <f t="shared" si="57"/>
        <v>40687306.552690566</v>
      </c>
      <c r="AE58" s="1339">
        <f t="shared" si="39"/>
        <v>33560687</v>
      </c>
      <c r="AF58" s="102">
        <f t="shared" si="58"/>
        <v>905</v>
      </c>
      <c r="AG58" s="353">
        <f t="shared" si="40"/>
        <v>0.45200000000000001</v>
      </c>
      <c r="AH58" s="1339">
        <f t="shared" si="59"/>
        <v>182372729</v>
      </c>
      <c r="AI58" s="102">
        <f t="shared" si="60"/>
        <v>4918</v>
      </c>
      <c r="AJ58" s="1339">
        <f>'3A_Level 3'!J58</f>
        <v>6354785</v>
      </c>
      <c r="AK58" s="102">
        <f t="shared" si="61"/>
        <v>171.35728731292974</v>
      </c>
      <c r="AL58" s="1339">
        <f t="shared" si="41"/>
        <v>188727514</v>
      </c>
      <c r="AM58" s="102">
        <f t="shared" si="62"/>
        <v>5089.0525549413505</v>
      </c>
      <c r="AN58" s="1341">
        <f>'3A_Level 3'!K58</f>
        <v>30770436</v>
      </c>
      <c r="AO58" s="355">
        <f t="shared" si="63"/>
        <v>829.72727517864371</v>
      </c>
      <c r="AP58" s="1339">
        <f t="shared" si="42"/>
        <v>213143165</v>
      </c>
      <c r="AQ58" s="102">
        <f t="shared" si="64"/>
        <v>5747.4225428070649</v>
      </c>
      <c r="AR58" s="353">
        <f t="shared" si="43"/>
        <v>0.59711399317340941</v>
      </c>
      <c r="AS58" s="354">
        <f t="shared" si="44"/>
        <v>41</v>
      </c>
      <c r="AT58" s="102">
        <f t="shared" si="65"/>
        <v>143812403.68000001</v>
      </c>
      <c r="AU58" s="102">
        <f t="shared" si="66"/>
        <v>3877.91</v>
      </c>
      <c r="AV58" s="354">
        <f t="shared" si="45"/>
        <v>29</v>
      </c>
      <c r="AW58" s="353">
        <f t="shared" si="46"/>
        <v>0.40288600682659059</v>
      </c>
      <c r="AX58" s="355">
        <f t="shared" si="47"/>
        <v>356955568.68000001</v>
      </c>
      <c r="AY58" s="355">
        <f t="shared" si="67"/>
        <v>9625.335544829446</v>
      </c>
      <c r="AZ58" s="354">
        <f t="shared" si="48"/>
        <v>34</v>
      </c>
    </row>
    <row r="59" spans="1:52" ht="15.6" customHeight="1" x14ac:dyDescent="0.2">
      <c r="A59" s="713">
        <v>53</v>
      </c>
      <c r="B59" s="349" t="s">
        <v>56</v>
      </c>
      <c r="C59" s="1328">
        <f>'8_2.1.21 SIS'!AV59</f>
        <v>19088</v>
      </c>
      <c r="D59" s="1326">
        <v>14644</v>
      </c>
      <c r="E59" s="1326">
        <f t="shared" si="28"/>
        <v>3221.68</v>
      </c>
      <c r="F59" s="1521">
        <v>10812.5</v>
      </c>
      <c r="G59" s="1326">
        <f t="shared" si="29"/>
        <v>648.75</v>
      </c>
      <c r="H59" s="1326">
        <v>2604</v>
      </c>
      <c r="I59" s="1326">
        <f t="shared" si="30"/>
        <v>3906</v>
      </c>
      <c r="J59" s="1326">
        <v>471</v>
      </c>
      <c r="K59" s="1326">
        <f t="shared" si="31"/>
        <v>282.59999999999997</v>
      </c>
      <c r="L59" s="1326">
        <f t="shared" si="50"/>
        <v>0</v>
      </c>
      <c r="M59" s="350">
        <f t="shared" si="51"/>
        <v>0</v>
      </c>
      <c r="N59" s="1326">
        <f t="shared" si="11"/>
        <v>0</v>
      </c>
      <c r="O59" s="1326">
        <f t="shared" si="32"/>
        <v>8059.0300000000007</v>
      </c>
      <c r="P59" s="1326">
        <f t="shared" si="52"/>
        <v>27147.03</v>
      </c>
      <c r="Q59" s="1333">
        <f t="shared" si="33"/>
        <v>4015</v>
      </c>
      <c r="R59" s="1333">
        <f t="shared" si="53"/>
        <v>108995325</v>
      </c>
      <c r="S59" s="1333">
        <f>'6_Local Deduct Calc'!J59</f>
        <v>25307918</v>
      </c>
      <c r="T59" s="1333">
        <f t="shared" si="34"/>
        <v>25307918</v>
      </c>
      <c r="U59" s="1334">
        <f t="shared" si="35"/>
        <v>83687407</v>
      </c>
      <c r="V59" s="351">
        <f t="shared" si="49"/>
        <v>0.76780000000000004</v>
      </c>
      <c r="W59" s="351">
        <f t="shared" si="36"/>
        <v>0.23219999999999999</v>
      </c>
      <c r="X59" s="352">
        <f t="shared" si="54"/>
        <v>1325.8548826487845</v>
      </c>
      <c r="Y59" s="1333">
        <f>'7_Local Revenue'!AS59</f>
        <v>55004111</v>
      </c>
      <c r="Z59" s="1333">
        <f t="shared" si="37"/>
        <v>29696193</v>
      </c>
      <c r="AA59" s="102">
        <f t="shared" si="38"/>
        <v>0</v>
      </c>
      <c r="AB59" s="102">
        <f t="shared" si="55"/>
        <v>37058410.5</v>
      </c>
      <c r="AC59" s="102">
        <f t="shared" si="56"/>
        <v>29696193</v>
      </c>
      <c r="AD59" s="1333">
        <f t="shared" si="57"/>
        <v>11860184.345112</v>
      </c>
      <c r="AE59" s="1339">
        <f t="shared" si="39"/>
        <v>17836009</v>
      </c>
      <c r="AF59" s="102">
        <f t="shared" si="58"/>
        <v>934</v>
      </c>
      <c r="AG59" s="353">
        <f t="shared" si="40"/>
        <v>0.60060000000000002</v>
      </c>
      <c r="AH59" s="1339">
        <f t="shared" si="59"/>
        <v>101523416</v>
      </c>
      <c r="AI59" s="102">
        <f t="shared" si="60"/>
        <v>5319</v>
      </c>
      <c r="AJ59" s="1339">
        <f>'3A_Level 3'!J59</f>
        <v>3270868</v>
      </c>
      <c r="AK59" s="102">
        <f t="shared" si="61"/>
        <v>171.3572925398156</v>
      </c>
      <c r="AL59" s="1339">
        <f t="shared" si="41"/>
        <v>104794284</v>
      </c>
      <c r="AM59" s="102">
        <f t="shared" si="62"/>
        <v>5490.0609807208721</v>
      </c>
      <c r="AN59" s="1341">
        <f>'3A_Level 3'!K59</f>
        <v>16436625</v>
      </c>
      <c r="AO59" s="355">
        <f t="shared" si="63"/>
        <v>861.09728625314335</v>
      </c>
      <c r="AP59" s="1339">
        <f t="shared" si="42"/>
        <v>117960041</v>
      </c>
      <c r="AQ59" s="102">
        <f t="shared" si="64"/>
        <v>6179.8009744341998</v>
      </c>
      <c r="AR59" s="353">
        <f t="shared" si="43"/>
        <v>0.68199126602835025</v>
      </c>
      <c r="AS59" s="354">
        <f t="shared" si="44"/>
        <v>17</v>
      </c>
      <c r="AT59" s="102">
        <f t="shared" si="65"/>
        <v>55004111</v>
      </c>
      <c r="AU59" s="102">
        <f t="shared" si="66"/>
        <v>2881.61</v>
      </c>
      <c r="AV59" s="354">
        <f t="shared" si="45"/>
        <v>60</v>
      </c>
      <c r="AW59" s="353">
        <f t="shared" si="46"/>
        <v>0.3180087339716498</v>
      </c>
      <c r="AX59" s="355">
        <f t="shared" si="47"/>
        <v>172964152</v>
      </c>
      <c r="AY59" s="355">
        <f t="shared" si="67"/>
        <v>9061.4077954735967</v>
      </c>
      <c r="AZ59" s="354">
        <f t="shared" si="48"/>
        <v>58</v>
      </c>
    </row>
    <row r="60" spans="1:52" ht="15.6" customHeight="1" x14ac:dyDescent="0.2">
      <c r="A60" s="713">
        <v>54</v>
      </c>
      <c r="B60" s="349" t="s">
        <v>57</v>
      </c>
      <c r="C60" s="1328">
        <f>'8_2.1.21 SIS'!AV60</f>
        <v>403</v>
      </c>
      <c r="D60" s="1326">
        <v>386</v>
      </c>
      <c r="E60" s="1326">
        <f t="shared" si="28"/>
        <v>84.92</v>
      </c>
      <c r="F60" s="1521">
        <v>316.5</v>
      </c>
      <c r="G60" s="1326">
        <f t="shared" si="29"/>
        <v>18.989999999999998</v>
      </c>
      <c r="H60" s="1326">
        <v>75</v>
      </c>
      <c r="I60" s="1326">
        <f t="shared" si="30"/>
        <v>112.5</v>
      </c>
      <c r="J60" s="1326">
        <v>10</v>
      </c>
      <c r="K60" s="1326">
        <f t="shared" si="31"/>
        <v>6</v>
      </c>
      <c r="L60" s="1326">
        <f t="shared" si="50"/>
        <v>7097</v>
      </c>
      <c r="M60" s="350">
        <f t="shared" si="51"/>
        <v>0.18925</v>
      </c>
      <c r="N60" s="1326">
        <f t="shared" si="11"/>
        <v>76.267750000000007</v>
      </c>
      <c r="O60" s="1326">
        <f t="shared" si="32"/>
        <v>298.67775</v>
      </c>
      <c r="P60" s="1326">
        <f t="shared" si="52"/>
        <v>701.67775000000006</v>
      </c>
      <c r="Q60" s="1333">
        <f t="shared" si="33"/>
        <v>4015</v>
      </c>
      <c r="R60" s="1333">
        <f t="shared" si="53"/>
        <v>2817236</v>
      </c>
      <c r="S60" s="1333">
        <f>'6_Local Deduct Calc'!J60</f>
        <v>1177589</v>
      </c>
      <c r="T60" s="1333">
        <f t="shared" si="34"/>
        <v>1177589</v>
      </c>
      <c r="U60" s="1334">
        <f t="shared" si="35"/>
        <v>1639647</v>
      </c>
      <c r="V60" s="351">
        <f t="shared" si="49"/>
        <v>0.58199999999999996</v>
      </c>
      <c r="W60" s="351">
        <f t="shared" si="36"/>
        <v>0.41799999999999998</v>
      </c>
      <c r="X60" s="352">
        <f t="shared" si="54"/>
        <v>2922.0570719602979</v>
      </c>
      <c r="Y60" s="1333">
        <f>'7_Local Revenue'!AS60</f>
        <v>2866309</v>
      </c>
      <c r="Z60" s="1333">
        <f t="shared" si="37"/>
        <v>1688720</v>
      </c>
      <c r="AA60" s="102">
        <f t="shared" si="38"/>
        <v>0</v>
      </c>
      <c r="AB60" s="102">
        <f t="shared" si="55"/>
        <v>957860.24000000011</v>
      </c>
      <c r="AC60" s="102">
        <f t="shared" si="56"/>
        <v>957860.24000000011</v>
      </c>
      <c r="AD60" s="1333">
        <f t="shared" si="57"/>
        <v>688663.19815039996</v>
      </c>
      <c r="AE60" s="1339">
        <f t="shared" si="39"/>
        <v>269197</v>
      </c>
      <c r="AF60" s="102">
        <f t="shared" si="58"/>
        <v>668</v>
      </c>
      <c r="AG60" s="353">
        <f t="shared" si="40"/>
        <v>0.28100000000000003</v>
      </c>
      <c r="AH60" s="1339">
        <f t="shared" si="59"/>
        <v>1908844</v>
      </c>
      <c r="AI60" s="102">
        <f t="shared" si="60"/>
        <v>4737</v>
      </c>
      <c r="AJ60" s="1339">
        <f>'3A_Level 3'!J60</f>
        <v>69057</v>
      </c>
      <c r="AK60" s="102">
        <f t="shared" si="61"/>
        <v>171.35732009925559</v>
      </c>
      <c r="AL60" s="1339">
        <f t="shared" si="41"/>
        <v>1977901</v>
      </c>
      <c r="AM60" s="102">
        <f t="shared" si="62"/>
        <v>4907.9429280397026</v>
      </c>
      <c r="AN60" s="1341">
        <f>'3A_Level 3'!K60</f>
        <v>452491</v>
      </c>
      <c r="AO60" s="355">
        <f t="shared" si="63"/>
        <v>1122.8064516129032</v>
      </c>
      <c r="AP60" s="1339">
        <f t="shared" si="42"/>
        <v>2361335</v>
      </c>
      <c r="AQ60" s="102">
        <f t="shared" si="64"/>
        <v>5859.39205955335</v>
      </c>
      <c r="AR60" s="353">
        <f t="shared" si="43"/>
        <v>0.52511636626799774</v>
      </c>
      <c r="AS60" s="354">
        <f t="shared" si="44"/>
        <v>52</v>
      </c>
      <c r="AT60" s="102">
        <f t="shared" si="65"/>
        <v>2135449.2400000002</v>
      </c>
      <c r="AU60" s="102">
        <f t="shared" si="66"/>
        <v>5298.88</v>
      </c>
      <c r="AV60" s="354">
        <f t="shared" si="45"/>
        <v>11</v>
      </c>
      <c r="AW60" s="353">
        <f t="shared" si="46"/>
        <v>0.47488363373200226</v>
      </c>
      <c r="AX60" s="355">
        <f t="shared" si="47"/>
        <v>4496784.24</v>
      </c>
      <c r="AY60" s="355">
        <f t="shared" si="67"/>
        <v>11158.273548387097</v>
      </c>
      <c r="AZ60" s="354">
        <f t="shared" si="48"/>
        <v>5</v>
      </c>
    </row>
    <row r="61" spans="1:52" ht="15.6" customHeight="1" x14ac:dyDescent="0.2">
      <c r="A61" s="714">
        <v>55</v>
      </c>
      <c r="B61" s="715" t="s">
        <v>58</v>
      </c>
      <c r="C61" s="1329">
        <f>'8_2.1.21 SIS'!AV61</f>
        <v>16389</v>
      </c>
      <c r="D61" s="1330">
        <v>12138</v>
      </c>
      <c r="E61" s="1330">
        <f t="shared" si="28"/>
        <v>2670.36</v>
      </c>
      <c r="F61" s="1522">
        <v>7340.5</v>
      </c>
      <c r="G61" s="1330">
        <f t="shared" si="29"/>
        <v>440.43</v>
      </c>
      <c r="H61" s="1330">
        <v>2015</v>
      </c>
      <c r="I61" s="1330">
        <f t="shared" si="30"/>
        <v>3022.5</v>
      </c>
      <c r="J61" s="1330">
        <v>612</v>
      </c>
      <c r="K61" s="1330">
        <f t="shared" si="31"/>
        <v>367.2</v>
      </c>
      <c r="L61" s="1330">
        <f t="shared" si="50"/>
        <v>0</v>
      </c>
      <c r="M61" s="716">
        <f t="shared" si="51"/>
        <v>0</v>
      </c>
      <c r="N61" s="1330">
        <f t="shared" si="11"/>
        <v>0</v>
      </c>
      <c r="O61" s="1330">
        <f t="shared" si="32"/>
        <v>6500.49</v>
      </c>
      <c r="P61" s="1332">
        <f t="shared" si="52"/>
        <v>22889.489999999998</v>
      </c>
      <c r="Q61" s="1335">
        <f t="shared" si="33"/>
        <v>4015</v>
      </c>
      <c r="R61" s="1335">
        <f t="shared" si="53"/>
        <v>91901302</v>
      </c>
      <c r="S61" s="1335">
        <f>'6_Local Deduct Calc'!J61</f>
        <v>30471044</v>
      </c>
      <c r="T61" s="1335">
        <f t="shared" si="34"/>
        <v>30471044</v>
      </c>
      <c r="U61" s="1336">
        <f t="shared" si="35"/>
        <v>61430258</v>
      </c>
      <c r="V61" s="717">
        <f t="shared" si="49"/>
        <v>0.66839999999999999</v>
      </c>
      <c r="W61" s="640">
        <f t="shared" si="36"/>
        <v>0.33160000000000001</v>
      </c>
      <c r="X61" s="641">
        <f t="shared" si="54"/>
        <v>1859.2375373726279</v>
      </c>
      <c r="Y61" s="1335">
        <f>'7_Local Revenue'!AS61</f>
        <v>67637761</v>
      </c>
      <c r="Z61" s="1335">
        <f t="shared" si="37"/>
        <v>37166717</v>
      </c>
      <c r="AA61" s="718">
        <f t="shared" si="38"/>
        <v>0</v>
      </c>
      <c r="AB61" s="718">
        <f t="shared" si="55"/>
        <v>31246442.680000003</v>
      </c>
      <c r="AC61" s="718">
        <f t="shared" si="56"/>
        <v>31246442.680000003</v>
      </c>
      <c r="AD61" s="1335">
        <f t="shared" si="57"/>
        <v>17821471.07542336</v>
      </c>
      <c r="AE61" s="1340">
        <f t="shared" si="39"/>
        <v>13424972</v>
      </c>
      <c r="AF61" s="718">
        <f t="shared" si="58"/>
        <v>819</v>
      </c>
      <c r="AG61" s="719">
        <f t="shared" si="40"/>
        <v>0.42959999999999998</v>
      </c>
      <c r="AH61" s="1340">
        <f t="shared" si="59"/>
        <v>74855230</v>
      </c>
      <c r="AI61" s="718">
        <f t="shared" si="60"/>
        <v>4567</v>
      </c>
      <c r="AJ61" s="1340">
        <f>'3A_Level 3'!J61</f>
        <v>2808374</v>
      </c>
      <c r="AK61" s="718">
        <f t="shared" si="61"/>
        <v>171.35725181524194</v>
      </c>
      <c r="AL61" s="1340">
        <f t="shared" si="41"/>
        <v>77663604</v>
      </c>
      <c r="AM61" s="718">
        <f t="shared" si="62"/>
        <v>4738.7640490572949</v>
      </c>
      <c r="AN61" s="1342">
        <f>'3A_Level 3'!K61</f>
        <v>15839923</v>
      </c>
      <c r="AO61" s="721">
        <f t="shared" si="63"/>
        <v>966.49722374763564</v>
      </c>
      <c r="AP61" s="1340">
        <f t="shared" si="42"/>
        <v>90695153</v>
      </c>
      <c r="AQ61" s="718">
        <f t="shared" si="64"/>
        <v>5533.9040209896884</v>
      </c>
      <c r="AR61" s="719">
        <f t="shared" si="43"/>
        <v>0.59506319941981334</v>
      </c>
      <c r="AS61" s="720">
        <f t="shared" si="44"/>
        <v>42</v>
      </c>
      <c r="AT61" s="718">
        <f t="shared" si="65"/>
        <v>61717486.68</v>
      </c>
      <c r="AU61" s="718">
        <f t="shared" si="66"/>
        <v>3765.79</v>
      </c>
      <c r="AV61" s="720">
        <f t="shared" si="45"/>
        <v>30</v>
      </c>
      <c r="AW61" s="719">
        <f t="shared" si="46"/>
        <v>0.40493680058018661</v>
      </c>
      <c r="AX61" s="721">
        <f t="shared" si="47"/>
        <v>152412639.68000001</v>
      </c>
      <c r="AY61" s="721">
        <f t="shared" si="67"/>
        <v>9299.6912368051744</v>
      </c>
      <c r="AZ61" s="720">
        <f t="shared" si="48"/>
        <v>53</v>
      </c>
    </row>
    <row r="62" spans="1:52" ht="15.6" customHeight="1" x14ac:dyDescent="0.2">
      <c r="A62" s="713">
        <v>56</v>
      </c>
      <c r="B62" s="349" t="s">
        <v>59</v>
      </c>
      <c r="C62" s="1328">
        <f>'8_2.1.21 SIS'!AV62</f>
        <v>2926</v>
      </c>
      <c r="D62" s="1326">
        <v>2279</v>
      </c>
      <c r="E62" s="1326">
        <f t="shared" si="28"/>
        <v>501.38</v>
      </c>
      <c r="F62" s="1521">
        <v>1253</v>
      </c>
      <c r="G62" s="1326">
        <f t="shared" si="29"/>
        <v>75.179999999999993</v>
      </c>
      <c r="H62" s="1326">
        <v>380</v>
      </c>
      <c r="I62" s="1326">
        <f t="shared" si="30"/>
        <v>570</v>
      </c>
      <c r="J62" s="1326">
        <v>39</v>
      </c>
      <c r="K62" s="1326">
        <f t="shared" si="31"/>
        <v>23.4</v>
      </c>
      <c r="L62" s="1327">
        <f t="shared" si="50"/>
        <v>4574</v>
      </c>
      <c r="M62" s="350">
        <f t="shared" si="51"/>
        <v>0.12197</v>
      </c>
      <c r="N62" s="1326">
        <f t="shared" si="11"/>
        <v>356.88421999999997</v>
      </c>
      <c r="O62" s="1326">
        <f t="shared" si="32"/>
        <v>1526.84422</v>
      </c>
      <c r="P62" s="1326">
        <f t="shared" si="52"/>
        <v>4452.84422</v>
      </c>
      <c r="Q62" s="1333">
        <f t="shared" si="33"/>
        <v>4015</v>
      </c>
      <c r="R62" s="1333">
        <f t="shared" si="53"/>
        <v>17878170</v>
      </c>
      <c r="S62" s="1333">
        <f>'6_Local Deduct Calc'!J62</f>
        <v>4069193</v>
      </c>
      <c r="T62" s="1333">
        <f t="shared" si="34"/>
        <v>4069193</v>
      </c>
      <c r="U62" s="1334">
        <f t="shared" si="35"/>
        <v>13808977</v>
      </c>
      <c r="V62" s="351">
        <f t="shared" si="49"/>
        <v>0.77239999999999998</v>
      </c>
      <c r="W62" s="351">
        <f t="shared" si="36"/>
        <v>0.2276</v>
      </c>
      <c r="X62" s="352">
        <f t="shared" si="54"/>
        <v>1390.7016404647984</v>
      </c>
      <c r="Y62" s="1333">
        <f>'7_Local Revenue'!AS62</f>
        <v>13137790</v>
      </c>
      <c r="Z62" s="1333">
        <f t="shared" si="37"/>
        <v>9068597</v>
      </c>
      <c r="AA62" s="102">
        <f t="shared" si="38"/>
        <v>0</v>
      </c>
      <c r="AB62" s="102">
        <f t="shared" si="55"/>
        <v>6078577.8000000007</v>
      </c>
      <c r="AC62" s="102">
        <f t="shared" si="56"/>
        <v>6078577.8000000007</v>
      </c>
      <c r="AD62" s="1333">
        <f t="shared" si="57"/>
        <v>2379593.0085216002</v>
      </c>
      <c r="AE62" s="1339">
        <f t="shared" si="39"/>
        <v>3698985</v>
      </c>
      <c r="AF62" s="102">
        <f t="shared" si="58"/>
        <v>1264</v>
      </c>
      <c r="AG62" s="353">
        <f t="shared" si="40"/>
        <v>0.60850000000000004</v>
      </c>
      <c r="AH62" s="1339">
        <f t="shared" si="59"/>
        <v>17507962</v>
      </c>
      <c r="AI62" s="102">
        <f t="shared" si="60"/>
        <v>5984</v>
      </c>
      <c r="AJ62" s="1339">
        <f>'3A_Level 3'!J62</f>
        <v>501391</v>
      </c>
      <c r="AK62" s="102">
        <f t="shared" si="61"/>
        <v>171.35714285714286</v>
      </c>
      <c r="AL62" s="1339">
        <f t="shared" si="41"/>
        <v>18009353</v>
      </c>
      <c r="AM62" s="102">
        <f t="shared" si="62"/>
        <v>6154.9395078605603</v>
      </c>
      <c r="AN62" s="1341">
        <f>'3A_Level 3'!K62</f>
        <v>2299886</v>
      </c>
      <c r="AO62" s="355">
        <f t="shared" si="63"/>
        <v>786.01708817498286</v>
      </c>
      <c r="AP62" s="1339">
        <f t="shared" si="42"/>
        <v>19807848</v>
      </c>
      <c r="AQ62" s="102">
        <f t="shared" si="64"/>
        <v>6769.5994531784008</v>
      </c>
      <c r="AR62" s="353">
        <f t="shared" si="43"/>
        <v>0.66123982055747077</v>
      </c>
      <c r="AS62" s="354">
        <f t="shared" si="44"/>
        <v>26</v>
      </c>
      <c r="AT62" s="102">
        <f t="shared" si="65"/>
        <v>10147770.800000001</v>
      </c>
      <c r="AU62" s="102">
        <f t="shared" si="66"/>
        <v>3468.14</v>
      </c>
      <c r="AV62" s="354">
        <f t="shared" si="45"/>
        <v>42</v>
      </c>
      <c r="AW62" s="353">
        <f t="shared" si="46"/>
        <v>0.33876017944252917</v>
      </c>
      <c r="AX62" s="355">
        <f t="shared" si="47"/>
        <v>29955618.800000001</v>
      </c>
      <c r="AY62" s="355">
        <f t="shared" si="67"/>
        <v>10237.737115516064</v>
      </c>
      <c r="AZ62" s="354">
        <f t="shared" si="48"/>
        <v>16</v>
      </c>
    </row>
    <row r="63" spans="1:52" ht="15.6" customHeight="1" x14ac:dyDescent="0.2">
      <c r="A63" s="713">
        <v>57</v>
      </c>
      <c r="B63" s="349" t="s">
        <v>60</v>
      </c>
      <c r="C63" s="1328">
        <f>'8_2.1.21 SIS'!AV63</f>
        <v>9285</v>
      </c>
      <c r="D63" s="1326">
        <v>6100</v>
      </c>
      <c r="E63" s="1326">
        <f t="shared" si="28"/>
        <v>1342</v>
      </c>
      <c r="F63" s="1521">
        <v>4123</v>
      </c>
      <c r="G63" s="1326">
        <f t="shared" si="29"/>
        <v>247.38</v>
      </c>
      <c r="H63" s="1326">
        <v>1206</v>
      </c>
      <c r="I63" s="1326">
        <f t="shared" si="30"/>
        <v>1809</v>
      </c>
      <c r="J63" s="1326">
        <v>209</v>
      </c>
      <c r="K63" s="1326">
        <f t="shared" si="31"/>
        <v>125.39999999999999</v>
      </c>
      <c r="L63" s="1326">
        <f t="shared" si="50"/>
        <v>0</v>
      </c>
      <c r="M63" s="350">
        <f t="shared" si="51"/>
        <v>0</v>
      </c>
      <c r="N63" s="1326">
        <f t="shared" si="11"/>
        <v>0</v>
      </c>
      <c r="O63" s="1326">
        <f t="shared" si="32"/>
        <v>3523.78</v>
      </c>
      <c r="P63" s="1326">
        <f t="shared" si="52"/>
        <v>12808.78</v>
      </c>
      <c r="Q63" s="1333">
        <f t="shared" si="33"/>
        <v>4015</v>
      </c>
      <c r="R63" s="1333">
        <f t="shared" si="53"/>
        <v>51427252</v>
      </c>
      <c r="S63" s="1333">
        <f>'6_Local Deduct Calc'!J63</f>
        <v>10864934</v>
      </c>
      <c r="T63" s="1333">
        <f t="shared" si="34"/>
        <v>10864934</v>
      </c>
      <c r="U63" s="1334">
        <f t="shared" si="35"/>
        <v>40562318</v>
      </c>
      <c r="V63" s="351">
        <f t="shared" si="49"/>
        <v>0.78869999999999996</v>
      </c>
      <c r="W63" s="351">
        <f t="shared" si="36"/>
        <v>0.21129999999999999</v>
      </c>
      <c r="X63" s="352">
        <f t="shared" si="54"/>
        <v>1170.1598276790523</v>
      </c>
      <c r="Y63" s="1333">
        <f>'7_Local Revenue'!AS63</f>
        <v>24426148</v>
      </c>
      <c r="Z63" s="1333">
        <f t="shared" si="37"/>
        <v>13561214</v>
      </c>
      <c r="AA63" s="102">
        <f t="shared" si="38"/>
        <v>0</v>
      </c>
      <c r="AB63" s="102">
        <f t="shared" si="55"/>
        <v>17485265.68</v>
      </c>
      <c r="AC63" s="102">
        <f t="shared" si="56"/>
        <v>13561214</v>
      </c>
      <c r="AD63" s="1333">
        <f t="shared" si="57"/>
        <v>4928633.3713039998</v>
      </c>
      <c r="AE63" s="1339">
        <f t="shared" si="39"/>
        <v>8632581</v>
      </c>
      <c r="AF63" s="102">
        <f t="shared" si="58"/>
        <v>930</v>
      </c>
      <c r="AG63" s="353">
        <f t="shared" si="40"/>
        <v>0.63660000000000005</v>
      </c>
      <c r="AH63" s="1339">
        <f t="shared" si="59"/>
        <v>49194899</v>
      </c>
      <c r="AI63" s="102">
        <f t="shared" si="60"/>
        <v>5298</v>
      </c>
      <c r="AJ63" s="1339">
        <f>'3A_Level 3'!J63</f>
        <v>1591052</v>
      </c>
      <c r="AK63" s="102">
        <f t="shared" si="61"/>
        <v>171.35724286483577</v>
      </c>
      <c r="AL63" s="1339">
        <f t="shared" si="41"/>
        <v>50785951</v>
      </c>
      <c r="AM63" s="102">
        <f t="shared" si="62"/>
        <v>5469.6770059235323</v>
      </c>
      <c r="AN63" s="1341">
        <f>'3A_Level 3'!K63</f>
        <v>8689527</v>
      </c>
      <c r="AO63" s="355">
        <f t="shared" si="63"/>
        <v>935.86720516962839</v>
      </c>
      <c r="AP63" s="1339">
        <f t="shared" si="42"/>
        <v>57884426</v>
      </c>
      <c r="AQ63" s="102">
        <f t="shared" si="64"/>
        <v>6234.186968228325</v>
      </c>
      <c r="AR63" s="353">
        <f t="shared" si="43"/>
        <v>0.70324410567225537</v>
      </c>
      <c r="AS63" s="354">
        <f t="shared" si="44"/>
        <v>11</v>
      </c>
      <c r="AT63" s="102">
        <f t="shared" si="65"/>
        <v>24426148</v>
      </c>
      <c r="AU63" s="102">
        <f t="shared" si="66"/>
        <v>2630.71</v>
      </c>
      <c r="AV63" s="354">
        <f t="shared" si="45"/>
        <v>66</v>
      </c>
      <c r="AW63" s="353">
        <f t="shared" si="46"/>
        <v>0.29675589432774457</v>
      </c>
      <c r="AX63" s="355">
        <f t="shared" si="47"/>
        <v>82310574</v>
      </c>
      <c r="AY63" s="355">
        <f t="shared" si="67"/>
        <v>8864.8975767366719</v>
      </c>
      <c r="AZ63" s="354">
        <f t="shared" si="48"/>
        <v>63</v>
      </c>
    </row>
    <row r="64" spans="1:52" ht="15.6" customHeight="1" x14ac:dyDescent="0.2">
      <c r="A64" s="713">
        <v>58</v>
      </c>
      <c r="B64" s="349" t="s">
        <v>61</v>
      </c>
      <c r="C64" s="1328">
        <f>'8_2.1.21 SIS'!AV64</f>
        <v>7709</v>
      </c>
      <c r="D64" s="1326">
        <v>5345</v>
      </c>
      <c r="E64" s="1326">
        <f t="shared" si="28"/>
        <v>1175.9000000000001</v>
      </c>
      <c r="F64" s="1521">
        <v>3031</v>
      </c>
      <c r="G64" s="1326">
        <f t="shared" si="29"/>
        <v>181.85999999999999</v>
      </c>
      <c r="H64" s="1326">
        <v>1084</v>
      </c>
      <c r="I64" s="1326">
        <f t="shared" si="30"/>
        <v>1626</v>
      </c>
      <c r="J64" s="1326">
        <v>125</v>
      </c>
      <c r="K64" s="1326">
        <f t="shared" si="31"/>
        <v>75</v>
      </c>
      <c r="L64" s="1326">
        <f t="shared" si="50"/>
        <v>0</v>
      </c>
      <c r="M64" s="350">
        <f t="shared" si="51"/>
        <v>0</v>
      </c>
      <c r="N64" s="1326">
        <f t="shared" si="11"/>
        <v>0</v>
      </c>
      <c r="O64" s="1326">
        <f t="shared" si="32"/>
        <v>3058.76</v>
      </c>
      <c r="P64" s="1326">
        <f t="shared" si="52"/>
        <v>10767.76</v>
      </c>
      <c r="Q64" s="1333">
        <f t="shared" si="33"/>
        <v>4015</v>
      </c>
      <c r="R64" s="1333">
        <f t="shared" si="53"/>
        <v>43232556</v>
      </c>
      <c r="S64" s="1333">
        <f>'6_Local Deduct Calc'!J64</f>
        <v>7117741</v>
      </c>
      <c r="T64" s="1333">
        <f t="shared" si="34"/>
        <v>7117741</v>
      </c>
      <c r="U64" s="1334">
        <f t="shared" si="35"/>
        <v>36114815</v>
      </c>
      <c r="V64" s="351">
        <f t="shared" si="49"/>
        <v>0.83540000000000003</v>
      </c>
      <c r="W64" s="351">
        <f t="shared" si="36"/>
        <v>0.1646</v>
      </c>
      <c r="X64" s="352">
        <f t="shared" si="54"/>
        <v>923.30276300428068</v>
      </c>
      <c r="Y64" s="1333">
        <f>'7_Local Revenue'!AS64</f>
        <v>21657357</v>
      </c>
      <c r="Z64" s="1333">
        <f t="shared" si="37"/>
        <v>14539616</v>
      </c>
      <c r="AA64" s="102">
        <f t="shared" si="38"/>
        <v>0</v>
      </c>
      <c r="AB64" s="102">
        <f t="shared" si="55"/>
        <v>14699069.040000001</v>
      </c>
      <c r="AC64" s="102">
        <f t="shared" si="56"/>
        <v>14539616</v>
      </c>
      <c r="AD64" s="1333">
        <f t="shared" si="57"/>
        <v>4116339.7649919996</v>
      </c>
      <c r="AE64" s="1339">
        <f t="shared" si="39"/>
        <v>10423276</v>
      </c>
      <c r="AF64" s="102">
        <f t="shared" si="58"/>
        <v>1352</v>
      </c>
      <c r="AG64" s="353">
        <f t="shared" si="40"/>
        <v>0.71689999999999998</v>
      </c>
      <c r="AH64" s="1339">
        <f t="shared" si="59"/>
        <v>46538091</v>
      </c>
      <c r="AI64" s="102">
        <f t="shared" si="60"/>
        <v>6037</v>
      </c>
      <c r="AJ64" s="1339">
        <f>'3A_Level 3'!J64</f>
        <v>1320993</v>
      </c>
      <c r="AK64" s="102">
        <f t="shared" si="61"/>
        <v>171.35724477882994</v>
      </c>
      <c r="AL64" s="1339">
        <f t="shared" si="41"/>
        <v>47859084</v>
      </c>
      <c r="AM64" s="102">
        <f t="shared" si="62"/>
        <v>6208.2091062394602</v>
      </c>
      <c r="AN64" s="1341">
        <f>'3A_Level 3'!K64</f>
        <v>6694474</v>
      </c>
      <c r="AO64" s="355">
        <f t="shared" si="63"/>
        <v>868.39719808016605</v>
      </c>
      <c r="AP64" s="1339">
        <f t="shared" si="42"/>
        <v>53232565</v>
      </c>
      <c r="AQ64" s="102">
        <f t="shared" si="64"/>
        <v>6905.2490595407962</v>
      </c>
      <c r="AR64" s="353">
        <f t="shared" si="43"/>
        <v>0.71081079507600498</v>
      </c>
      <c r="AS64" s="354">
        <f t="shared" si="44"/>
        <v>7</v>
      </c>
      <c r="AT64" s="102">
        <f t="shared" si="65"/>
        <v>21657357</v>
      </c>
      <c r="AU64" s="102">
        <f t="shared" si="66"/>
        <v>2809.36</v>
      </c>
      <c r="AV64" s="354">
        <f t="shared" si="45"/>
        <v>62</v>
      </c>
      <c r="AW64" s="353">
        <f t="shared" si="46"/>
        <v>0.28918920492399497</v>
      </c>
      <c r="AX64" s="355">
        <f t="shared" si="47"/>
        <v>74889922</v>
      </c>
      <c r="AY64" s="355">
        <f t="shared" si="67"/>
        <v>9714.6091581268647</v>
      </c>
      <c r="AZ64" s="354">
        <f t="shared" si="48"/>
        <v>31</v>
      </c>
    </row>
    <row r="65" spans="1:52" ht="15.6" customHeight="1" x14ac:dyDescent="0.2">
      <c r="A65" s="713">
        <v>59</v>
      </c>
      <c r="B65" s="349" t="s">
        <v>62</v>
      </c>
      <c r="C65" s="1328">
        <f>'8_2.1.21 SIS'!AV65</f>
        <v>4820</v>
      </c>
      <c r="D65" s="1326">
        <v>3588</v>
      </c>
      <c r="E65" s="1326">
        <f t="shared" si="28"/>
        <v>789.36</v>
      </c>
      <c r="F65" s="1521">
        <v>2924</v>
      </c>
      <c r="G65" s="1326">
        <f t="shared" si="29"/>
        <v>175.44</v>
      </c>
      <c r="H65" s="1326">
        <v>984</v>
      </c>
      <c r="I65" s="1326">
        <f t="shared" si="30"/>
        <v>1476</v>
      </c>
      <c r="J65" s="1326">
        <v>350</v>
      </c>
      <c r="K65" s="1326">
        <f t="shared" si="31"/>
        <v>210</v>
      </c>
      <c r="L65" s="1326">
        <f t="shared" si="50"/>
        <v>2680</v>
      </c>
      <c r="M65" s="350">
        <f t="shared" si="51"/>
        <v>7.1470000000000006E-2</v>
      </c>
      <c r="N65" s="1326">
        <f t="shared" si="11"/>
        <v>344.48540000000003</v>
      </c>
      <c r="O65" s="1326">
        <f t="shared" si="32"/>
        <v>2995.2854000000002</v>
      </c>
      <c r="P65" s="1326">
        <f t="shared" si="52"/>
        <v>7815.2854000000007</v>
      </c>
      <c r="Q65" s="1333">
        <f t="shared" si="33"/>
        <v>4015</v>
      </c>
      <c r="R65" s="1333">
        <f t="shared" si="53"/>
        <v>31378371</v>
      </c>
      <c r="S65" s="1333">
        <f>'6_Local Deduct Calc'!J65</f>
        <v>3420196</v>
      </c>
      <c r="T65" s="1333">
        <f t="shared" si="34"/>
        <v>3420196</v>
      </c>
      <c r="U65" s="1334">
        <f t="shared" si="35"/>
        <v>27958175</v>
      </c>
      <c r="V65" s="351">
        <f t="shared" si="49"/>
        <v>0.89100000000000001</v>
      </c>
      <c r="W65" s="351">
        <f t="shared" si="36"/>
        <v>0.109</v>
      </c>
      <c r="X65" s="352">
        <f t="shared" si="54"/>
        <v>709.58423236514523</v>
      </c>
      <c r="Y65" s="1333">
        <f>'7_Local Revenue'!AS65</f>
        <v>8320176</v>
      </c>
      <c r="Z65" s="1333">
        <f t="shared" si="37"/>
        <v>4899980</v>
      </c>
      <c r="AA65" s="102">
        <f t="shared" si="38"/>
        <v>0</v>
      </c>
      <c r="AB65" s="102">
        <f t="shared" si="55"/>
        <v>10668646.140000001</v>
      </c>
      <c r="AC65" s="102">
        <f t="shared" si="56"/>
        <v>4899980</v>
      </c>
      <c r="AD65" s="1333">
        <f t="shared" si="57"/>
        <v>918648.25040000002</v>
      </c>
      <c r="AE65" s="1339">
        <f t="shared" si="39"/>
        <v>3981332</v>
      </c>
      <c r="AF65" s="102">
        <f t="shared" si="58"/>
        <v>826</v>
      </c>
      <c r="AG65" s="353">
        <f t="shared" si="40"/>
        <v>0.8125</v>
      </c>
      <c r="AH65" s="1339">
        <f t="shared" si="59"/>
        <v>31939507</v>
      </c>
      <c r="AI65" s="102">
        <f t="shared" si="60"/>
        <v>6626</v>
      </c>
      <c r="AJ65" s="1339">
        <f>'3A_Level 3'!J65</f>
        <v>825942</v>
      </c>
      <c r="AK65" s="102">
        <f t="shared" si="61"/>
        <v>171.35726141078837</v>
      </c>
      <c r="AL65" s="1339">
        <f t="shared" si="41"/>
        <v>32765449</v>
      </c>
      <c r="AM65" s="102">
        <f t="shared" si="62"/>
        <v>6797.810995850622</v>
      </c>
      <c r="AN65" s="1341">
        <f>'3A_Level 3'!K65</f>
        <v>4149428</v>
      </c>
      <c r="AO65" s="355">
        <f t="shared" si="63"/>
        <v>860.8771784232365</v>
      </c>
      <c r="AP65" s="1339">
        <f t="shared" si="42"/>
        <v>36088935</v>
      </c>
      <c r="AQ65" s="102">
        <f t="shared" si="64"/>
        <v>7487.3309128630708</v>
      </c>
      <c r="AR65" s="353">
        <f t="shared" si="43"/>
        <v>0.81264709397132495</v>
      </c>
      <c r="AS65" s="354">
        <f t="shared" si="44"/>
        <v>1</v>
      </c>
      <c r="AT65" s="102">
        <f t="shared" si="65"/>
        <v>8320176</v>
      </c>
      <c r="AU65" s="102">
        <f t="shared" si="66"/>
        <v>1726.18</v>
      </c>
      <c r="AV65" s="354">
        <f t="shared" si="45"/>
        <v>69</v>
      </c>
      <c r="AW65" s="353">
        <f t="shared" si="46"/>
        <v>0.18735290602867505</v>
      </c>
      <c r="AX65" s="355">
        <f t="shared" si="47"/>
        <v>44409111</v>
      </c>
      <c r="AY65" s="355">
        <f t="shared" si="67"/>
        <v>9213.5085062240669</v>
      </c>
      <c r="AZ65" s="354">
        <f t="shared" si="48"/>
        <v>56</v>
      </c>
    </row>
    <row r="66" spans="1:52" ht="15.6" customHeight="1" x14ac:dyDescent="0.2">
      <c r="A66" s="714">
        <v>60</v>
      </c>
      <c r="B66" s="715" t="s">
        <v>63</v>
      </c>
      <c r="C66" s="1329">
        <f>'8_2.1.21 SIS'!AV66</f>
        <v>5557</v>
      </c>
      <c r="D66" s="1330">
        <v>4130</v>
      </c>
      <c r="E66" s="1330">
        <f t="shared" si="28"/>
        <v>908.6</v>
      </c>
      <c r="F66" s="1522">
        <v>2562.5</v>
      </c>
      <c r="G66" s="1330">
        <f t="shared" si="29"/>
        <v>153.75</v>
      </c>
      <c r="H66" s="1330">
        <v>854</v>
      </c>
      <c r="I66" s="1330">
        <f t="shared" si="30"/>
        <v>1281</v>
      </c>
      <c r="J66" s="1330">
        <v>320</v>
      </c>
      <c r="K66" s="1330">
        <f t="shared" si="31"/>
        <v>192</v>
      </c>
      <c r="L66" s="1330">
        <f t="shared" si="50"/>
        <v>1943</v>
      </c>
      <c r="M66" s="716">
        <f t="shared" si="51"/>
        <v>5.1810000000000002E-2</v>
      </c>
      <c r="N66" s="1330">
        <f t="shared" si="11"/>
        <v>287.90816999999998</v>
      </c>
      <c r="O66" s="1330">
        <f t="shared" si="32"/>
        <v>2823.2581700000001</v>
      </c>
      <c r="P66" s="1332">
        <f t="shared" si="52"/>
        <v>8380.258170000001</v>
      </c>
      <c r="Q66" s="1335">
        <f t="shared" si="33"/>
        <v>4015</v>
      </c>
      <c r="R66" s="1335">
        <f t="shared" si="53"/>
        <v>33646737</v>
      </c>
      <c r="S66" s="1335">
        <f>'6_Local Deduct Calc'!J66</f>
        <v>8785225</v>
      </c>
      <c r="T66" s="1335">
        <f t="shared" si="34"/>
        <v>8785225</v>
      </c>
      <c r="U66" s="1336">
        <f t="shared" si="35"/>
        <v>24861512</v>
      </c>
      <c r="V66" s="717">
        <f t="shared" si="49"/>
        <v>0.7389</v>
      </c>
      <c r="W66" s="640">
        <f t="shared" si="36"/>
        <v>0.2611</v>
      </c>
      <c r="X66" s="641">
        <f t="shared" si="54"/>
        <v>1580.9294583408314</v>
      </c>
      <c r="Y66" s="1335">
        <f>'7_Local Revenue'!AS66</f>
        <v>27476002</v>
      </c>
      <c r="Z66" s="1335">
        <f t="shared" si="37"/>
        <v>18690777</v>
      </c>
      <c r="AA66" s="718">
        <f t="shared" si="38"/>
        <v>0</v>
      </c>
      <c r="AB66" s="718">
        <f t="shared" si="55"/>
        <v>11439890.58</v>
      </c>
      <c r="AC66" s="718">
        <f t="shared" si="56"/>
        <v>11439890.58</v>
      </c>
      <c r="AD66" s="1335">
        <f t="shared" si="57"/>
        <v>5137563.3403533595</v>
      </c>
      <c r="AE66" s="1340">
        <f t="shared" si="39"/>
        <v>6302327</v>
      </c>
      <c r="AF66" s="718">
        <f t="shared" si="58"/>
        <v>1134</v>
      </c>
      <c r="AG66" s="719">
        <f t="shared" si="40"/>
        <v>0.55089999999999995</v>
      </c>
      <c r="AH66" s="1340">
        <f t="shared" si="59"/>
        <v>31163839</v>
      </c>
      <c r="AI66" s="718">
        <f t="shared" si="60"/>
        <v>5608</v>
      </c>
      <c r="AJ66" s="1340">
        <f>'3A_Level 3'!J66</f>
        <v>952232</v>
      </c>
      <c r="AK66" s="718">
        <f t="shared" si="61"/>
        <v>171.35720712614719</v>
      </c>
      <c r="AL66" s="1340">
        <f t="shared" si="41"/>
        <v>32116071</v>
      </c>
      <c r="AM66" s="718">
        <f t="shared" si="62"/>
        <v>5779.3901385639738</v>
      </c>
      <c r="AN66" s="1342">
        <f>'3A_Level 3'!K66</f>
        <v>4253312</v>
      </c>
      <c r="AO66" s="721">
        <f t="shared" si="63"/>
        <v>765.39715673924775</v>
      </c>
      <c r="AP66" s="1340">
        <f t="shared" si="42"/>
        <v>35417151</v>
      </c>
      <c r="AQ66" s="718">
        <f t="shared" si="64"/>
        <v>6373.4300881770741</v>
      </c>
      <c r="AR66" s="719">
        <f t="shared" si="43"/>
        <v>0.6365152459970117</v>
      </c>
      <c r="AS66" s="720">
        <f t="shared" si="44"/>
        <v>32</v>
      </c>
      <c r="AT66" s="718">
        <f t="shared" si="65"/>
        <v>20225115.579999998</v>
      </c>
      <c r="AU66" s="718">
        <f t="shared" si="66"/>
        <v>3639.57</v>
      </c>
      <c r="AV66" s="720">
        <f t="shared" si="45"/>
        <v>34</v>
      </c>
      <c r="AW66" s="719">
        <f t="shared" si="46"/>
        <v>0.36348475400298835</v>
      </c>
      <c r="AX66" s="721">
        <f t="shared" si="47"/>
        <v>55642266.579999998</v>
      </c>
      <c r="AY66" s="721">
        <f t="shared" si="67"/>
        <v>10013.004603203166</v>
      </c>
      <c r="AZ66" s="720">
        <f t="shared" si="48"/>
        <v>24</v>
      </c>
    </row>
    <row r="67" spans="1:52" ht="15.6" customHeight="1" x14ac:dyDescent="0.2">
      <c r="A67" s="713">
        <v>61</v>
      </c>
      <c r="B67" s="349" t="s">
        <v>64</v>
      </c>
      <c r="C67" s="1326">
        <f>'8_2.1.21 SIS'!AV67</f>
        <v>3889</v>
      </c>
      <c r="D67" s="1326">
        <v>2793</v>
      </c>
      <c r="E67" s="1326">
        <f t="shared" si="28"/>
        <v>614.46</v>
      </c>
      <c r="F67" s="1521">
        <v>1647</v>
      </c>
      <c r="G67" s="1326">
        <f t="shared" si="29"/>
        <v>98.82</v>
      </c>
      <c r="H67" s="1326">
        <v>491</v>
      </c>
      <c r="I67" s="1326">
        <f t="shared" si="30"/>
        <v>736.5</v>
      </c>
      <c r="J67" s="1326">
        <v>184</v>
      </c>
      <c r="K67" s="1326">
        <f t="shared" si="31"/>
        <v>110.39999999999999</v>
      </c>
      <c r="L67" s="1327">
        <f t="shared" si="50"/>
        <v>3611</v>
      </c>
      <c r="M67" s="350">
        <f t="shared" si="51"/>
        <v>9.6290000000000001E-2</v>
      </c>
      <c r="N67" s="1326">
        <f t="shared" si="11"/>
        <v>374.47181</v>
      </c>
      <c r="O67" s="1326">
        <f t="shared" si="32"/>
        <v>1934.6518100000001</v>
      </c>
      <c r="P67" s="1326">
        <f t="shared" si="52"/>
        <v>5823.6518100000003</v>
      </c>
      <c r="Q67" s="1333">
        <f t="shared" si="33"/>
        <v>4015</v>
      </c>
      <c r="R67" s="1333">
        <f t="shared" si="53"/>
        <v>23381962</v>
      </c>
      <c r="S67" s="1333">
        <f>'6_Local Deduct Calc'!J67</f>
        <v>12413343</v>
      </c>
      <c r="T67" s="1333">
        <f t="shared" si="34"/>
        <v>12413343</v>
      </c>
      <c r="U67" s="1338">
        <f t="shared" si="35"/>
        <v>10968619</v>
      </c>
      <c r="V67" s="351">
        <f t="shared" si="49"/>
        <v>0.46910000000000002</v>
      </c>
      <c r="W67" s="351">
        <f t="shared" si="36"/>
        <v>0.53090000000000004</v>
      </c>
      <c r="X67" s="352">
        <f t="shared" si="54"/>
        <v>3191.9112882489071</v>
      </c>
      <c r="Y67" s="1333">
        <f>'7_Local Revenue'!AS67</f>
        <v>43187312</v>
      </c>
      <c r="Z67" s="1333">
        <f t="shared" si="37"/>
        <v>30773969</v>
      </c>
      <c r="AA67" s="102">
        <f t="shared" si="38"/>
        <v>0</v>
      </c>
      <c r="AB67" s="102">
        <f t="shared" si="55"/>
        <v>7949867.080000001</v>
      </c>
      <c r="AC67" s="102">
        <f t="shared" si="56"/>
        <v>7949867.080000001</v>
      </c>
      <c r="AD67" s="1333">
        <f t="shared" si="57"/>
        <v>7259405.2243678411</v>
      </c>
      <c r="AE67" s="1339">
        <f t="shared" si="39"/>
        <v>690462</v>
      </c>
      <c r="AF67" s="102">
        <f t="shared" si="58"/>
        <v>178</v>
      </c>
      <c r="AG67" s="353">
        <f t="shared" si="40"/>
        <v>8.6900000000000005E-2</v>
      </c>
      <c r="AH67" s="1339">
        <f t="shared" si="59"/>
        <v>11659081</v>
      </c>
      <c r="AI67" s="102">
        <f t="shared" si="60"/>
        <v>2998</v>
      </c>
      <c r="AJ67" s="1339">
        <f>'3A_Level 3'!J67</f>
        <v>666408</v>
      </c>
      <c r="AK67" s="102">
        <f t="shared" si="61"/>
        <v>171.35716122396502</v>
      </c>
      <c r="AL67" s="1339">
        <f t="shared" si="41"/>
        <v>12325489</v>
      </c>
      <c r="AM67" s="102">
        <f t="shared" si="62"/>
        <v>3169.3209051169965</v>
      </c>
      <c r="AN67" s="1341">
        <f>'3A_Level 3'!K67</f>
        <v>3908706</v>
      </c>
      <c r="AO67" s="355">
        <f t="shared" si="63"/>
        <v>1005.0671123682181</v>
      </c>
      <c r="AP67" s="1339">
        <f t="shared" si="42"/>
        <v>15567787</v>
      </c>
      <c r="AQ67" s="102">
        <f t="shared" si="64"/>
        <v>4003.0308562612495</v>
      </c>
      <c r="AR67" s="353">
        <f t="shared" si="43"/>
        <v>0.43326899516143347</v>
      </c>
      <c r="AS67" s="354">
        <f t="shared" si="44"/>
        <v>59</v>
      </c>
      <c r="AT67" s="102">
        <f t="shared" si="65"/>
        <v>20363210.079999998</v>
      </c>
      <c r="AU67" s="102">
        <f t="shared" si="66"/>
        <v>5236.1000000000004</v>
      </c>
      <c r="AV67" s="354">
        <f t="shared" si="45"/>
        <v>12</v>
      </c>
      <c r="AW67" s="353">
        <f t="shared" si="46"/>
        <v>0.56673100483856653</v>
      </c>
      <c r="AX67" s="355">
        <f t="shared" si="47"/>
        <v>35930997.079999998</v>
      </c>
      <c r="AY67" s="355">
        <f t="shared" si="67"/>
        <v>9239.1352738493188</v>
      </c>
      <c r="AZ67" s="354">
        <f t="shared" si="48"/>
        <v>54</v>
      </c>
    </row>
    <row r="68" spans="1:52" ht="15.6" customHeight="1" x14ac:dyDescent="0.2">
      <c r="A68" s="713">
        <v>62</v>
      </c>
      <c r="B68" s="349" t="s">
        <v>65</v>
      </c>
      <c r="C68" s="1328">
        <f>'8_2.1.21 SIS'!AV68</f>
        <v>1837</v>
      </c>
      <c r="D68" s="1326">
        <v>1396</v>
      </c>
      <c r="E68" s="1326">
        <f t="shared" si="28"/>
        <v>307.12</v>
      </c>
      <c r="F68" s="1521">
        <v>781.5</v>
      </c>
      <c r="G68" s="1326">
        <f t="shared" si="29"/>
        <v>46.89</v>
      </c>
      <c r="H68" s="1326">
        <v>258</v>
      </c>
      <c r="I68" s="1326">
        <f t="shared" si="30"/>
        <v>387</v>
      </c>
      <c r="J68" s="1326">
        <v>1</v>
      </c>
      <c r="K68" s="1326">
        <f t="shared" si="31"/>
        <v>0.6</v>
      </c>
      <c r="L68" s="1326">
        <f t="shared" si="50"/>
        <v>5663</v>
      </c>
      <c r="M68" s="350">
        <f t="shared" si="51"/>
        <v>0.15101000000000001</v>
      </c>
      <c r="N68" s="1326">
        <f t="shared" si="11"/>
        <v>277.40537</v>
      </c>
      <c r="O68" s="1326">
        <f t="shared" si="32"/>
        <v>1019.0153700000001</v>
      </c>
      <c r="P68" s="1326">
        <f t="shared" si="52"/>
        <v>2856.0153700000001</v>
      </c>
      <c r="Q68" s="1333">
        <f t="shared" si="33"/>
        <v>4015</v>
      </c>
      <c r="R68" s="1333">
        <f t="shared" si="53"/>
        <v>11466902</v>
      </c>
      <c r="S68" s="1333">
        <f>'6_Local Deduct Calc'!J68</f>
        <v>2035860</v>
      </c>
      <c r="T68" s="1333">
        <f t="shared" si="34"/>
        <v>2035860</v>
      </c>
      <c r="U68" s="1334">
        <f t="shared" si="35"/>
        <v>9431042</v>
      </c>
      <c r="V68" s="351">
        <f t="shared" si="49"/>
        <v>0.82250000000000001</v>
      </c>
      <c r="W68" s="351">
        <f t="shared" si="36"/>
        <v>0.17749999999999999</v>
      </c>
      <c r="X68" s="352">
        <f t="shared" si="54"/>
        <v>1108.2525857376156</v>
      </c>
      <c r="Y68" s="1333">
        <f>'7_Local Revenue'!AS68</f>
        <v>4846065</v>
      </c>
      <c r="Z68" s="1333">
        <f t="shared" si="37"/>
        <v>2810205</v>
      </c>
      <c r="AA68" s="102">
        <f t="shared" si="38"/>
        <v>0</v>
      </c>
      <c r="AB68" s="102">
        <f t="shared" si="55"/>
        <v>3898746.68</v>
      </c>
      <c r="AC68" s="102">
        <f t="shared" si="56"/>
        <v>2810205</v>
      </c>
      <c r="AD68" s="1333">
        <f t="shared" si="57"/>
        <v>857955.58649999986</v>
      </c>
      <c r="AE68" s="1339">
        <f t="shared" si="39"/>
        <v>1952249</v>
      </c>
      <c r="AF68" s="102">
        <f t="shared" si="58"/>
        <v>1063</v>
      </c>
      <c r="AG68" s="353">
        <f t="shared" si="40"/>
        <v>0.69469999999999998</v>
      </c>
      <c r="AH68" s="1339">
        <f t="shared" si="59"/>
        <v>11383291</v>
      </c>
      <c r="AI68" s="102">
        <f t="shared" si="60"/>
        <v>6197</v>
      </c>
      <c r="AJ68" s="1339">
        <f>'3A_Level 3'!J68</f>
        <v>314783</v>
      </c>
      <c r="AK68" s="102">
        <f t="shared" si="61"/>
        <v>171.35710397387044</v>
      </c>
      <c r="AL68" s="1339">
        <f t="shared" si="41"/>
        <v>11698074</v>
      </c>
      <c r="AM68" s="102">
        <f t="shared" si="62"/>
        <v>6368.0315732172021</v>
      </c>
      <c r="AN68" s="1341">
        <f>'3A_Level 3'!K68</f>
        <v>1262822</v>
      </c>
      <c r="AO68" s="355">
        <f t="shared" si="63"/>
        <v>687.43712574850304</v>
      </c>
      <c r="AP68" s="1339">
        <f t="shared" si="42"/>
        <v>12646113</v>
      </c>
      <c r="AQ68" s="102">
        <f t="shared" si="64"/>
        <v>6884.1115949918349</v>
      </c>
      <c r="AR68" s="353">
        <f t="shared" si="43"/>
        <v>0.72295817021756814</v>
      </c>
      <c r="AS68" s="354">
        <f t="shared" si="44"/>
        <v>5</v>
      </c>
      <c r="AT68" s="102">
        <f t="shared" si="65"/>
        <v>4846065</v>
      </c>
      <c r="AU68" s="102">
        <f t="shared" si="66"/>
        <v>2638.03</v>
      </c>
      <c r="AV68" s="354">
        <f t="shared" si="45"/>
        <v>65</v>
      </c>
      <c r="AW68" s="353">
        <f t="shared" si="46"/>
        <v>0.27704182978243191</v>
      </c>
      <c r="AX68" s="355">
        <f t="shared" si="47"/>
        <v>17492178</v>
      </c>
      <c r="AY68" s="355">
        <f t="shared" si="67"/>
        <v>9522.1437125748507</v>
      </c>
      <c r="AZ68" s="354">
        <f t="shared" si="48"/>
        <v>43</v>
      </c>
    </row>
    <row r="69" spans="1:52" ht="15.6" customHeight="1" x14ac:dyDescent="0.2">
      <c r="A69" s="713">
        <v>63</v>
      </c>
      <c r="B69" s="349" t="s">
        <v>66</v>
      </c>
      <c r="C69" s="1328">
        <f>'8_2.1.21 SIS'!AV69</f>
        <v>2069</v>
      </c>
      <c r="D69" s="1326">
        <v>1008</v>
      </c>
      <c r="E69" s="1326">
        <f t="shared" si="28"/>
        <v>221.76</v>
      </c>
      <c r="F69" s="1521">
        <v>1305</v>
      </c>
      <c r="G69" s="1326">
        <f t="shared" si="29"/>
        <v>78.3</v>
      </c>
      <c r="H69" s="1326">
        <v>311</v>
      </c>
      <c r="I69" s="1326">
        <f t="shared" si="30"/>
        <v>466.5</v>
      </c>
      <c r="J69" s="1326">
        <v>131</v>
      </c>
      <c r="K69" s="1326">
        <f t="shared" si="31"/>
        <v>78.599999999999994</v>
      </c>
      <c r="L69" s="1326">
        <f t="shared" si="50"/>
        <v>5431</v>
      </c>
      <c r="M69" s="350">
        <f t="shared" si="51"/>
        <v>0.14482999999999999</v>
      </c>
      <c r="N69" s="1326">
        <f t="shared" si="11"/>
        <v>299.65326999999996</v>
      </c>
      <c r="O69" s="1326">
        <f t="shared" si="32"/>
        <v>1144.8132699999999</v>
      </c>
      <c r="P69" s="1326">
        <f t="shared" si="52"/>
        <v>3213.8132699999996</v>
      </c>
      <c r="Q69" s="1333">
        <f t="shared" si="33"/>
        <v>4015</v>
      </c>
      <c r="R69" s="1333">
        <f t="shared" si="53"/>
        <v>12903460</v>
      </c>
      <c r="S69" s="1333">
        <f>'6_Local Deduct Calc'!J69</f>
        <v>7259106</v>
      </c>
      <c r="T69" s="1333">
        <f t="shared" si="34"/>
        <v>7259106</v>
      </c>
      <c r="U69" s="1334">
        <f t="shared" si="35"/>
        <v>5644354</v>
      </c>
      <c r="V69" s="351">
        <f t="shared" si="49"/>
        <v>0.43740000000000001</v>
      </c>
      <c r="W69" s="351">
        <f t="shared" si="36"/>
        <v>0.56259999999999999</v>
      </c>
      <c r="X69" s="352">
        <f t="shared" si="54"/>
        <v>3508.5094248429191</v>
      </c>
      <c r="Y69" s="1333">
        <f>'7_Local Revenue'!AS69</f>
        <v>22356784</v>
      </c>
      <c r="Z69" s="1333">
        <f t="shared" si="37"/>
        <v>15097678</v>
      </c>
      <c r="AA69" s="102">
        <f t="shared" si="38"/>
        <v>0</v>
      </c>
      <c r="AB69" s="102">
        <f t="shared" si="55"/>
        <v>4387176.4000000004</v>
      </c>
      <c r="AC69" s="102">
        <f t="shared" si="56"/>
        <v>4387176.4000000004</v>
      </c>
      <c r="AD69" s="1333">
        <f t="shared" si="57"/>
        <v>4245347.7613408007</v>
      </c>
      <c r="AE69" s="1339">
        <f t="shared" si="39"/>
        <v>141829</v>
      </c>
      <c r="AF69" s="102">
        <f t="shared" si="58"/>
        <v>69</v>
      </c>
      <c r="AG69" s="353">
        <f t="shared" si="40"/>
        <v>3.2300000000000002E-2</v>
      </c>
      <c r="AH69" s="1339">
        <f t="shared" si="59"/>
        <v>5786183</v>
      </c>
      <c r="AI69" s="102">
        <f t="shared" si="60"/>
        <v>2797</v>
      </c>
      <c r="AJ69" s="1339">
        <f>'3A_Level 3'!J69</f>
        <v>887056</v>
      </c>
      <c r="AK69" s="102">
        <f t="shared" si="61"/>
        <v>428.73658772353792</v>
      </c>
      <c r="AL69" s="1339">
        <f t="shared" si="41"/>
        <v>6673239</v>
      </c>
      <c r="AM69" s="102">
        <f t="shared" si="62"/>
        <v>3225.3450942484292</v>
      </c>
      <c r="AN69" s="1341">
        <f>'3A_Level 3'!K69</f>
        <v>2452855</v>
      </c>
      <c r="AO69" s="355">
        <f t="shared" si="63"/>
        <v>1185.5268245529242</v>
      </c>
      <c r="AP69" s="1339">
        <f t="shared" si="42"/>
        <v>8239038</v>
      </c>
      <c r="AQ69" s="102">
        <f t="shared" si="64"/>
        <v>3982.1353310778154</v>
      </c>
      <c r="AR69" s="353">
        <f t="shared" si="43"/>
        <v>0.41432764643812331</v>
      </c>
      <c r="AS69" s="354">
        <f t="shared" si="44"/>
        <v>61</v>
      </c>
      <c r="AT69" s="102">
        <f t="shared" si="65"/>
        <v>11646282.4</v>
      </c>
      <c r="AU69" s="102">
        <f t="shared" si="66"/>
        <v>5628.94</v>
      </c>
      <c r="AV69" s="354">
        <f t="shared" si="45"/>
        <v>9</v>
      </c>
      <c r="AW69" s="353">
        <f t="shared" si="46"/>
        <v>0.58567235356187675</v>
      </c>
      <c r="AX69" s="355">
        <f t="shared" si="47"/>
        <v>19885320.399999999</v>
      </c>
      <c r="AY69" s="355">
        <f t="shared" si="67"/>
        <v>9611.0780086998548</v>
      </c>
      <c r="AZ69" s="354">
        <f t="shared" si="48"/>
        <v>36</v>
      </c>
    </row>
    <row r="70" spans="1:52" ht="15.6" customHeight="1" x14ac:dyDescent="0.2">
      <c r="A70" s="713">
        <v>64</v>
      </c>
      <c r="B70" s="349" t="s">
        <v>67</v>
      </c>
      <c r="C70" s="1328">
        <f>'8_2.1.21 SIS'!AV70</f>
        <v>1894</v>
      </c>
      <c r="D70" s="1326">
        <v>1518</v>
      </c>
      <c r="E70" s="1326">
        <f t="shared" si="28"/>
        <v>333.96</v>
      </c>
      <c r="F70" s="1521">
        <v>1524</v>
      </c>
      <c r="G70" s="1326">
        <f t="shared" si="29"/>
        <v>91.44</v>
      </c>
      <c r="H70" s="1326">
        <v>297</v>
      </c>
      <c r="I70" s="1326">
        <f t="shared" si="30"/>
        <v>445.5</v>
      </c>
      <c r="J70" s="1326">
        <v>50</v>
      </c>
      <c r="K70" s="1326">
        <f t="shared" si="31"/>
        <v>30</v>
      </c>
      <c r="L70" s="1326">
        <f t="shared" si="50"/>
        <v>5606</v>
      </c>
      <c r="M70" s="350">
        <f t="shared" si="51"/>
        <v>0.14949000000000001</v>
      </c>
      <c r="N70" s="1326">
        <f t="shared" si="11"/>
        <v>283.13406000000003</v>
      </c>
      <c r="O70" s="1326">
        <f t="shared" si="32"/>
        <v>1184.03406</v>
      </c>
      <c r="P70" s="1326">
        <f t="shared" si="52"/>
        <v>3078.03406</v>
      </c>
      <c r="Q70" s="1333">
        <f t="shared" si="33"/>
        <v>4015</v>
      </c>
      <c r="R70" s="1333">
        <f t="shared" si="53"/>
        <v>12358307</v>
      </c>
      <c r="S70" s="1333">
        <f>'6_Local Deduct Calc'!J70</f>
        <v>2733606</v>
      </c>
      <c r="T70" s="1333">
        <f t="shared" si="34"/>
        <v>2733606</v>
      </c>
      <c r="U70" s="1334">
        <f t="shared" si="35"/>
        <v>9624701</v>
      </c>
      <c r="V70" s="351">
        <f t="shared" si="49"/>
        <v>0.77880000000000005</v>
      </c>
      <c r="W70" s="351">
        <f t="shared" si="36"/>
        <v>0.22120000000000001</v>
      </c>
      <c r="X70" s="352">
        <f t="shared" si="54"/>
        <v>1443.297782470961</v>
      </c>
      <c r="Y70" s="1333">
        <f>'7_Local Revenue'!AS70</f>
        <v>6672127</v>
      </c>
      <c r="Z70" s="1333">
        <f t="shared" si="37"/>
        <v>3938521</v>
      </c>
      <c r="AA70" s="102">
        <f t="shared" si="38"/>
        <v>0</v>
      </c>
      <c r="AB70" s="102">
        <f t="shared" si="55"/>
        <v>4201824.38</v>
      </c>
      <c r="AC70" s="102">
        <f t="shared" si="56"/>
        <v>3938521</v>
      </c>
      <c r="AD70" s="1333">
        <f t="shared" si="57"/>
        <v>1498465.4537440001</v>
      </c>
      <c r="AE70" s="1339">
        <f t="shared" si="39"/>
        <v>2440056</v>
      </c>
      <c r="AF70" s="102">
        <f t="shared" si="58"/>
        <v>1288</v>
      </c>
      <c r="AG70" s="353">
        <f t="shared" si="40"/>
        <v>0.61950000000000005</v>
      </c>
      <c r="AH70" s="1339">
        <f t="shared" si="59"/>
        <v>12064757</v>
      </c>
      <c r="AI70" s="102">
        <f t="shared" si="60"/>
        <v>6370</v>
      </c>
      <c r="AJ70" s="1339">
        <f>'3A_Level 3'!J70</f>
        <v>324551</v>
      </c>
      <c r="AK70" s="102">
        <f t="shared" si="61"/>
        <v>171.35744456177403</v>
      </c>
      <c r="AL70" s="1339">
        <f t="shared" si="41"/>
        <v>12389308</v>
      </c>
      <c r="AM70" s="102">
        <f t="shared" si="62"/>
        <v>6541.3453009503692</v>
      </c>
      <c r="AN70" s="1341">
        <f>'3A_Level 3'!K70</f>
        <v>1447049</v>
      </c>
      <c r="AO70" s="355">
        <f t="shared" si="63"/>
        <v>764.01742344244985</v>
      </c>
      <c r="AP70" s="1339">
        <f t="shared" si="42"/>
        <v>13511806</v>
      </c>
      <c r="AQ70" s="102">
        <f t="shared" si="64"/>
        <v>7134.0052798310453</v>
      </c>
      <c r="AR70" s="353">
        <f t="shared" si="43"/>
        <v>0.66943375208389766</v>
      </c>
      <c r="AS70" s="354">
        <f t="shared" si="44"/>
        <v>23</v>
      </c>
      <c r="AT70" s="102">
        <f t="shared" si="65"/>
        <v>6672127</v>
      </c>
      <c r="AU70" s="102">
        <f t="shared" si="66"/>
        <v>3522.77</v>
      </c>
      <c r="AV70" s="354">
        <f t="shared" si="45"/>
        <v>40</v>
      </c>
      <c r="AW70" s="353">
        <f t="shared" si="46"/>
        <v>0.3305662479161024</v>
      </c>
      <c r="AX70" s="355">
        <f t="shared" si="47"/>
        <v>20183933</v>
      </c>
      <c r="AY70" s="355">
        <f t="shared" si="67"/>
        <v>10656.775607180571</v>
      </c>
      <c r="AZ70" s="354">
        <f t="shared" si="48"/>
        <v>10</v>
      </c>
    </row>
    <row r="71" spans="1:52" ht="15.6" customHeight="1" x14ac:dyDescent="0.2">
      <c r="A71" s="714">
        <v>65</v>
      </c>
      <c r="B71" s="715" t="s">
        <v>68</v>
      </c>
      <c r="C71" s="1329">
        <f>'8_2.1.21 SIS'!AV71</f>
        <v>7823</v>
      </c>
      <c r="D71" s="1330">
        <v>6681</v>
      </c>
      <c r="E71" s="1330">
        <f t="shared" si="28"/>
        <v>1469.82</v>
      </c>
      <c r="F71" s="1522">
        <v>3243.5</v>
      </c>
      <c r="G71" s="1330">
        <f t="shared" si="29"/>
        <v>194.60999999999999</v>
      </c>
      <c r="H71" s="1330">
        <v>1265</v>
      </c>
      <c r="I71" s="1330">
        <f t="shared" si="30"/>
        <v>1897.5</v>
      </c>
      <c r="J71" s="1330">
        <v>746</v>
      </c>
      <c r="K71" s="1330">
        <f t="shared" si="31"/>
        <v>447.59999999999997</v>
      </c>
      <c r="L71" s="1330">
        <f t="shared" si="50"/>
        <v>0</v>
      </c>
      <c r="M71" s="716">
        <f>ROUND(L71/$M$1,5)</f>
        <v>0</v>
      </c>
      <c r="N71" s="1330">
        <f>C71*M71</f>
        <v>0</v>
      </c>
      <c r="O71" s="1330">
        <f t="shared" si="32"/>
        <v>4009.5299999999997</v>
      </c>
      <c r="P71" s="1332">
        <f>O71+C71</f>
        <v>11832.529999999999</v>
      </c>
      <c r="Q71" s="1335">
        <f t="shared" si="33"/>
        <v>4015</v>
      </c>
      <c r="R71" s="1335">
        <f>ROUND(P71*Q71,0)</f>
        <v>47507608</v>
      </c>
      <c r="S71" s="1335">
        <f>'6_Local Deduct Calc'!J71</f>
        <v>15653872</v>
      </c>
      <c r="T71" s="1335">
        <f t="shared" si="34"/>
        <v>15653872</v>
      </c>
      <c r="U71" s="1336">
        <f t="shared" si="35"/>
        <v>31853736</v>
      </c>
      <c r="V71" s="717">
        <f t="shared" si="49"/>
        <v>0.67049999999999998</v>
      </c>
      <c r="W71" s="640">
        <f t="shared" si="36"/>
        <v>0.32950000000000002</v>
      </c>
      <c r="X71" s="641">
        <f t="shared" ref="X71:X76" si="68">T71/C71</f>
        <v>2001.0062635817462</v>
      </c>
      <c r="Y71" s="1335">
        <f>'7_Local Revenue'!AS71</f>
        <v>42426836</v>
      </c>
      <c r="Z71" s="1335">
        <f t="shared" si="37"/>
        <v>26772964</v>
      </c>
      <c r="AA71" s="718">
        <f t="shared" si="38"/>
        <v>0</v>
      </c>
      <c r="AB71" s="718">
        <f t="shared" si="55"/>
        <v>16152586.720000001</v>
      </c>
      <c r="AC71" s="718">
        <f>IF(Z71&lt;AB71,Z71,AB71)</f>
        <v>16152586.720000001</v>
      </c>
      <c r="AD71" s="1335">
        <f>IF(AC71&gt;0,AC71*(W71*$AD$1),0)</f>
        <v>9154316.9976928011</v>
      </c>
      <c r="AE71" s="1340">
        <f t="shared" si="39"/>
        <v>6998270</v>
      </c>
      <c r="AF71" s="718">
        <f t="shared" ref="AF71:AF76" si="69">ROUND(AE71/C71,0)</f>
        <v>895</v>
      </c>
      <c r="AG71" s="719">
        <f t="shared" si="40"/>
        <v>0.43330000000000002</v>
      </c>
      <c r="AH71" s="1340">
        <f t="shared" si="59"/>
        <v>38852006</v>
      </c>
      <c r="AI71" s="718">
        <f t="shared" ref="AI71:AI76" si="70">ROUND(AH71/C71,0)</f>
        <v>4966</v>
      </c>
      <c r="AJ71" s="1340">
        <f>'3A_Level 3'!J71</f>
        <v>1340528</v>
      </c>
      <c r="AK71" s="718">
        <f t="shared" ref="AK71:AK76" si="71">AJ71/C71</f>
        <v>171.3572798159274</v>
      </c>
      <c r="AL71" s="1340">
        <f t="shared" si="41"/>
        <v>40192534</v>
      </c>
      <c r="AM71" s="718">
        <f t="shared" ref="AM71:AM76" si="72">AL71/C71</f>
        <v>5137.7392304742425</v>
      </c>
      <c r="AN71" s="1342">
        <f>'3A_Level 3'!K71</f>
        <v>7826734</v>
      </c>
      <c r="AO71" s="721">
        <f t="shared" ref="AO71:AO76" si="73">AN71/C71</f>
        <v>1000.4773104946951</v>
      </c>
      <c r="AP71" s="1340">
        <f t="shared" si="42"/>
        <v>46678740</v>
      </c>
      <c r="AQ71" s="718">
        <f t="shared" ref="AQ71:AQ76" si="74">AP71/C71</f>
        <v>5966.8592611530103</v>
      </c>
      <c r="AR71" s="719">
        <f t="shared" si="43"/>
        <v>0.59474577068383072</v>
      </c>
      <c r="AS71" s="720">
        <f t="shared" si="44"/>
        <v>43</v>
      </c>
      <c r="AT71" s="718">
        <f t="shared" si="65"/>
        <v>31806458.719999999</v>
      </c>
      <c r="AU71" s="718">
        <f t="shared" ref="AU71:AU76" si="75">ROUND(AT71/C71,2)</f>
        <v>4065.76</v>
      </c>
      <c r="AV71" s="720">
        <f t="shared" si="45"/>
        <v>26</v>
      </c>
      <c r="AW71" s="719">
        <f t="shared" si="46"/>
        <v>0.40525422931616933</v>
      </c>
      <c r="AX71" s="721">
        <f t="shared" si="47"/>
        <v>78485198.719999999</v>
      </c>
      <c r="AY71" s="721">
        <f t="shared" ref="AY71:AY76" si="76">AX71/C71</f>
        <v>10032.621592739359</v>
      </c>
      <c r="AZ71" s="720">
        <f t="shared" si="48"/>
        <v>23</v>
      </c>
    </row>
    <row r="72" spans="1:52" ht="15.6" customHeight="1" x14ac:dyDescent="0.2">
      <c r="A72" s="713">
        <v>66</v>
      </c>
      <c r="B72" s="349" t="s">
        <v>69</v>
      </c>
      <c r="C72" s="1326">
        <f>'8_2.1.21 SIS'!AV72</f>
        <v>1886</v>
      </c>
      <c r="D72" s="1326">
        <v>1792</v>
      </c>
      <c r="E72" s="1326">
        <f>$D$1*D72</f>
        <v>394.24</v>
      </c>
      <c r="F72" s="1521">
        <v>1136.5</v>
      </c>
      <c r="G72" s="1326">
        <f>$F$1*F72</f>
        <v>68.19</v>
      </c>
      <c r="H72" s="1326">
        <v>360</v>
      </c>
      <c r="I72" s="1326">
        <f>$H$1*H72</f>
        <v>540</v>
      </c>
      <c r="J72" s="1326">
        <v>171</v>
      </c>
      <c r="K72" s="1326">
        <f>$J$1*J72</f>
        <v>102.6</v>
      </c>
      <c r="L72" s="1327">
        <f t="shared" si="50"/>
        <v>5614</v>
      </c>
      <c r="M72" s="350">
        <f>ROUND(L72/$M$1,5)</f>
        <v>0.14971000000000001</v>
      </c>
      <c r="N72" s="1326">
        <f>C72*M72</f>
        <v>282.35306000000003</v>
      </c>
      <c r="O72" s="1326">
        <f>E72+G72+I72+K72+N72</f>
        <v>1387.3830600000001</v>
      </c>
      <c r="P72" s="1326">
        <f>O72+C72</f>
        <v>3273.3830600000001</v>
      </c>
      <c r="Q72" s="1333">
        <f>$Q$1</f>
        <v>4015</v>
      </c>
      <c r="R72" s="1333">
        <f>ROUND(P72*Q72,0)</f>
        <v>13142633</v>
      </c>
      <c r="S72" s="1333">
        <f>'6_Local Deduct Calc'!J72</f>
        <v>3579276</v>
      </c>
      <c r="T72" s="1333">
        <f>ROUND(IF((S72&gt;R72*$T$1),R72*$T$1,S72),0)</f>
        <v>3579276</v>
      </c>
      <c r="U72" s="1334">
        <f>R72-T72</f>
        <v>9563357</v>
      </c>
      <c r="V72" s="351">
        <f>ROUND(U72/R72,4)</f>
        <v>0.72770000000000001</v>
      </c>
      <c r="W72" s="351">
        <f>ROUND(T72/R72,4)</f>
        <v>0.27229999999999999</v>
      </c>
      <c r="X72" s="352">
        <f t="shared" si="68"/>
        <v>1897.8133616118771</v>
      </c>
      <c r="Y72" s="1333">
        <f>'7_Local Revenue'!AS72</f>
        <v>8855928</v>
      </c>
      <c r="Z72" s="1333">
        <f>IF(Y72-T72&gt;0,Y72-T72,0)</f>
        <v>5276652</v>
      </c>
      <c r="AA72" s="102">
        <f>IF(Y72-T72&lt;0,Y72-T72,0)</f>
        <v>0</v>
      </c>
      <c r="AB72" s="102">
        <f t="shared" si="55"/>
        <v>4468495.2200000007</v>
      </c>
      <c r="AC72" s="102">
        <f>IF(Z72&lt;AB72,Z72,AB72)</f>
        <v>4468495.2200000007</v>
      </c>
      <c r="AD72" s="1333">
        <f>IF(AC72&gt;0,AC72*(W72*$AD$1),0)</f>
        <v>2092846.5472583203</v>
      </c>
      <c r="AE72" s="1339">
        <f>ROUND(IF(AC72-AD72&gt;AC72*$AE$1,AC72-AD72,AC72*$AE$1),0)</f>
        <v>2375649</v>
      </c>
      <c r="AF72" s="102">
        <f t="shared" si="69"/>
        <v>1260</v>
      </c>
      <c r="AG72" s="353">
        <f>IF(AC72=0,0,ROUND(AE72/AC72,4))</f>
        <v>0.53159999999999996</v>
      </c>
      <c r="AH72" s="1339">
        <f t="shared" si="59"/>
        <v>11939006</v>
      </c>
      <c r="AI72" s="102">
        <f t="shared" si="70"/>
        <v>6330</v>
      </c>
      <c r="AJ72" s="1339">
        <f>'3A_Level 3'!J72</f>
        <v>323180</v>
      </c>
      <c r="AK72" s="102">
        <f t="shared" si="71"/>
        <v>171.35737009544007</v>
      </c>
      <c r="AL72" s="1339">
        <f>AJ72+AH72</f>
        <v>12262186</v>
      </c>
      <c r="AM72" s="102">
        <f t="shared" si="72"/>
        <v>6501.6892895015908</v>
      </c>
      <c r="AN72" s="1341">
        <f>'3A_Level 3'!K72</f>
        <v>1700073</v>
      </c>
      <c r="AO72" s="355">
        <f t="shared" si="73"/>
        <v>901.41728525980909</v>
      </c>
      <c r="AP72" s="1339">
        <f>AH72+AN72</f>
        <v>13639079</v>
      </c>
      <c r="AQ72" s="102">
        <f t="shared" si="74"/>
        <v>7231.74920466596</v>
      </c>
      <c r="AR72" s="353">
        <f t="shared" ref="AR72:AR75" si="77">AP72/AX72</f>
        <v>0.62891009351933458</v>
      </c>
      <c r="AS72" s="354">
        <f>RANK(AR72,$AR$7:$AR$75)</f>
        <v>36</v>
      </c>
      <c r="AT72" s="102">
        <f t="shared" si="65"/>
        <v>8047771.2199999997</v>
      </c>
      <c r="AU72" s="102">
        <f t="shared" si="75"/>
        <v>4267.1099999999997</v>
      </c>
      <c r="AV72" s="354">
        <f>RANK(AU72,$AU$7:$AU$75)</f>
        <v>19</v>
      </c>
      <c r="AW72" s="353">
        <f t="shared" ref="AW72:AW75" si="78">AT72/AX72</f>
        <v>0.37108990648066553</v>
      </c>
      <c r="AX72" s="355">
        <f t="shared" ref="AX72:AX75" si="79">AP72+AT72</f>
        <v>21686850.219999999</v>
      </c>
      <c r="AY72" s="355">
        <f t="shared" si="76"/>
        <v>11498.860137857901</v>
      </c>
      <c r="AZ72" s="354">
        <f>RANK(AY72,$AY$7:$AY$75)</f>
        <v>3</v>
      </c>
    </row>
    <row r="73" spans="1:52" ht="15.6" customHeight="1" x14ac:dyDescent="0.2">
      <c r="A73" s="713">
        <v>67</v>
      </c>
      <c r="B73" s="349" t="s">
        <v>3</v>
      </c>
      <c r="C73" s="1328">
        <f>'8_2.1.21 SIS'!AV73</f>
        <v>5371</v>
      </c>
      <c r="D73" s="1326">
        <v>2766</v>
      </c>
      <c r="E73" s="1326">
        <f>$D$1*D73</f>
        <v>608.52</v>
      </c>
      <c r="F73" s="1521">
        <v>1714</v>
      </c>
      <c r="G73" s="1326">
        <f>$F$1*F73</f>
        <v>102.83999999999999</v>
      </c>
      <c r="H73" s="1326">
        <v>585</v>
      </c>
      <c r="I73" s="1326">
        <f>$H$1*H73</f>
        <v>877.5</v>
      </c>
      <c r="J73" s="1326">
        <v>417</v>
      </c>
      <c r="K73" s="1326">
        <f>$J$1*J73</f>
        <v>250.2</v>
      </c>
      <c r="L73" s="1326">
        <f t="shared" si="50"/>
        <v>2129</v>
      </c>
      <c r="M73" s="350">
        <f>ROUND(L73/$M$1,5)</f>
        <v>5.6770000000000001E-2</v>
      </c>
      <c r="N73" s="1326">
        <f>C73*M73</f>
        <v>304.91167000000002</v>
      </c>
      <c r="O73" s="1326">
        <f>E73+G73+I73+K73+N73</f>
        <v>2143.9716700000004</v>
      </c>
      <c r="P73" s="1326">
        <f>O73+C73</f>
        <v>7514.9716700000008</v>
      </c>
      <c r="Q73" s="1333">
        <f>$Q$1</f>
        <v>4015</v>
      </c>
      <c r="R73" s="1333">
        <f>ROUND(P73*Q73,0)</f>
        <v>30172611</v>
      </c>
      <c r="S73" s="1333">
        <f>'6_Local Deduct Calc'!J73</f>
        <v>7937642</v>
      </c>
      <c r="T73" s="1333">
        <f>ROUND(IF((S73&gt;R73*$T$1),R73*$T$1,S73),0)</f>
        <v>7937642</v>
      </c>
      <c r="U73" s="1334">
        <f>R73-T73</f>
        <v>22234969</v>
      </c>
      <c r="V73" s="351">
        <f>ROUND(U73/R73,4)</f>
        <v>0.7369</v>
      </c>
      <c r="W73" s="351">
        <f>ROUND(T73/R73,4)</f>
        <v>0.2631</v>
      </c>
      <c r="X73" s="352">
        <f t="shared" si="68"/>
        <v>1477.8704151927016</v>
      </c>
      <c r="Y73" s="1333">
        <f>'7_Local Revenue'!AS73</f>
        <v>32489912</v>
      </c>
      <c r="Z73" s="1333">
        <f>IF(Y73-T73&gt;0,Y73-T73,0)</f>
        <v>24552270</v>
      </c>
      <c r="AA73" s="102">
        <f>IF(Y73-T73&lt;0,Y73-T73,0)</f>
        <v>0</v>
      </c>
      <c r="AB73" s="102">
        <f t="shared" si="55"/>
        <v>10258687.74</v>
      </c>
      <c r="AC73" s="102">
        <f>IF(Z73&lt;AB73,Z73,AB73)</f>
        <v>10258687.74</v>
      </c>
      <c r="AD73" s="1333">
        <f>IF(AC73&gt;0,AC73*(W73*$AD$1),0)</f>
        <v>4642384.4803576795</v>
      </c>
      <c r="AE73" s="1339">
        <f>ROUND(IF(AC73-AD73&gt;AC73*$AE$1,AC73-AD73,AC73*$AE$1),0)</f>
        <v>5616303</v>
      </c>
      <c r="AF73" s="102">
        <f t="shared" si="69"/>
        <v>1046</v>
      </c>
      <c r="AG73" s="353">
        <f>IF(AC73=0,0,ROUND(AE73/AC73,4))</f>
        <v>0.54749999999999999</v>
      </c>
      <c r="AH73" s="1339">
        <f t="shared" si="59"/>
        <v>27851272</v>
      </c>
      <c r="AI73" s="102">
        <f t="shared" si="70"/>
        <v>5185</v>
      </c>
      <c r="AJ73" s="1339">
        <f>'3A_Level 3'!J73</f>
        <v>920360</v>
      </c>
      <c r="AK73" s="102">
        <f t="shared" si="71"/>
        <v>171.35728914541053</v>
      </c>
      <c r="AL73" s="1339">
        <f>AJ73+AH73</f>
        <v>28771632</v>
      </c>
      <c r="AM73" s="102">
        <f t="shared" si="72"/>
        <v>5356.8482591696147</v>
      </c>
      <c r="AN73" s="1341">
        <f>'3A_Level 3'!K73</f>
        <v>4763901</v>
      </c>
      <c r="AO73" s="355">
        <f t="shared" si="73"/>
        <v>886.96723142803944</v>
      </c>
      <c r="AP73" s="1339">
        <f>AH73+AN73</f>
        <v>32615173</v>
      </c>
      <c r="AQ73" s="102">
        <f t="shared" si="74"/>
        <v>6072.4582014522439</v>
      </c>
      <c r="AR73" s="353">
        <f t="shared" si="77"/>
        <v>0.64188562119271031</v>
      </c>
      <c r="AS73" s="354">
        <f>RANK(AR73,$AR$7:$AR$75)</f>
        <v>29</v>
      </c>
      <c r="AT73" s="102">
        <f t="shared" si="65"/>
        <v>18196329.739999998</v>
      </c>
      <c r="AU73" s="102">
        <f t="shared" si="75"/>
        <v>3387.88</v>
      </c>
      <c r="AV73" s="354">
        <f>RANK(AU73,$AU$7:$AU$75)</f>
        <v>48</v>
      </c>
      <c r="AW73" s="353">
        <f t="shared" si="78"/>
        <v>0.35811437880728975</v>
      </c>
      <c r="AX73" s="355">
        <f t="shared" si="79"/>
        <v>50811502.739999995</v>
      </c>
      <c r="AY73" s="355">
        <f t="shared" si="76"/>
        <v>9460.3430906721278</v>
      </c>
      <c r="AZ73" s="354">
        <f>RANK(AY73,$AY$7:$AY$75)</f>
        <v>46</v>
      </c>
    </row>
    <row r="74" spans="1:52" ht="15.6" customHeight="1" x14ac:dyDescent="0.2">
      <c r="A74" s="713">
        <v>68</v>
      </c>
      <c r="B74" s="349" t="s">
        <v>2</v>
      </c>
      <c r="C74" s="1328">
        <f>'8_2.1.21 SIS'!AV74</f>
        <v>1543</v>
      </c>
      <c r="D74" s="1326">
        <v>1439</v>
      </c>
      <c r="E74" s="1326">
        <f>$D$1*D74</f>
        <v>316.58</v>
      </c>
      <c r="F74" s="1521">
        <v>885.5</v>
      </c>
      <c r="G74" s="1326">
        <f>$F$1*F74</f>
        <v>53.129999999999995</v>
      </c>
      <c r="H74" s="1326">
        <v>159</v>
      </c>
      <c r="I74" s="1326">
        <f>$H$1*H74</f>
        <v>238.5</v>
      </c>
      <c r="J74" s="1326">
        <v>6</v>
      </c>
      <c r="K74" s="1326">
        <f>$J$1*J74</f>
        <v>3.5999999999999996</v>
      </c>
      <c r="L74" s="1326">
        <f t="shared" si="50"/>
        <v>5957</v>
      </c>
      <c r="M74" s="350">
        <f>ROUND(L74/$M$1,5)</f>
        <v>0.15884999999999999</v>
      </c>
      <c r="N74" s="1326">
        <f>C74*M74</f>
        <v>245.10554999999999</v>
      </c>
      <c r="O74" s="1326">
        <f>E74+G74+I74+K74+N74</f>
        <v>856.91555000000005</v>
      </c>
      <c r="P74" s="1326">
        <f>O74+C74</f>
        <v>2399.9155500000002</v>
      </c>
      <c r="Q74" s="1333">
        <f>$Q$1</f>
        <v>4015</v>
      </c>
      <c r="R74" s="1333">
        <f>ROUND(P74*Q74,0)</f>
        <v>9635661</v>
      </c>
      <c r="S74" s="1333">
        <f>'6_Local Deduct Calc'!J74</f>
        <v>2051658</v>
      </c>
      <c r="T74" s="1333">
        <f>ROUND(IF((S74&gt;R74*$T$1),R74*$T$1,S74),0)</f>
        <v>2051658</v>
      </c>
      <c r="U74" s="1334">
        <f>R74-T74</f>
        <v>7584003</v>
      </c>
      <c r="V74" s="351">
        <f>ROUND(U74/R74,4)</f>
        <v>0.78710000000000002</v>
      </c>
      <c r="W74" s="351">
        <f>ROUND(T74/R74,4)</f>
        <v>0.21290000000000001</v>
      </c>
      <c r="X74" s="352">
        <f t="shared" si="68"/>
        <v>1329.6552171095268</v>
      </c>
      <c r="Y74" s="1333">
        <f>'7_Local Revenue'!AS74</f>
        <v>5863194</v>
      </c>
      <c r="Z74" s="1333">
        <f>IF(Y74-T74&gt;0,Y74-T74,0)</f>
        <v>3811536</v>
      </c>
      <c r="AA74" s="102">
        <f>IF(Y74-T74&lt;0,Y74-T74,0)</f>
        <v>0</v>
      </c>
      <c r="AB74" s="102">
        <f t="shared" si="55"/>
        <v>3276124.74</v>
      </c>
      <c r="AC74" s="102">
        <f>IF(Z74&lt;AB74,Z74,AB74)</f>
        <v>3276124.74</v>
      </c>
      <c r="AD74" s="1333">
        <f>IF(AC74&gt;0,AC74*(W74*$AD$1),0)</f>
        <v>1199677.5662911201</v>
      </c>
      <c r="AE74" s="1339">
        <f>ROUND(IF(AC74-AD74&gt;AC74*$AE$1,AC74-AD74,AC74*$AE$1),0)</f>
        <v>2076447</v>
      </c>
      <c r="AF74" s="102">
        <f t="shared" si="69"/>
        <v>1346</v>
      </c>
      <c r="AG74" s="353">
        <f>IF(AC74=0,0,ROUND(AE74/AC74,4))</f>
        <v>0.63380000000000003</v>
      </c>
      <c r="AH74" s="1339">
        <f t="shared" si="59"/>
        <v>9660450</v>
      </c>
      <c r="AI74" s="102">
        <f t="shared" si="70"/>
        <v>6261</v>
      </c>
      <c r="AJ74" s="1339">
        <f>'3A_Level 3'!J74</f>
        <v>264404</v>
      </c>
      <c r="AK74" s="102">
        <f t="shared" si="71"/>
        <v>171.35709656513285</v>
      </c>
      <c r="AL74" s="1339">
        <f>AJ74+AH74</f>
        <v>9924854</v>
      </c>
      <c r="AM74" s="102">
        <f t="shared" si="72"/>
        <v>6432.1801685029168</v>
      </c>
      <c r="AN74" s="1341">
        <f>'3A_Level 3'!K74</f>
        <v>1496798</v>
      </c>
      <c r="AO74" s="355">
        <f t="shared" si="73"/>
        <v>970.05703175631891</v>
      </c>
      <c r="AP74" s="1339">
        <f>AH74+AN74</f>
        <v>11157248</v>
      </c>
      <c r="AQ74" s="102">
        <f t="shared" si="74"/>
        <v>7230.8801036941022</v>
      </c>
      <c r="AR74" s="353">
        <f t="shared" si="77"/>
        <v>0.67681087017493791</v>
      </c>
      <c r="AS74" s="354">
        <f>RANK(AR74,$AR$7:$AR$75)</f>
        <v>18</v>
      </c>
      <c r="AT74" s="102">
        <f t="shared" si="65"/>
        <v>5327782.74</v>
      </c>
      <c r="AU74" s="102">
        <f t="shared" si="75"/>
        <v>3452.87</v>
      </c>
      <c r="AV74" s="354">
        <f>RANK(AU74,$AU$7:$AU$75)</f>
        <v>43</v>
      </c>
      <c r="AW74" s="353">
        <f t="shared" si="78"/>
        <v>0.32318912982506215</v>
      </c>
      <c r="AX74" s="355">
        <f t="shared" si="79"/>
        <v>16485030.74</v>
      </c>
      <c r="AY74" s="355">
        <f t="shared" si="76"/>
        <v>10683.752909915749</v>
      </c>
      <c r="AZ74" s="354">
        <f>RANK(AY74,$AY$7:$AY$75)</f>
        <v>9</v>
      </c>
    </row>
    <row r="75" spans="1:52" ht="15.6" customHeight="1" x14ac:dyDescent="0.2">
      <c r="A75" s="713">
        <v>69</v>
      </c>
      <c r="B75" s="349" t="s">
        <v>91</v>
      </c>
      <c r="C75" s="1328">
        <f>'8_2.1.21 SIS'!AV75</f>
        <v>4760</v>
      </c>
      <c r="D75" s="1326">
        <v>2403</v>
      </c>
      <c r="E75" s="1326">
        <f>$D$1*D75</f>
        <v>528.66</v>
      </c>
      <c r="F75" s="1521">
        <v>2104</v>
      </c>
      <c r="G75" s="1326">
        <f>$F$1*F75</f>
        <v>126.24</v>
      </c>
      <c r="H75" s="1326">
        <v>481</v>
      </c>
      <c r="I75" s="1326">
        <f>$H$1*H75</f>
        <v>721.5</v>
      </c>
      <c r="J75" s="1326">
        <v>386</v>
      </c>
      <c r="K75" s="1326">
        <f>$J$1*J75</f>
        <v>231.6</v>
      </c>
      <c r="L75" s="1326">
        <f t="shared" si="50"/>
        <v>2740</v>
      </c>
      <c r="M75" s="350">
        <f>ROUND(L75/$M$1,5)</f>
        <v>7.3069999999999996E-2</v>
      </c>
      <c r="N75" s="1326">
        <f>C75*M75</f>
        <v>347.81319999999999</v>
      </c>
      <c r="O75" s="1326">
        <f>E75+G75+I75+K75+N75</f>
        <v>1955.8132000000001</v>
      </c>
      <c r="P75" s="1326">
        <f>O75+C75</f>
        <v>6715.8132000000005</v>
      </c>
      <c r="Q75" s="1333">
        <f>$Q$1</f>
        <v>4015</v>
      </c>
      <c r="R75" s="1333">
        <f>ROUND(P75*Q75,0)</f>
        <v>26963990</v>
      </c>
      <c r="S75" s="1333">
        <f>'6_Local Deduct Calc'!J75</f>
        <v>5081223</v>
      </c>
      <c r="T75" s="1333">
        <f>ROUND(IF((S75&gt;R75*$T$1),R75*$T$1,S75),0)</f>
        <v>5081223</v>
      </c>
      <c r="U75" s="1334">
        <f>R75-T75</f>
        <v>21882767</v>
      </c>
      <c r="V75" s="351">
        <f>ROUND(U75/R75,4)</f>
        <v>0.81159999999999999</v>
      </c>
      <c r="W75" s="351">
        <f>ROUND(T75/R75,4)</f>
        <v>0.18840000000000001</v>
      </c>
      <c r="X75" s="352">
        <f t="shared" si="68"/>
        <v>1067.4838235294117</v>
      </c>
      <c r="Y75" s="1333">
        <f>'7_Local Revenue'!AS75</f>
        <v>19134961</v>
      </c>
      <c r="Z75" s="1333">
        <f>IF(Y75-T75&gt;0,Y75-T75,0)</f>
        <v>14053738</v>
      </c>
      <c r="AA75" s="102">
        <f>IF(Y75-T75&lt;0,Y75-T75,0)</f>
        <v>0</v>
      </c>
      <c r="AB75" s="102">
        <f t="shared" si="55"/>
        <v>9167756.6000000015</v>
      </c>
      <c r="AC75" s="102">
        <f>IF(Z75&lt;AB75,Z75,AB75)</f>
        <v>9167756.6000000015</v>
      </c>
      <c r="AD75" s="1333">
        <f>IF(AC75&gt;0,AC75*(W75*$AD$1),0)</f>
        <v>2970793.1907168003</v>
      </c>
      <c r="AE75" s="1339">
        <f>ROUND(IF(AC75-AD75&gt;AC75*$AE$1,AC75-AD75,AC75*$AE$1),0)</f>
        <v>6196963</v>
      </c>
      <c r="AF75" s="102">
        <f t="shared" si="69"/>
        <v>1302</v>
      </c>
      <c r="AG75" s="353">
        <f>IF(AC75=0,0,ROUND(AE75/AC75,4))</f>
        <v>0.67600000000000005</v>
      </c>
      <c r="AH75" s="1339">
        <f t="shared" si="59"/>
        <v>28079730</v>
      </c>
      <c r="AI75" s="102">
        <f t="shared" si="70"/>
        <v>5899</v>
      </c>
      <c r="AJ75" s="1339">
        <f>'3A_Level 3'!J75</f>
        <v>815661</v>
      </c>
      <c r="AK75" s="102">
        <f t="shared" si="71"/>
        <v>171.35735294117646</v>
      </c>
      <c r="AL75" s="1339">
        <f>AJ75+AH75</f>
        <v>28895391</v>
      </c>
      <c r="AM75" s="102">
        <f t="shared" si="72"/>
        <v>6070.4602941176472</v>
      </c>
      <c r="AN75" s="1341">
        <f>'3A_Level 3'!K75</f>
        <v>4174650</v>
      </c>
      <c r="AO75" s="355">
        <f t="shared" si="73"/>
        <v>877.02731092436977</v>
      </c>
      <c r="AP75" s="1339">
        <f>AH75+AN75</f>
        <v>32254380</v>
      </c>
      <c r="AQ75" s="102">
        <f t="shared" si="74"/>
        <v>6776.1302521008402</v>
      </c>
      <c r="AR75" s="353">
        <f t="shared" si="77"/>
        <v>0.69359246896217797</v>
      </c>
      <c r="AS75" s="354">
        <f>RANK(AR75,$AR$7:$AR$75)</f>
        <v>14</v>
      </c>
      <c r="AT75" s="102">
        <f t="shared" si="65"/>
        <v>14248979.6</v>
      </c>
      <c r="AU75" s="102">
        <f t="shared" si="75"/>
        <v>2993.48</v>
      </c>
      <c r="AV75" s="354">
        <f>RANK(AU75,$AU$7:$AU$75)</f>
        <v>57</v>
      </c>
      <c r="AW75" s="353">
        <f t="shared" si="78"/>
        <v>0.30640753103782203</v>
      </c>
      <c r="AX75" s="355">
        <f t="shared" si="79"/>
        <v>46503359.600000001</v>
      </c>
      <c r="AY75" s="355">
        <f t="shared" si="76"/>
        <v>9769.6133613445381</v>
      </c>
      <c r="AZ75" s="354">
        <f>RANK(AY75,$AY$7:$AY$75)</f>
        <v>29</v>
      </c>
    </row>
    <row r="76" spans="1:52" ht="15.6" customHeight="1" thickBot="1" x14ac:dyDescent="0.25">
      <c r="A76" s="505"/>
      <c r="B76" s="504" t="s">
        <v>4</v>
      </c>
      <c r="C76" s="1331">
        <f>SUM(C7:C75)</f>
        <v>665649</v>
      </c>
      <c r="D76" s="1331">
        <f>SUM(D7:D75)</f>
        <v>482790</v>
      </c>
      <c r="E76" s="1331">
        <f t="shared" ref="E76:L76" si="80">SUM(E7:E75)</f>
        <v>106213.8</v>
      </c>
      <c r="F76" s="1523">
        <f t="shared" si="80"/>
        <v>297110</v>
      </c>
      <c r="G76" s="1331">
        <f t="shared" si="80"/>
        <v>17826.599999999999</v>
      </c>
      <c r="H76" s="1331">
        <f t="shared" si="80"/>
        <v>91259</v>
      </c>
      <c r="I76" s="1331">
        <f t="shared" si="80"/>
        <v>136888.5</v>
      </c>
      <c r="J76" s="1331">
        <f t="shared" si="80"/>
        <v>26734</v>
      </c>
      <c r="K76" s="1331">
        <f t="shared" si="80"/>
        <v>16040.399999999998</v>
      </c>
      <c r="L76" s="1331">
        <f t="shared" si="80"/>
        <v>191655</v>
      </c>
      <c r="M76" s="722"/>
      <c r="N76" s="1331">
        <f>SUM(N7:N75)</f>
        <v>13083.224040000003</v>
      </c>
      <c r="O76" s="1331">
        <f>SUM(O7:O75)</f>
        <v>290052.52403999987</v>
      </c>
      <c r="P76" s="1331">
        <f>SUM(P7:P75)</f>
        <v>955701.52404000016</v>
      </c>
      <c r="Q76" s="108">
        <f>$Q$1</f>
        <v>4015</v>
      </c>
      <c r="R76" s="108">
        <f>SUM(R7:R75)</f>
        <v>3837141618</v>
      </c>
      <c r="S76" s="108">
        <f>SUM(S7:S75)</f>
        <v>1346120037</v>
      </c>
      <c r="T76" s="108">
        <f>SUM(T7:T75)</f>
        <v>1342837689</v>
      </c>
      <c r="U76" s="723">
        <f>SUM(U7:U75)</f>
        <v>2494303929</v>
      </c>
      <c r="V76" s="724">
        <f>ROUND(U76/R76,4)</f>
        <v>0.65</v>
      </c>
      <c r="W76" s="724">
        <f>ROUND(T76/R76,4)</f>
        <v>0.35</v>
      </c>
      <c r="X76" s="725">
        <f t="shared" si="68"/>
        <v>2017.3359968992668</v>
      </c>
      <c r="Y76" s="108">
        <f t="shared" ref="Y76:AE76" si="81">SUM(Y7:Y75)</f>
        <v>3883182323</v>
      </c>
      <c r="Z76" s="108">
        <f t="shared" si="81"/>
        <v>2538571726</v>
      </c>
      <c r="AA76" s="108">
        <f t="shared" si="81"/>
        <v>0</v>
      </c>
      <c r="AB76" s="108">
        <f t="shared" si="81"/>
        <v>1304628150.1200004</v>
      </c>
      <c r="AC76" s="108">
        <f t="shared" si="81"/>
        <v>1264920469.8799999</v>
      </c>
      <c r="AD76" s="108">
        <f t="shared" si="81"/>
        <v>771712926.5950799</v>
      </c>
      <c r="AE76" s="723">
        <f t="shared" si="81"/>
        <v>505651896</v>
      </c>
      <c r="AF76" s="108">
        <f t="shared" si="69"/>
        <v>760</v>
      </c>
      <c r="AG76" s="727">
        <f>IF(AC76=0,0,ROUND(AE76/AC76,4))</f>
        <v>0.3997</v>
      </c>
      <c r="AH76" s="723">
        <f>SUM(AH7:AH75)</f>
        <v>2999955825</v>
      </c>
      <c r="AI76" s="108">
        <f t="shared" si="70"/>
        <v>4507</v>
      </c>
      <c r="AJ76" s="723">
        <f>SUM(AJ7:AJ75)</f>
        <v>143357830</v>
      </c>
      <c r="AK76" s="108">
        <f t="shared" si="71"/>
        <v>215.3655004364162</v>
      </c>
      <c r="AL76" s="723">
        <f>SUM(AL7:AL75)</f>
        <v>3143313655</v>
      </c>
      <c r="AM76" s="108">
        <f t="shared" si="72"/>
        <v>4722.1788885734077</v>
      </c>
      <c r="AN76" s="723">
        <f>SUM(AN7:AN75)</f>
        <v>613823053</v>
      </c>
      <c r="AO76" s="108">
        <f t="shared" si="73"/>
        <v>922.14222961350504</v>
      </c>
      <c r="AP76" s="723">
        <f>SUM(AP7:AP75)</f>
        <v>3613778878</v>
      </c>
      <c r="AQ76" s="108">
        <f t="shared" si="74"/>
        <v>5428.9556177504965</v>
      </c>
      <c r="AR76" s="727">
        <f>AP76/AX76</f>
        <v>0.58084985375450759</v>
      </c>
      <c r="AS76" s="726"/>
      <c r="AT76" s="108">
        <f>SUM(AT7:AT75)</f>
        <v>2607758158.8799987</v>
      </c>
      <c r="AU76" s="108">
        <f t="shared" si="75"/>
        <v>3917.62</v>
      </c>
      <c r="AV76" s="726"/>
      <c r="AW76" s="727">
        <f>AT76/AX76</f>
        <v>0.41915014624549235</v>
      </c>
      <c r="AX76" s="108">
        <f>SUM(AX7:AX75)</f>
        <v>6221537036.8799992</v>
      </c>
      <c r="AY76" s="108">
        <f t="shared" si="76"/>
        <v>9346.5730991558594</v>
      </c>
      <c r="AZ76" s="726"/>
    </row>
    <row r="77" spans="1:52" ht="17.45" customHeight="1" thickTop="1" x14ac:dyDescent="0.2">
      <c r="A77" s="347"/>
      <c r="B77" s="509"/>
      <c r="C77" s="510"/>
      <c r="D77" s="510"/>
      <c r="E77" s="512"/>
      <c r="F77" s="510"/>
      <c r="G77" s="511"/>
      <c r="H77" s="511"/>
      <c r="I77" s="511"/>
      <c r="J77" s="511"/>
      <c r="K77" s="511"/>
      <c r="L77" s="101"/>
      <c r="M77" s="513"/>
      <c r="N77" s="101"/>
      <c r="O77" s="356"/>
      <c r="P77" s="356"/>
      <c r="Q77" s="101"/>
      <c r="R77" s="101"/>
      <c r="S77" s="101"/>
      <c r="T77" s="101"/>
      <c r="U77" s="514"/>
      <c r="V77" s="101"/>
      <c r="W77" s="101"/>
      <c r="X77" s="101"/>
      <c r="Y77" s="101"/>
      <c r="Z77" s="515"/>
      <c r="AA77" s="101"/>
      <c r="AB77" s="101"/>
      <c r="AC77" s="101"/>
      <c r="AD77" s="101"/>
      <c r="AE77" s="101"/>
      <c r="AF77" s="101"/>
      <c r="AG77" s="101"/>
      <c r="AH77" s="515"/>
      <c r="AI77" s="101"/>
      <c r="AJ77" s="515"/>
      <c r="AK77" s="515"/>
      <c r="AL77" s="515"/>
      <c r="AM77" s="515"/>
      <c r="AN77" s="515"/>
      <c r="AO77" s="515"/>
      <c r="AP77" s="515"/>
      <c r="AQ77" s="515"/>
      <c r="AR77" s="515"/>
      <c r="AS77" s="515"/>
      <c r="AT77" s="515"/>
      <c r="AU77" s="515"/>
      <c r="AV77" s="515"/>
      <c r="AW77" s="515"/>
      <c r="AX77" s="515"/>
      <c r="AY77" s="516"/>
      <c r="AZ77" s="516"/>
    </row>
    <row r="78" spans="1:52" ht="17.45" hidden="1" customHeight="1" x14ac:dyDescent="0.2">
      <c r="A78" s="517"/>
      <c r="B78" s="518"/>
      <c r="C78" s="519"/>
      <c r="D78" s="520"/>
      <c r="E78" s="518"/>
      <c r="F78" s="521"/>
      <c r="G78" s="518"/>
      <c r="H78" s="518"/>
      <c r="I78" s="518"/>
      <c r="J78" s="518"/>
      <c r="K78" s="518"/>
      <c r="L78" s="522"/>
      <c r="M78" s="522"/>
      <c r="N78" s="1224"/>
      <c r="O78" s="1224"/>
      <c r="P78" s="522"/>
      <c r="Q78" s="523"/>
      <c r="R78" s="530"/>
      <c r="S78" s="503"/>
      <c r="T78" s="503"/>
      <c r="U78" s="528"/>
      <c r="V78" s="101"/>
      <c r="W78" s="101"/>
      <c r="X78" s="101"/>
      <c r="Y78" s="101"/>
      <c r="Z78" s="86" t="s">
        <v>392</v>
      </c>
      <c r="AA78" s="101"/>
      <c r="AB78" s="101"/>
      <c r="AC78" s="101"/>
      <c r="AD78" s="101"/>
      <c r="AE78" s="524"/>
      <c r="AF78" s="101"/>
      <c r="AG78" s="695" t="s">
        <v>788</v>
      </c>
      <c r="AH78" s="696">
        <f>AE76+U76</f>
        <v>2999955825</v>
      </c>
      <c r="AI78" s="695" t="s">
        <v>788</v>
      </c>
      <c r="AJ78" s="696">
        <f>'3A_Level 3'!J76</f>
        <v>143357830</v>
      </c>
      <c r="AK78" s="695" t="s">
        <v>788</v>
      </c>
      <c r="AL78" s="696">
        <f>AJ76+AH76</f>
        <v>3143313655</v>
      </c>
      <c r="AM78" s="695" t="s">
        <v>788</v>
      </c>
      <c r="AN78" s="696">
        <f>'3A_Level 3'!K76</f>
        <v>613823053</v>
      </c>
      <c r="AO78" s="695" t="s">
        <v>788</v>
      </c>
      <c r="AP78" s="696">
        <f>AH76+AN76</f>
        <v>3613778878</v>
      </c>
      <c r="AQ78" s="101"/>
      <c r="AR78" s="101"/>
      <c r="AS78" s="101"/>
      <c r="AT78" s="101"/>
      <c r="AU78" s="101"/>
      <c r="AV78" s="101"/>
      <c r="AW78" s="695" t="s">
        <v>788</v>
      </c>
      <c r="AX78" s="696">
        <f>AT76+AP76</f>
        <v>6221537036.8799992</v>
      </c>
      <c r="AY78" s="101"/>
      <c r="AZ78" s="101"/>
    </row>
    <row r="79" spans="1:52" ht="17.45" hidden="1" customHeight="1" thickBot="1" x14ac:dyDescent="0.25">
      <c r="A79" s="347"/>
      <c r="B79" s="511"/>
      <c r="C79" s="525"/>
      <c r="D79" s="510"/>
      <c r="E79" s="511"/>
      <c r="F79" s="511"/>
      <c r="G79" s="511"/>
      <c r="H79" s="511"/>
      <c r="I79" s="511"/>
      <c r="J79" s="511"/>
      <c r="K79" s="511"/>
      <c r="L79" s="101"/>
      <c r="M79" s="513"/>
      <c r="N79" s="101"/>
      <c r="O79" s="101"/>
      <c r="P79" s="101"/>
      <c r="Q79" s="526"/>
      <c r="R79" s="531"/>
      <c r="S79" s="503"/>
      <c r="T79" s="503"/>
      <c r="U79" s="503"/>
      <c r="V79" s="101"/>
      <c r="W79" s="101"/>
      <c r="X79" s="101"/>
      <c r="Y79" s="101"/>
      <c r="Z79" s="87">
        <f>'7_Local Revenue'!AH79</f>
        <v>1772908</v>
      </c>
      <c r="AA79" s="101"/>
      <c r="AB79" s="101"/>
      <c r="AC79" s="101"/>
      <c r="AD79" s="101"/>
      <c r="AE79" s="101"/>
      <c r="AF79" s="101"/>
      <c r="AG79" s="697" t="str">
        <f>IF(AH79=0,"P","X")</f>
        <v>P</v>
      </c>
      <c r="AH79" s="698">
        <f>AH76-AH78</f>
        <v>0</v>
      </c>
      <c r="AI79" s="697" t="str">
        <f>IF(AJ79=0,"P","X")</f>
        <v>P</v>
      </c>
      <c r="AJ79" s="698">
        <f>AJ76-AJ78</f>
        <v>0</v>
      </c>
      <c r="AK79" s="697" t="str">
        <f>IF(AL79=0,"P","X")</f>
        <v>P</v>
      </c>
      <c r="AL79" s="698">
        <f>AL76-AL78</f>
        <v>0</v>
      </c>
      <c r="AM79" s="697" t="str">
        <f>IF(AN79=0,"P","X")</f>
        <v>P</v>
      </c>
      <c r="AN79" s="698">
        <f>AN76-AN78</f>
        <v>0</v>
      </c>
      <c r="AO79" s="697" t="str">
        <f>IF(AP79=0,"P","X")</f>
        <v>P</v>
      </c>
      <c r="AP79" s="698">
        <f>AP76-AP78</f>
        <v>0</v>
      </c>
      <c r="AQ79" s="101"/>
      <c r="AR79" s="101"/>
      <c r="AS79" s="101"/>
      <c r="AT79" s="101"/>
      <c r="AU79" s="101"/>
      <c r="AV79" s="101"/>
      <c r="AW79" s="697" t="str">
        <f>IF(AX79=0,"P","X")</f>
        <v>P</v>
      </c>
      <c r="AX79" s="698">
        <f>AX76-AX78</f>
        <v>0</v>
      </c>
      <c r="AY79" s="101"/>
      <c r="AZ79" s="101"/>
    </row>
    <row r="80" spans="1:52" ht="17.45" customHeight="1" x14ac:dyDescent="0.2">
      <c r="A80" s="347"/>
      <c r="B80" s="511"/>
      <c r="C80" s="515"/>
      <c r="D80" s="527"/>
      <c r="E80" s="527"/>
      <c r="F80" s="527"/>
      <c r="G80" s="527"/>
      <c r="H80" s="527"/>
      <c r="I80" s="527"/>
      <c r="J80" s="527"/>
      <c r="K80" s="527"/>
      <c r="L80" s="101"/>
      <c r="M80" s="513"/>
      <c r="N80" s="101"/>
      <c r="O80" s="101"/>
      <c r="P80" s="101"/>
      <c r="Q80" s="101"/>
      <c r="R80" s="694"/>
      <c r="S80" s="503"/>
      <c r="T80" s="529"/>
      <c r="U80" s="529"/>
      <c r="V80" s="515"/>
      <c r="W80" s="515"/>
      <c r="X80" s="515"/>
      <c r="Y80" s="515"/>
      <c r="Z80" s="515"/>
      <c r="AA80" s="515"/>
      <c r="AB80" s="515"/>
      <c r="AC80" s="515"/>
      <c r="AD80" s="515"/>
      <c r="AE80" s="515"/>
      <c r="AF80" s="515"/>
      <c r="AG80" s="515"/>
      <c r="AH80" s="515"/>
      <c r="AI80" s="515"/>
      <c r="AJ80" s="515"/>
      <c r="AK80" s="515"/>
      <c r="AL80" s="515"/>
      <c r="AM80" s="515"/>
      <c r="AN80" s="515"/>
      <c r="AO80" s="516"/>
      <c r="AP80" s="515"/>
      <c r="AQ80" s="516"/>
      <c r="AR80" s="516"/>
      <c r="AS80" s="516"/>
      <c r="AT80" s="101"/>
      <c r="AU80" s="516"/>
      <c r="AV80" s="516"/>
      <c r="AW80" s="516"/>
      <c r="AX80" s="515"/>
      <c r="AY80" s="515"/>
      <c r="AZ80" s="515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3">
    <mergeCell ref="AX2:AX3"/>
    <mergeCell ref="AY2:AY3"/>
    <mergeCell ref="AZ2:AZ3"/>
    <mergeCell ref="A1:B3"/>
    <mergeCell ref="AS2:AS3"/>
    <mergeCell ref="AT2:AT3"/>
    <mergeCell ref="AU2:AU3"/>
    <mergeCell ref="AV2:AV3"/>
    <mergeCell ref="AI2:AI3"/>
    <mergeCell ref="AJ2:AJ3"/>
    <mergeCell ref="AL2:AL3"/>
    <mergeCell ref="AM2:AM3"/>
    <mergeCell ref="AD2:AD3"/>
    <mergeCell ref="AE2:AE3"/>
    <mergeCell ref="AF2:AF3"/>
    <mergeCell ref="AG2:AG3"/>
    <mergeCell ref="AK2:AK3"/>
    <mergeCell ref="AN2:AN3"/>
    <mergeCell ref="AO2:AO3"/>
    <mergeCell ref="AP2:AP3"/>
    <mergeCell ref="AQ2:AQ3"/>
    <mergeCell ref="AR2:AR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W2:AW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68" priority="1">
      <formula>$R7*0.75&lt;$S7</formula>
    </cfRule>
  </conditionalFormatting>
  <printOptions horizontalCentered="1"/>
  <pageMargins left="0.25" right="0.25" top="0.75" bottom="0.42" header="0.27" footer="0.16"/>
  <pageSetup paperSize="5" firstPageNumber="18" fitToWidth="0" fitToHeight="0" orientation="portrait" r:id="rId2"/>
  <headerFooter alignWithMargins="0">
    <oddHeader>&amp;L&amp;"Arial,Bold"&amp;16&amp;K000000Table 3: FY2021-22 Budget Letter
Level 1 Base Cost and Level 2 Reward Incentive</oddHeader>
    <oddFooter>&amp;R&amp;P</oddFooter>
  </headerFooter>
  <colBreaks count="5" manualBreakCount="5">
    <brk id="11" max="75" man="1"/>
    <brk id="19" max="1048575" man="1"/>
    <brk id="26" max="75" man="1"/>
    <brk id="35" max="75" man="1"/>
    <brk id="43" max="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K77"/>
  <sheetViews>
    <sheetView zoomScaleNormal="100" workbookViewId="0">
      <selection sqref="A1:B3"/>
    </sheetView>
  </sheetViews>
  <sheetFormatPr defaultColWidth="12.5703125" defaultRowHeight="12.75" x14ac:dyDescent="0.2"/>
  <cols>
    <col min="1" max="1" width="4.28515625" style="335" customWidth="1"/>
    <col min="2" max="2" width="19.7109375" style="335" customWidth="1"/>
    <col min="3" max="3" width="13.7109375" style="335" customWidth="1"/>
    <col min="4" max="4" width="18" style="335" customWidth="1"/>
    <col min="5" max="5" width="16" style="335" customWidth="1"/>
    <col min="6" max="6" width="14.85546875" style="335" customWidth="1"/>
    <col min="7" max="7" width="16" style="335" customWidth="1"/>
    <col min="8" max="9" width="17.5703125" style="335" customWidth="1"/>
    <col min="10" max="11" width="19.140625" style="335" customWidth="1"/>
    <col min="12" max="12" width="2" style="335" customWidth="1"/>
    <col min="13" max="16384" width="12.5703125" style="335"/>
  </cols>
  <sheetData>
    <row r="1" spans="1:11" ht="30" customHeight="1" x14ac:dyDescent="0.2">
      <c r="A1" s="1773" t="s">
        <v>93</v>
      </c>
      <c r="B1" s="1774"/>
      <c r="C1" s="1784" t="s">
        <v>310</v>
      </c>
      <c r="D1" s="1785"/>
      <c r="E1" s="1781" t="s">
        <v>959</v>
      </c>
      <c r="F1" s="1782"/>
      <c r="G1" s="1783"/>
      <c r="H1" s="1771" t="s">
        <v>1076</v>
      </c>
      <c r="I1" s="1772"/>
      <c r="J1" s="1764" t="s">
        <v>1166</v>
      </c>
      <c r="K1" s="1764" t="s">
        <v>1167</v>
      </c>
    </row>
    <row r="2" spans="1:11" ht="112.5" customHeight="1" x14ac:dyDescent="0.2">
      <c r="A2" s="1757"/>
      <c r="B2" s="1758"/>
      <c r="C2" s="1777" t="s">
        <v>1077</v>
      </c>
      <c r="D2" s="1779" t="s">
        <v>1165</v>
      </c>
      <c r="E2" s="1769" t="s">
        <v>309</v>
      </c>
      <c r="F2" s="1767" t="s">
        <v>1163</v>
      </c>
      <c r="G2" s="703" t="s">
        <v>967</v>
      </c>
      <c r="H2" s="1769" t="s">
        <v>1163</v>
      </c>
      <c r="I2" s="703" t="s">
        <v>1078</v>
      </c>
      <c r="J2" s="1765"/>
      <c r="K2" s="1765"/>
    </row>
    <row r="3" spans="1:11" ht="15.75" customHeight="1" x14ac:dyDescent="0.2">
      <c r="A3" s="1775"/>
      <c r="B3" s="1776"/>
      <c r="C3" s="1778"/>
      <c r="D3" s="1780"/>
      <c r="E3" s="1770"/>
      <c r="F3" s="1768"/>
      <c r="G3" s="809">
        <f>38456219/F76</f>
        <v>71.35727420327504</v>
      </c>
      <c r="H3" s="1770"/>
      <c r="I3" s="810">
        <v>100</v>
      </c>
      <c r="J3" s="1766"/>
      <c r="K3" s="1766"/>
    </row>
    <row r="4" spans="1:11" s="813" customFormat="1" ht="14.25" customHeight="1" x14ac:dyDescent="0.2">
      <c r="A4" s="811"/>
      <c r="B4" s="812"/>
      <c r="C4" s="1065">
        <v>1</v>
      </c>
      <c r="D4" s="1065">
        <f t="shared" ref="D4:K4" si="0">C4+1</f>
        <v>2</v>
      </c>
      <c r="E4" s="1065">
        <f t="shared" si="0"/>
        <v>3</v>
      </c>
      <c r="F4" s="1065">
        <f t="shared" si="0"/>
        <v>4</v>
      </c>
      <c r="G4" s="1065">
        <f t="shared" si="0"/>
        <v>5</v>
      </c>
      <c r="H4" s="1065">
        <f t="shared" si="0"/>
        <v>6</v>
      </c>
      <c r="I4" s="1065">
        <f t="shared" si="0"/>
        <v>7</v>
      </c>
      <c r="J4" s="1065">
        <f t="shared" si="0"/>
        <v>8</v>
      </c>
      <c r="K4" s="1065">
        <f t="shared" si="0"/>
        <v>9</v>
      </c>
    </row>
    <row r="5" spans="1:11" s="814" customFormat="1" ht="22.5" hidden="1" x14ac:dyDescent="0.2">
      <c r="A5" s="731"/>
      <c r="B5" s="731"/>
      <c r="C5" s="733" t="s">
        <v>684</v>
      </c>
      <c r="D5" s="733" t="s">
        <v>574</v>
      </c>
      <c r="E5" s="733" t="s">
        <v>684</v>
      </c>
      <c r="F5" s="733" t="s">
        <v>574</v>
      </c>
      <c r="G5" s="732" t="s">
        <v>809</v>
      </c>
      <c r="H5" s="733" t="s">
        <v>573</v>
      </c>
      <c r="I5" s="732" t="s">
        <v>810</v>
      </c>
      <c r="J5" s="733" t="s">
        <v>574</v>
      </c>
      <c r="K5" s="733" t="s">
        <v>574</v>
      </c>
    </row>
    <row r="6" spans="1:11" s="814" customFormat="1" ht="14.25" customHeight="1" x14ac:dyDescent="0.2">
      <c r="A6" s="731"/>
      <c r="B6" s="731"/>
      <c r="C6" s="1066" t="s">
        <v>681</v>
      </c>
      <c r="D6" s="1066" t="s">
        <v>1215</v>
      </c>
      <c r="E6" s="1066" t="s">
        <v>681</v>
      </c>
      <c r="F6" s="1067" t="s">
        <v>1216</v>
      </c>
      <c r="G6" s="1067" t="s">
        <v>1202</v>
      </c>
      <c r="H6" s="1066" t="s">
        <v>1216</v>
      </c>
      <c r="I6" s="1067" t="s">
        <v>970</v>
      </c>
      <c r="J6" s="1067" t="s">
        <v>968</v>
      </c>
      <c r="K6" s="1067" t="s">
        <v>969</v>
      </c>
    </row>
    <row r="7" spans="1:11" ht="15.6" customHeight="1" x14ac:dyDescent="0.2">
      <c r="A7" s="405">
        <v>1</v>
      </c>
      <c r="B7" s="406" t="s">
        <v>5</v>
      </c>
      <c r="C7" s="104">
        <v>777.48</v>
      </c>
      <c r="D7" s="104">
        <f>ROUND(C7*'3_Levels 1&amp;2'!C7,0)</f>
        <v>7228232</v>
      </c>
      <c r="E7" s="1344">
        <v>0</v>
      </c>
      <c r="F7" s="815">
        <f>'3_Levels 1&amp;2'!C7</f>
        <v>9297</v>
      </c>
      <c r="G7" s="104">
        <f t="shared" ref="G7:G38" si="1">ROUND($G$3*F7,0)</f>
        <v>663409</v>
      </c>
      <c r="H7" s="815">
        <f>'3_Levels 1&amp;2'!C7</f>
        <v>9297</v>
      </c>
      <c r="I7" s="104">
        <f t="shared" ref="I7:I38" si="2">ROUND(H7*$I$3,0)</f>
        <v>929700</v>
      </c>
      <c r="J7" s="104">
        <f t="shared" ref="J7:J38" si="3">E7+G7+I7</f>
        <v>1593109</v>
      </c>
      <c r="K7" s="104">
        <f t="shared" ref="K7:K38" si="4">D7+E7+G7+I7</f>
        <v>8821341</v>
      </c>
    </row>
    <row r="8" spans="1:11" ht="15.6" customHeight="1" x14ac:dyDescent="0.2">
      <c r="A8" s="405">
        <v>2</v>
      </c>
      <c r="B8" s="406" t="s">
        <v>6</v>
      </c>
      <c r="C8" s="104">
        <v>842.32</v>
      </c>
      <c r="D8" s="104">
        <f>ROUND(C8*'3_Levels 1&amp;2'!C8,0)</f>
        <v>3271571</v>
      </c>
      <c r="E8" s="1344">
        <v>0</v>
      </c>
      <c r="F8" s="815">
        <f>'3_Levels 1&amp;2'!C8</f>
        <v>3884</v>
      </c>
      <c r="G8" s="104">
        <f t="shared" si="1"/>
        <v>277152</v>
      </c>
      <c r="H8" s="815">
        <f>'3_Levels 1&amp;2'!C8</f>
        <v>3884</v>
      </c>
      <c r="I8" s="104">
        <f t="shared" si="2"/>
        <v>388400</v>
      </c>
      <c r="J8" s="104">
        <f t="shared" si="3"/>
        <v>665552</v>
      </c>
      <c r="K8" s="104">
        <f t="shared" si="4"/>
        <v>3937123</v>
      </c>
    </row>
    <row r="9" spans="1:11" ht="15.6" customHeight="1" x14ac:dyDescent="0.2">
      <c r="A9" s="405">
        <v>3</v>
      </c>
      <c r="B9" s="406" t="s">
        <v>7</v>
      </c>
      <c r="C9" s="104">
        <v>596.84</v>
      </c>
      <c r="D9" s="104">
        <f>ROUND(C9*'3_Levels 1&amp;2'!C9,0)</f>
        <v>13729707</v>
      </c>
      <c r="E9" s="1344">
        <v>0</v>
      </c>
      <c r="F9" s="815">
        <f>'3_Levels 1&amp;2'!C9</f>
        <v>23004</v>
      </c>
      <c r="G9" s="104">
        <f t="shared" si="1"/>
        <v>1641503</v>
      </c>
      <c r="H9" s="815">
        <f>'3_Levels 1&amp;2'!C9</f>
        <v>23004</v>
      </c>
      <c r="I9" s="104">
        <f t="shared" si="2"/>
        <v>2300400</v>
      </c>
      <c r="J9" s="104">
        <f t="shared" si="3"/>
        <v>3941903</v>
      </c>
      <c r="K9" s="104">
        <f t="shared" si="4"/>
        <v>17671610</v>
      </c>
    </row>
    <row r="10" spans="1:11" ht="15.6" customHeight="1" x14ac:dyDescent="0.2">
      <c r="A10" s="405">
        <v>4</v>
      </c>
      <c r="B10" s="406" t="s">
        <v>8</v>
      </c>
      <c r="C10" s="104">
        <v>585.76</v>
      </c>
      <c r="D10" s="104">
        <f>ROUND(C10*'3_Levels 1&amp;2'!C10,0)</f>
        <v>1734435</v>
      </c>
      <c r="E10" s="1344">
        <v>0</v>
      </c>
      <c r="F10" s="815">
        <f>'3_Levels 1&amp;2'!C10</f>
        <v>2961</v>
      </c>
      <c r="G10" s="104">
        <f t="shared" si="1"/>
        <v>211289</v>
      </c>
      <c r="H10" s="815">
        <f>'3_Levels 1&amp;2'!C10</f>
        <v>2961</v>
      </c>
      <c r="I10" s="104">
        <f t="shared" si="2"/>
        <v>296100</v>
      </c>
      <c r="J10" s="104">
        <f t="shared" si="3"/>
        <v>507389</v>
      </c>
      <c r="K10" s="104">
        <f t="shared" si="4"/>
        <v>2241824</v>
      </c>
    </row>
    <row r="11" spans="1:11" ht="15.6" customHeight="1" x14ac:dyDescent="0.2">
      <c r="A11" s="395">
        <v>5</v>
      </c>
      <c r="B11" s="396" t="s">
        <v>9</v>
      </c>
      <c r="C11" s="371">
        <v>555.91</v>
      </c>
      <c r="D11" s="371">
        <f>ROUND(C11*'3_Levels 1&amp;2'!C11,0)</f>
        <v>2903518</v>
      </c>
      <c r="E11" s="1345">
        <v>0</v>
      </c>
      <c r="F11" s="816">
        <f>'3_Levels 1&amp;2'!C11</f>
        <v>5223</v>
      </c>
      <c r="G11" s="371">
        <f t="shared" si="1"/>
        <v>372699</v>
      </c>
      <c r="H11" s="816">
        <f>'3_Levels 1&amp;2'!C11</f>
        <v>5223</v>
      </c>
      <c r="I11" s="371">
        <f t="shared" si="2"/>
        <v>522300</v>
      </c>
      <c r="J11" s="371">
        <f t="shared" si="3"/>
        <v>894999</v>
      </c>
      <c r="K11" s="371">
        <f t="shared" si="4"/>
        <v>3798517</v>
      </c>
    </row>
    <row r="12" spans="1:11" ht="15.6" customHeight="1" x14ac:dyDescent="0.2">
      <c r="A12" s="405">
        <v>6</v>
      </c>
      <c r="B12" s="406" t="s">
        <v>10</v>
      </c>
      <c r="C12" s="104">
        <v>545.4799999999999</v>
      </c>
      <c r="D12" s="817">
        <f>ROUND(C12*'3_Levels 1&amp;2'!C12,0)</f>
        <v>3071052</v>
      </c>
      <c r="E12" s="1344">
        <v>0</v>
      </c>
      <c r="F12" s="815">
        <f>'3_Levels 1&amp;2'!C12</f>
        <v>5630</v>
      </c>
      <c r="G12" s="104">
        <f t="shared" si="1"/>
        <v>401741</v>
      </c>
      <c r="H12" s="815">
        <f>'3_Levels 1&amp;2'!C12</f>
        <v>5630</v>
      </c>
      <c r="I12" s="104">
        <f t="shared" si="2"/>
        <v>563000</v>
      </c>
      <c r="J12" s="104">
        <f t="shared" si="3"/>
        <v>964741</v>
      </c>
      <c r="K12" s="104">
        <f t="shared" si="4"/>
        <v>4035793</v>
      </c>
    </row>
    <row r="13" spans="1:11" ht="15.6" customHeight="1" x14ac:dyDescent="0.2">
      <c r="A13" s="405">
        <v>7</v>
      </c>
      <c r="B13" s="406" t="s">
        <v>11</v>
      </c>
      <c r="C13" s="104">
        <v>756.91999999999985</v>
      </c>
      <c r="D13" s="104">
        <f>ROUND(C13*'3_Levels 1&amp;2'!C13,0)</f>
        <v>1489619</v>
      </c>
      <c r="E13" s="1344">
        <v>0</v>
      </c>
      <c r="F13" s="815">
        <f>'3_Levels 1&amp;2'!C13</f>
        <v>1968</v>
      </c>
      <c r="G13" s="104">
        <f t="shared" si="1"/>
        <v>140431</v>
      </c>
      <c r="H13" s="815">
        <f>'3_Levels 1&amp;2'!C13</f>
        <v>1968</v>
      </c>
      <c r="I13" s="104">
        <f t="shared" si="2"/>
        <v>196800</v>
      </c>
      <c r="J13" s="104">
        <f t="shared" si="3"/>
        <v>337231</v>
      </c>
      <c r="K13" s="104">
        <f t="shared" si="4"/>
        <v>1826850</v>
      </c>
    </row>
    <row r="14" spans="1:11" ht="15.6" customHeight="1" x14ac:dyDescent="0.2">
      <c r="A14" s="405">
        <v>8</v>
      </c>
      <c r="B14" s="406" t="s">
        <v>12</v>
      </c>
      <c r="C14" s="104">
        <v>725.76</v>
      </c>
      <c r="D14" s="104">
        <f>ROUND(C14*'3_Levels 1&amp;2'!C14,0)</f>
        <v>16010266</v>
      </c>
      <c r="E14" s="1344">
        <v>0</v>
      </c>
      <c r="F14" s="815">
        <f>'3_Levels 1&amp;2'!C14</f>
        <v>22060</v>
      </c>
      <c r="G14" s="104">
        <f t="shared" si="1"/>
        <v>1574141</v>
      </c>
      <c r="H14" s="815">
        <f>'3_Levels 1&amp;2'!C14</f>
        <v>22060</v>
      </c>
      <c r="I14" s="104">
        <f t="shared" si="2"/>
        <v>2206000</v>
      </c>
      <c r="J14" s="104">
        <f t="shared" si="3"/>
        <v>3780141</v>
      </c>
      <c r="K14" s="104">
        <f t="shared" si="4"/>
        <v>19790407</v>
      </c>
    </row>
    <row r="15" spans="1:11" ht="15.6" customHeight="1" x14ac:dyDescent="0.2">
      <c r="A15" s="405">
        <v>9</v>
      </c>
      <c r="B15" s="406" t="s">
        <v>13</v>
      </c>
      <c r="C15" s="104">
        <v>744.76</v>
      </c>
      <c r="D15" s="104">
        <f>ROUND(C15*'3_Levels 1&amp;2'!C15,0)</f>
        <v>27264919</v>
      </c>
      <c r="E15" s="1344">
        <v>0</v>
      </c>
      <c r="F15" s="815">
        <f>'3_Levels 1&amp;2'!C15</f>
        <v>36609</v>
      </c>
      <c r="G15" s="104">
        <f t="shared" si="1"/>
        <v>2612318</v>
      </c>
      <c r="H15" s="815">
        <f>'3_Levels 1&amp;2'!C15</f>
        <v>36609</v>
      </c>
      <c r="I15" s="104">
        <f t="shared" si="2"/>
        <v>3660900</v>
      </c>
      <c r="J15" s="104">
        <f t="shared" si="3"/>
        <v>6273218</v>
      </c>
      <c r="K15" s="104">
        <f t="shared" si="4"/>
        <v>33538137</v>
      </c>
    </row>
    <row r="16" spans="1:11" ht="15.6" customHeight="1" x14ac:dyDescent="0.2">
      <c r="A16" s="395">
        <v>10</v>
      </c>
      <c r="B16" s="396" t="s">
        <v>14</v>
      </c>
      <c r="C16" s="371">
        <v>608.04000000000008</v>
      </c>
      <c r="D16" s="371">
        <f>ROUND(C16*'3_Levels 1&amp;2'!C16,0)</f>
        <v>17502431</v>
      </c>
      <c r="E16" s="1345">
        <v>0</v>
      </c>
      <c r="F16" s="816">
        <f>'3_Levels 1&amp;2'!C16</f>
        <v>28785</v>
      </c>
      <c r="G16" s="371">
        <f t="shared" si="1"/>
        <v>2054019</v>
      </c>
      <c r="H16" s="816">
        <f>'3_Levels 1&amp;2'!C16</f>
        <v>28785</v>
      </c>
      <c r="I16" s="371">
        <f t="shared" si="2"/>
        <v>2878500</v>
      </c>
      <c r="J16" s="371">
        <f t="shared" si="3"/>
        <v>4932519</v>
      </c>
      <c r="K16" s="371">
        <f t="shared" si="4"/>
        <v>22434950</v>
      </c>
    </row>
    <row r="17" spans="1:11" ht="15.6" customHeight="1" x14ac:dyDescent="0.2">
      <c r="A17" s="405">
        <v>11</v>
      </c>
      <c r="B17" s="406" t="s">
        <v>15</v>
      </c>
      <c r="C17" s="104">
        <v>706.55</v>
      </c>
      <c r="D17" s="817">
        <f>ROUND(C17*'3_Levels 1&amp;2'!C17,0)</f>
        <v>1056999</v>
      </c>
      <c r="E17" s="1344">
        <v>0</v>
      </c>
      <c r="F17" s="815">
        <f>'3_Levels 1&amp;2'!C17</f>
        <v>1496</v>
      </c>
      <c r="G17" s="104">
        <f t="shared" si="1"/>
        <v>106750</v>
      </c>
      <c r="H17" s="815">
        <f>'3_Levels 1&amp;2'!C17</f>
        <v>1496</v>
      </c>
      <c r="I17" s="104">
        <f t="shared" si="2"/>
        <v>149600</v>
      </c>
      <c r="J17" s="104">
        <f t="shared" si="3"/>
        <v>256350</v>
      </c>
      <c r="K17" s="104">
        <f t="shared" si="4"/>
        <v>1313349</v>
      </c>
    </row>
    <row r="18" spans="1:11" ht="15.6" customHeight="1" x14ac:dyDescent="0.2">
      <c r="A18" s="405">
        <v>12</v>
      </c>
      <c r="B18" s="406" t="s">
        <v>16</v>
      </c>
      <c r="C18" s="104">
        <v>1063.31</v>
      </c>
      <c r="D18" s="104">
        <f>ROUND(C18*'3_Levels 1&amp;2'!C18,0)</f>
        <v>1202604</v>
      </c>
      <c r="E18" s="1344">
        <v>0</v>
      </c>
      <c r="F18" s="815">
        <f>'3_Levels 1&amp;2'!C18</f>
        <v>1131</v>
      </c>
      <c r="G18" s="104">
        <f t="shared" si="1"/>
        <v>80705</v>
      </c>
      <c r="H18" s="815">
        <f>'3_Levels 1&amp;2'!C18</f>
        <v>1131</v>
      </c>
      <c r="I18" s="104">
        <f t="shared" si="2"/>
        <v>113100</v>
      </c>
      <c r="J18" s="104">
        <f t="shared" si="3"/>
        <v>193805</v>
      </c>
      <c r="K18" s="104">
        <f t="shared" si="4"/>
        <v>1396409</v>
      </c>
    </row>
    <row r="19" spans="1:11" ht="15.6" customHeight="1" x14ac:dyDescent="0.2">
      <c r="A19" s="405">
        <v>13</v>
      </c>
      <c r="B19" s="406" t="s">
        <v>17</v>
      </c>
      <c r="C19" s="104">
        <v>749.43000000000006</v>
      </c>
      <c r="D19" s="104">
        <f>ROUND(C19*'3_Levels 1&amp;2'!C19,0)</f>
        <v>882079</v>
      </c>
      <c r="E19" s="1344">
        <v>0</v>
      </c>
      <c r="F19" s="815">
        <f>'3_Levels 1&amp;2'!C19</f>
        <v>1177</v>
      </c>
      <c r="G19" s="104">
        <f t="shared" si="1"/>
        <v>83988</v>
      </c>
      <c r="H19" s="815">
        <f>'3_Levels 1&amp;2'!C19</f>
        <v>1177</v>
      </c>
      <c r="I19" s="104">
        <f t="shared" si="2"/>
        <v>117700</v>
      </c>
      <c r="J19" s="104">
        <f t="shared" si="3"/>
        <v>201688</v>
      </c>
      <c r="K19" s="104">
        <f t="shared" si="4"/>
        <v>1083767</v>
      </c>
    </row>
    <row r="20" spans="1:11" ht="15.6" customHeight="1" x14ac:dyDescent="0.2">
      <c r="A20" s="405">
        <v>14</v>
      </c>
      <c r="B20" s="406" t="s">
        <v>18</v>
      </c>
      <c r="C20" s="104">
        <v>809.9799999999999</v>
      </c>
      <c r="D20" s="104">
        <f>ROUND(C20*'3_Levels 1&amp;2'!C20,0)</f>
        <v>1389926</v>
      </c>
      <c r="E20" s="1344">
        <v>0</v>
      </c>
      <c r="F20" s="815">
        <f>'3_Levels 1&amp;2'!C20</f>
        <v>1716</v>
      </c>
      <c r="G20" s="104">
        <f t="shared" si="1"/>
        <v>122449</v>
      </c>
      <c r="H20" s="815">
        <f>'3_Levels 1&amp;2'!C20</f>
        <v>1716</v>
      </c>
      <c r="I20" s="104">
        <f t="shared" si="2"/>
        <v>171600</v>
      </c>
      <c r="J20" s="104">
        <f t="shared" si="3"/>
        <v>294049</v>
      </c>
      <c r="K20" s="104">
        <f t="shared" si="4"/>
        <v>1683975</v>
      </c>
    </row>
    <row r="21" spans="1:11" ht="15.6" customHeight="1" x14ac:dyDescent="0.2">
      <c r="A21" s="395">
        <v>15</v>
      </c>
      <c r="B21" s="396" t="s">
        <v>19</v>
      </c>
      <c r="C21" s="371">
        <v>553.79999999999995</v>
      </c>
      <c r="D21" s="371">
        <f>ROUND(C21*'3_Levels 1&amp;2'!C21,0)</f>
        <v>1909502</v>
      </c>
      <c r="E21" s="1345">
        <v>0</v>
      </c>
      <c r="F21" s="816"/>
      <c r="G21" s="371">
        <f t="shared" si="1"/>
        <v>0</v>
      </c>
      <c r="H21" s="816">
        <f>'3_Levels 1&amp;2'!C21</f>
        <v>3448</v>
      </c>
      <c r="I21" s="371">
        <f t="shared" si="2"/>
        <v>344800</v>
      </c>
      <c r="J21" s="371">
        <f t="shared" si="3"/>
        <v>344800</v>
      </c>
      <c r="K21" s="371">
        <f t="shared" si="4"/>
        <v>2254302</v>
      </c>
    </row>
    <row r="22" spans="1:11" ht="15.6" customHeight="1" x14ac:dyDescent="0.2">
      <c r="A22" s="405">
        <v>16</v>
      </c>
      <c r="B22" s="406" t="s">
        <v>20</v>
      </c>
      <c r="C22" s="104">
        <v>686.73</v>
      </c>
      <c r="D22" s="817">
        <f>ROUND(C22*'3_Levels 1&amp;2'!C22,0)</f>
        <v>3210463</v>
      </c>
      <c r="E22" s="1344">
        <v>0</v>
      </c>
      <c r="F22" s="815">
        <f>'3_Levels 1&amp;2'!C22</f>
        <v>4675</v>
      </c>
      <c r="G22" s="104">
        <f t="shared" si="1"/>
        <v>333595</v>
      </c>
      <c r="H22" s="815">
        <f>'3_Levels 1&amp;2'!C22</f>
        <v>4675</v>
      </c>
      <c r="I22" s="104">
        <f t="shared" si="2"/>
        <v>467500</v>
      </c>
      <c r="J22" s="104">
        <f t="shared" si="3"/>
        <v>801095</v>
      </c>
      <c r="K22" s="104">
        <f t="shared" si="4"/>
        <v>4011558</v>
      </c>
    </row>
    <row r="23" spans="1:11" ht="15.6" customHeight="1" x14ac:dyDescent="0.2">
      <c r="A23" s="405">
        <v>17</v>
      </c>
      <c r="B23" s="406" t="s">
        <v>21</v>
      </c>
      <c r="C23" s="104">
        <v>801.48</v>
      </c>
      <c r="D23" s="104">
        <f>ROUND(C23*'3_Levels 1&amp;2'!C23,0)</f>
        <v>36189226</v>
      </c>
      <c r="E23" s="1344">
        <v>13580692</v>
      </c>
      <c r="F23" s="815"/>
      <c r="G23" s="104">
        <f t="shared" si="1"/>
        <v>0</v>
      </c>
      <c r="H23" s="815">
        <f>'3_Levels 1&amp;2'!C23</f>
        <v>45153</v>
      </c>
      <c r="I23" s="104">
        <f t="shared" si="2"/>
        <v>4515300</v>
      </c>
      <c r="J23" s="104">
        <f t="shared" si="3"/>
        <v>18095992</v>
      </c>
      <c r="K23" s="104">
        <f t="shared" si="4"/>
        <v>54285218</v>
      </c>
    </row>
    <row r="24" spans="1:11" ht="15.6" customHeight="1" x14ac:dyDescent="0.2">
      <c r="A24" s="405">
        <v>18</v>
      </c>
      <c r="B24" s="406" t="s">
        <v>22</v>
      </c>
      <c r="C24" s="104">
        <v>845.94999999999993</v>
      </c>
      <c r="D24" s="104">
        <f>ROUND(C24*'3_Levels 1&amp;2'!C24,0)</f>
        <v>679298</v>
      </c>
      <c r="E24" s="1344">
        <v>0</v>
      </c>
      <c r="F24" s="815">
        <f>'3_Levels 1&amp;2'!C24</f>
        <v>803</v>
      </c>
      <c r="G24" s="104">
        <f t="shared" si="1"/>
        <v>57300</v>
      </c>
      <c r="H24" s="815">
        <f>'3_Levels 1&amp;2'!C24</f>
        <v>803</v>
      </c>
      <c r="I24" s="104">
        <f t="shared" si="2"/>
        <v>80300</v>
      </c>
      <c r="J24" s="104">
        <f t="shared" si="3"/>
        <v>137600</v>
      </c>
      <c r="K24" s="104">
        <f t="shared" si="4"/>
        <v>816898</v>
      </c>
    </row>
    <row r="25" spans="1:11" ht="15.6" customHeight="1" x14ac:dyDescent="0.2">
      <c r="A25" s="405">
        <v>19</v>
      </c>
      <c r="B25" s="406" t="s">
        <v>23</v>
      </c>
      <c r="C25" s="104">
        <v>905.43</v>
      </c>
      <c r="D25" s="104">
        <f>ROUND(C25*'3_Levels 1&amp;2'!C25,0)</f>
        <v>1529271</v>
      </c>
      <c r="E25" s="1344">
        <v>0</v>
      </c>
      <c r="F25" s="815">
        <f>'3_Levels 1&amp;2'!C25</f>
        <v>1689</v>
      </c>
      <c r="G25" s="104">
        <f t="shared" si="1"/>
        <v>120522</v>
      </c>
      <c r="H25" s="815">
        <f>'3_Levels 1&amp;2'!C25</f>
        <v>1689</v>
      </c>
      <c r="I25" s="104">
        <f t="shared" si="2"/>
        <v>168900</v>
      </c>
      <c r="J25" s="104">
        <f t="shared" si="3"/>
        <v>289422</v>
      </c>
      <c r="K25" s="104">
        <f t="shared" si="4"/>
        <v>1818693</v>
      </c>
    </row>
    <row r="26" spans="1:11" ht="15.6" customHeight="1" x14ac:dyDescent="0.2">
      <c r="A26" s="395">
        <v>20</v>
      </c>
      <c r="B26" s="396" t="s">
        <v>24</v>
      </c>
      <c r="C26" s="371">
        <v>586.16999999999996</v>
      </c>
      <c r="D26" s="371">
        <f>ROUND(C26*'3_Levels 1&amp;2'!C26,0)</f>
        <v>3234486</v>
      </c>
      <c r="E26" s="1345">
        <v>0</v>
      </c>
      <c r="F26" s="816"/>
      <c r="G26" s="371">
        <f t="shared" si="1"/>
        <v>0</v>
      </c>
      <c r="H26" s="816">
        <f>'3_Levels 1&amp;2'!C26</f>
        <v>5518</v>
      </c>
      <c r="I26" s="371">
        <f t="shared" si="2"/>
        <v>551800</v>
      </c>
      <c r="J26" s="371">
        <f t="shared" si="3"/>
        <v>551800</v>
      </c>
      <c r="K26" s="371">
        <f t="shared" si="4"/>
        <v>3786286</v>
      </c>
    </row>
    <row r="27" spans="1:11" ht="15.6" customHeight="1" x14ac:dyDescent="0.2">
      <c r="A27" s="405">
        <v>21</v>
      </c>
      <c r="B27" s="406" t="s">
        <v>25</v>
      </c>
      <c r="C27" s="104">
        <v>610.35</v>
      </c>
      <c r="D27" s="817">
        <f>ROUND(C27*'3_Levels 1&amp;2'!C27,0)</f>
        <v>1698604</v>
      </c>
      <c r="E27" s="1344">
        <v>0</v>
      </c>
      <c r="F27" s="815">
        <f>'3_Levels 1&amp;2'!C27</f>
        <v>2783</v>
      </c>
      <c r="G27" s="104">
        <f t="shared" si="1"/>
        <v>198587</v>
      </c>
      <c r="H27" s="815">
        <f>'3_Levels 1&amp;2'!C27</f>
        <v>2783</v>
      </c>
      <c r="I27" s="104">
        <f t="shared" si="2"/>
        <v>278300</v>
      </c>
      <c r="J27" s="104">
        <f t="shared" si="3"/>
        <v>476887</v>
      </c>
      <c r="K27" s="104">
        <f t="shared" si="4"/>
        <v>2175491</v>
      </c>
    </row>
    <row r="28" spans="1:11" ht="15.6" customHeight="1" x14ac:dyDescent="0.2">
      <c r="A28" s="405">
        <v>22</v>
      </c>
      <c r="B28" s="406" t="s">
        <v>26</v>
      </c>
      <c r="C28" s="104">
        <v>496.36</v>
      </c>
      <c r="D28" s="104">
        <f>ROUND(C28*'3_Levels 1&amp;2'!C28,0)</f>
        <v>1403210</v>
      </c>
      <c r="E28" s="1344">
        <v>0</v>
      </c>
      <c r="F28" s="815">
        <f>'3_Levels 1&amp;2'!C28</f>
        <v>2827</v>
      </c>
      <c r="G28" s="104">
        <f t="shared" si="1"/>
        <v>201727</v>
      </c>
      <c r="H28" s="815">
        <f>'3_Levels 1&amp;2'!C28</f>
        <v>2827</v>
      </c>
      <c r="I28" s="104">
        <f t="shared" si="2"/>
        <v>282700</v>
      </c>
      <c r="J28" s="104">
        <f t="shared" si="3"/>
        <v>484427</v>
      </c>
      <c r="K28" s="104">
        <f t="shared" si="4"/>
        <v>1887637</v>
      </c>
    </row>
    <row r="29" spans="1:11" ht="15.6" customHeight="1" x14ac:dyDescent="0.2">
      <c r="A29" s="405">
        <v>23</v>
      </c>
      <c r="B29" s="406" t="s">
        <v>27</v>
      </c>
      <c r="C29" s="104">
        <v>688.58</v>
      </c>
      <c r="D29" s="104">
        <f>ROUND(C29*'3_Levels 1&amp;2'!C29,0)</f>
        <v>8055009</v>
      </c>
      <c r="E29" s="1344">
        <v>0</v>
      </c>
      <c r="F29" s="815">
        <f>'3_Levels 1&amp;2'!C29</f>
        <v>11698</v>
      </c>
      <c r="G29" s="104">
        <f t="shared" si="1"/>
        <v>834737</v>
      </c>
      <c r="H29" s="815">
        <f>'3_Levels 1&amp;2'!C29</f>
        <v>11698</v>
      </c>
      <c r="I29" s="104">
        <f t="shared" si="2"/>
        <v>1169800</v>
      </c>
      <c r="J29" s="104">
        <f t="shared" si="3"/>
        <v>2004537</v>
      </c>
      <c r="K29" s="104">
        <f t="shared" si="4"/>
        <v>10059546</v>
      </c>
    </row>
    <row r="30" spans="1:11" ht="15.6" customHeight="1" x14ac:dyDescent="0.2">
      <c r="A30" s="405">
        <v>24</v>
      </c>
      <c r="B30" s="406" t="s">
        <v>28</v>
      </c>
      <c r="C30" s="104">
        <v>854.24999999999989</v>
      </c>
      <c r="D30" s="104">
        <f>ROUND(C30*'3_Levels 1&amp;2'!C30,0)</f>
        <v>3572474</v>
      </c>
      <c r="E30" s="1344">
        <v>1654734</v>
      </c>
      <c r="F30" s="815"/>
      <c r="G30" s="104">
        <f t="shared" si="1"/>
        <v>0</v>
      </c>
      <c r="H30" s="815">
        <f>'3_Levels 1&amp;2'!C30</f>
        <v>4182</v>
      </c>
      <c r="I30" s="104">
        <f t="shared" si="2"/>
        <v>418200</v>
      </c>
      <c r="J30" s="104">
        <f t="shared" si="3"/>
        <v>2072934</v>
      </c>
      <c r="K30" s="104">
        <f t="shared" si="4"/>
        <v>5645408</v>
      </c>
    </row>
    <row r="31" spans="1:11" ht="15.6" customHeight="1" x14ac:dyDescent="0.2">
      <c r="A31" s="395">
        <v>25</v>
      </c>
      <c r="B31" s="396" t="s">
        <v>29</v>
      </c>
      <c r="C31" s="371">
        <v>653.73</v>
      </c>
      <c r="D31" s="371">
        <f>ROUND(C31*'3_Levels 1&amp;2'!C31,0)</f>
        <v>1397021</v>
      </c>
      <c r="E31" s="1345">
        <v>0</v>
      </c>
      <c r="F31" s="816">
        <f>'3_Levels 1&amp;2'!C31</f>
        <v>2137</v>
      </c>
      <c r="G31" s="371">
        <f t="shared" si="1"/>
        <v>152490</v>
      </c>
      <c r="H31" s="816">
        <f>'3_Levels 1&amp;2'!C31</f>
        <v>2137</v>
      </c>
      <c r="I31" s="371">
        <f t="shared" si="2"/>
        <v>213700</v>
      </c>
      <c r="J31" s="371">
        <f t="shared" si="3"/>
        <v>366190</v>
      </c>
      <c r="K31" s="371">
        <f t="shared" si="4"/>
        <v>1763211</v>
      </c>
    </row>
    <row r="32" spans="1:11" ht="15.6" customHeight="1" x14ac:dyDescent="0.2">
      <c r="A32" s="405">
        <v>26</v>
      </c>
      <c r="B32" s="406" t="s">
        <v>30</v>
      </c>
      <c r="C32" s="104">
        <v>836.83</v>
      </c>
      <c r="D32" s="817">
        <f>ROUND(C32*'3_Levels 1&amp;2'!C32,0)</f>
        <v>41705934</v>
      </c>
      <c r="E32" s="1344">
        <v>14897747</v>
      </c>
      <c r="F32" s="815"/>
      <c r="G32" s="104">
        <f t="shared" si="1"/>
        <v>0</v>
      </c>
      <c r="H32" s="815">
        <f>'3_Levels 1&amp;2'!C32</f>
        <v>49838</v>
      </c>
      <c r="I32" s="104">
        <f t="shared" si="2"/>
        <v>4983800</v>
      </c>
      <c r="J32" s="104">
        <f t="shared" si="3"/>
        <v>19881547</v>
      </c>
      <c r="K32" s="104">
        <f t="shared" si="4"/>
        <v>61587481</v>
      </c>
    </row>
    <row r="33" spans="1:11" ht="15.6" customHeight="1" x14ac:dyDescent="0.2">
      <c r="A33" s="405">
        <v>27</v>
      </c>
      <c r="B33" s="406" t="s">
        <v>31</v>
      </c>
      <c r="C33" s="104">
        <v>693.06</v>
      </c>
      <c r="D33" s="104">
        <f>ROUND(C33*'3_Levels 1&amp;2'!C33,0)</f>
        <v>3736286</v>
      </c>
      <c r="E33" s="1344">
        <v>0</v>
      </c>
      <c r="F33" s="815">
        <f>'3_Levels 1&amp;2'!C33</f>
        <v>5391</v>
      </c>
      <c r="G33" s="104">
        <f t="shared" si="1"/>
        <v>384687</v>
      </c>
      <c r="H33" s="815">
        <f>'3_Levels 1&amp;2'!C33</f>
        <v>5391</v>
      </c>
      <c r="I33" s="104">
        <f t="shared" si="2"/>
        <v>539100</v>
      </c>
      <c r="J33" s="104">
        <f t="shared" si="3"/>
        <v>923787</v>
      </c>
      <c r="K33" s="104">
        <f t="shared" si="4"/>
        <v>4660073</v>
      </c>
    </row>
    <row r="34" spans="1:11" ht="15.6" customHeight="1" x14ac:dyDescent="0.2">
      <c r="A34" s="405">
        <v>28</v>
      </c>
      <c r="B34" s="406" t="s">
        <v>32</v>
      </c>
      <c r="C34" s="104">
        <v>694.4</v>
      </c>
      <c r="D34" s="104">
        <f>ROUND(C34*'3_Levels 1&amp;2'!C34,0)</f>
        <v>23304758</v>
      </c>
      <c r="E34" s="1344">
        <v>1996377</v>
      </c>
      <c r="F34" s="815">
        <f>'3_Levels 1&amp;2'!C34</f>
        <v>33561</v>
      </c>
      <c r="G34" s="104">
        <f t="shared" si="1"/>
        <v>2394821</v>
      </c>
      <c r="H34" s="815">
        <f>'3_Levels 1&amp;2'!C34</f>
        <v>33561</v>
      </c>
      <c r="I34" s="104">
        <f t="shared" si="2"/>
        <v>3356100</v>
      </c>
      <c r="J34" s="104">
        <f t="shared" si="3"/>
        <v>7747298</v>
      </c>
      <c r="K34" s="104">
        <f t="shared" si="4"/>
        <v>31052056</v>
      </c>
    </row>
    <row r="35" spans="1:11" ht="15.6" customHeight="1" x14ac:dyDescent="0.2">
      <c r="A35" s="405">
        <v>29</v>
      </c>
      <c r="B35" s="406" t="s">
        <v>33</v>
      </c>
      <c r="C35" s="104">
        <v>754.94999999999993</v>
      </c>
      <c r="D35" s="104">
        <f>ROUND(C35*'3_Levels 1&amp;2'!C35,0)</f>
        <v>10591194</v>
      </c>
      <c r="E35" s="1344">
        <v>0</v>
      </c>
      <c r="F35" s="815">
        <f>'3_Levels 1&amp;2'!C35</f>
        <v>14029</v>
      </c>
      <c r="G35" s="104">
        <f t="shared" si="1"/>
        <v>1001071</v>
      </c>
      <c r="H35" s="815">
        <f>'3_Levels 1&amp;2'!C35</f>
        <v>14029</v>
      </c>
      <c r="I35" s="104">
        <f t="shared" si="2"/>
        <v>1402900</v>
      </c>
      <c r="J35" s="104">
        <f t="shared" si="3"/>
        <v>2403971</v>
      </c>
      <c r="K35" s="104">
        <f t="shared" si="4"/>
        <v>12995165</v>
      </c>
    </row>
    <row r="36" spans="1:11" ht="15.6" customHeight="1" x14ac:dyDescent="0.2">
      <c r="A36" s="395">
        <v>30</v>
      </c>
      <c r="B36" s="396" t="s">
        <v>34</v>
      </c>
      <c r="C36" s="371">
        <v>727.17</v>
      </c>
      <c r="D36" s="371">
        <f>ROUND(C36*'3_Levels 1&amp;2'!C36,0)</f>
        <v>1772840</v>
      </c>
      <c r="E36" s="1345">
        <v>0</v>
      </c>
      <c r="F36" s="816">
        <f>'3_Levels 1&amp;2'!C36</f>
        <v>2438</v>
      </c>
      <c r="G36" s="371">
        <f t="shared" si="1"/>
        <v>173969</v>
      </c>
      <c r="H36" s="816">
        <f>'3_Levels 1&amp;2'!C36</f>
        <v>2438</v>
      </c>
      <c r="I36" s="371">
        <f t="shared" si="2"/>
        <v>243800</v>
      </c>
      <c r="J36" s="371">
        <f t="shared" si="3"/>
        <v>417769</v>
      </c>
      <c r="K36" s="371">
        <f t="shared" si="4"/>
        <v>2190609</v>
      </c>
    </row>
    <row r="37" spans="1:11" ht="15.6" customHeight="1" x14ac:dyDescent="0.2">
      <c r="A37" s="405">
        <v>31</v>
      </c>
      <c r="B37" s="406" t="s">
        <v>35</v>
      </c>
      <c r="C37" s="104">
        <v>620.83000000000004</v>
      </c>
      <c r="D37" s="817">
        <f>ROUND(C37*'3_Levels 1&amp;2'!C37,0)</f>
        <v>3780855</v>
      </c>
      <c r="E37" s="1344">
        <v>0</v>
      </c>
      <c r="F37" s="815">
        <f>'3_Levels 1&amp;2'!C37</f>
        <v>6090</v>
      </c>
      <c r="G37" s="104">
        <f t="shared" si="1"/>
        <v>434566</v>
      </c>
      <c r="H37" s="815">
        <f>'3_Levels 1&amp;2'!C37</f>
        <v>6090</v>
      </c>
      <c r="I37" s="104">
        <f t="shared" si="2"/>
        <v>609000</v>
      </c>
      <c r="J37" s="104">
        <f t="shared" si="3"/>
        <v>1043566</v>
      </c>
      <c r="K37" s="104">
        <f t="shared" si="4"/>
        <v>4824421</v>
      </c>
    </row>
    <row r="38" spans="1:11" ht="15.6" customHeight="1" x14ac:dyDescent="0.2">
      <c r="A38" s="405">
        <v>32</v>
      </c>
      <c r="B38" s="406" t="s">
        <v>36</v>
      </c>
      <c r="C38" s="104">
        <v>559.77</v>
      </c>
      <c r="D38" s="104">
        <f>ROUND(C38*'3_Levels 1&amp;2'!C38,0)</f>
        <v>14428072</v>
      </c>
      <c r="E38" s="1344">
        <v>0</v>
      </c>
      <c r="F38" s="815">
        <f>'3_Levels 1&amp;2'!C38</f>
        <v>25775</v>
      </c>
      <c r="G38" s="104">
        <f t="shared" si="1"/>
        <v>1839234</v>
      </c>
      <c r="H38" s="815">
        <f>'3_Levels 1&amp;2'!C38</f>
        <v>25775</v>
      </c>
      <c r="I38" s="104">
        <f t="shared" si="2"/>
        <v>2577500</v>
      </c>
      <c r="J38" s="104">
        <f t="shared" si="3"/>
        <v>4416734</v>
      </c>
      <c r="K38" s="104">
        <f t="shared" si="4"/>
        <v>18844806</v>
      </c>
    </row>
    <row r="39" spans="1:11" ht="15.6" customHeight="1" x14ac:dyDescent="0.2">
      <c r="A39" s="405">
        <v>33</v>
      </c>
      <c r="B39" s="406" t="s">
        <v>37</v>
      </c>
      <c r="C39" s="104">
        <v>655.31000000000006</v>
      </c>
      <c r="D39" s="104">
        <f>ROUND(C39*'3_Levels 1&amp;2'!C39,0)</f>
        <v>878771</v>
      </c>
      <c r="E39" s="1344">
        <v>0</v>
      </c>
      <c r="F39" s="815">
        <f>'3_Levels 1&amp;2'!C39</f>
        <v>1341</v>
      </c>
      <c r="G39" s="104">
        <f t="shared" ref="G39:G70" si="5">ROUND($G$3*F39,0)</f>
        <v>95690</v>
      </c>
      <c r="H39" s="815">
        <f>'3_Levels 1&amp;2'!C39</f>
        <v>1341</v>
      </c>
      <c r="I39" s="104">
        <f t="shared" ref="I39:I70" si="6">ROUND(H39*$I$3,0)</f>
        <v>134100</v>
      </c>
      <c r="J39" s="104">
        <f t="shared" ref="J39:J70" si="7">E39+G39+I39</f>
        <v>229790</v>
      </c>
      <c r="K39" s="104">
        <f t="shared" ref="K39:K75" si="8">D39+E39+G39+I39</f>
        <v>1108561</v>
      </c>
    </row>
    <row r="40" spans="1:11" ht="15.6" customHeight="1" x14ac:dyDescent="0.2">
      <c r="A40" s="405">
        <v>34</v>
      </c>
      <c r="B40" s="406" t="s">
        <v>38</v>
      </c>
      <c r="C40" s="104">
        <v>644.11000000000013</v>
      </c>
      <c r="D40" s="104">
        <f>ROUND(C40*'3_Levels 1&amp;2'!C40,0)</f>
        <v>2152616</v>
      </c>
      <c r="E40" s="1344">
        <v>0</v>
      </c>
      <c r="F40" s="815">
        <f>'3_Levels 1&amp;2'!C40</f>
        <v>3342</v>
      </c>
      <c r="G40" s="104">
        <f t="shared" si="5"/>
        <v>238476</v>
      </c>
      <c r="H40" s="815">
        <f>'3_Levels 1&amp;2'!C40</f>
        <v>3342</v>
      </c>
      <c r="I40" s="104">
        <f t="shared" si="6"/>
        <v>334200</v>
      </c>
      <c r="J40" s="104">
        <f t="shared" si="7"/>
        <v>572676</v>
      </c>
      <c r="K40" s="104">
        <f t="shared" si="8"/>
        <v>2725292</v>
      </c>
    </row>
    <row r="41" spans="1:11" ht="15.6" customHeight="1" x14ac:dyDescent="0.2">
      <c r="A41" s="395">
        <v>35</v>
      </c>
      <c r="B41" s="396" t="s">
        <v>39</v>
      </c>
      <c r="C41" s="371">
        <v>537.96</v>
      </c>
      <c r="D41" s="371">
        <f>ROUND(C41*'3_Levels 1&amp;2'!C41,0)</f>
        <v>2910364</v>
      </c>
      <c r="E41" s="1345">
        <v>0</v>
      </c>
      <c r="F41" s="816">
        <f>'3_Levels 1&amp;2'!C41</f>
        <v>5410</v>
      </c>
      <c r="G41" s="371">
        <f t="shared" si="5"/>
        <v>386043</v>
      </c>
      <c r="H41" s="816">
        <f>'3_Levels 1&amp;2'!C41</f>
        <v>5410</v>
      </c>
      <c r="I41" s="371">
        <f t="shared" si="6"/>
        <v>541000</v>
      </c>
      <c r="J41" s="371">
        <f t="shared" si="7"/>
        <v>927043</v>
      </c>
      <c r="K41" s="371">
        <f t="shared" si="8"/>
        <v>3837407</v>
      </c>
    </row>
    <row r="42" spans="1:11" ht="15.6" customHeight="1" x14ac:dyDescent="0.2">
      <c r="A42" s="405">
        <v>36</v>
      </c>
      <c r="B42" s="406" t="s">
        <v>40</v>
      </c>
      <c r="C42" s="104">
        <v>732.46</v>
      </c>
      <c r="D42" s="817">
        <f>ROUND(('8_2.1.21 SIS'!C42*C42)+(SUM('8_2.1.21 SIS'!D42:AU42)*'9_Per Pupil Summary'!G41),0)</f>
        <v>33498811</v>
      </c>
      <c r="E42" s="1344">
        <v>0</v>
      </c>
      <c r="F42" s="815">
        <f>'3_Levels 1&amp;2'!C42</f>
        <v>45700</v>
      </c>
      <c r="G42" s="104">
        <f t="shared" si="5"/>
        <v>3261027</v>
      </c>
      <c r="H42" s="815">
        <f>'3_Levels 1&amp;2'!C42</f>
        <v>45700</v>
      </c>
      <c r="I42" s="104">
        <f t="shared" si="6"/>
        <v>4570000</v>
      </c>
      <c r="J42" s="104">
        <f t="shared" si="7"/>
        <v>7831027</v>
      </c>
      <c r="K42" s="104">
        <f t="shared" si="8"/>
        <v>41329838</v>
      </c>
    </row>
    <row r="43" spans="1:11" ht="15.6" customHeight="1" x14ac:dyDescent="0.2">
      <c r="A43" s="405">
        <v>37</v>
      </c>
      <c r="B43" s="406" t="s">
        <v>41</v>
      </c>
      <c r="C43" s="104">
        <v>653.61</v>
      </c>
      <c r="D43" s="104">
        <f>ROUND(C43*'3_Levels 1&amp;2'!C43,0)</f>
        <v>11849949</v>
      </c>
      <c r="E43" s="1344">
        <v>0</v>
      </c>
      <c r="F43" s="815">
        <f>'3_Levels 1&amp;2'!C43</f>
        <v>18130</v>
      </c>
      <c r="G43" s="104">
        <f t="shared" si="5"/>
        <v>1293707</v>
      </c>
      <c r="H43" s="815">
        <f>'3_Levels 1&amp;2'!C43</f>
        <v>18130</v>
      </c>
      <c r="I43" s="104">
        <f t="shared" si="6"/>
        <v>1813000</v>
      </c>
      <c r="J43" s="104">
        <f t="shared" si="7"/>
        <v>3106707</v>
      </c>
      <c r="K43" s="104">
        <f t="shared" si="8"/>
        <v>14956656</v>
      </c>
    </row>
    <row r="44" spans="1:11" ht="15.6" customHeight="1" x14ac:dyDescent="0.2">
      <c r="A44" s="405">
        <v>38</v>
      </c>
      <c r="B44" s="406" t="s">
        <v>42</v>
      </c>
      <c r="C44" s="104">
        <v>829.92000000000007</v>
      </c>
      <c r="D44" s="104">
        <f>ROUND(C44*'3_Levels 1&amp;2'!C44,0)</f>
        <v>3158676</v>
      </c>
      <c r="E44" s="1344">
        <v>1258024</v>
      </c>
      <c r="F44" s="815"/>
      <c r="G44" s="104">
        <f t="shared" si="5"/>
        <v>0</v>
      </c>
      <c r="H44" s="815">
        <f>'3_Levels 1&amp;2'!C44</f>
        <v>3806</v>
      </c>
      <c r="I44" s="104">
        <f t="shared" si="6"/>
        <v>380600</v>
      </c>
      <c r="J44" s="104">
        <f t="shared" si="7"/>
        <v>1638624</v>
      </c>
      <c r="K44" s="104">
        <f t="shared" si="8"/>
        <v>4797300</v>
      </c>
    </row>
    <row r="45" spans="1:11" ht="15.6" customHeight="1" x14ac:dyDescent="0.2">
      <c r="A45" s="405">
        <v>39</v>
      </c>
      <c r="B45" s="406" t="s">
        <v>43</v>
      </c>
      <c r="C45" s="104">
        <v>779.66</v>
      </c>
      <c r="D45" s="104">
        <f>ROUND(C45*'3_Levels 1&amp;2'!C45,0)</f>
        <v>1999048</v>
      </c>
      <c r="E45" s="1344">
        <v>324688</v>
      </c>
      <c r="F45" s="815">
        <f>'3_Levels 1&amp;2'!C45</f>
        <v>2564</v>
      </c>
      <c r="G45" s="104">
        <f t="shared" si="5"/>
        <v>182960</v>
      </c>
      <c r="H45" s="815">
        <f>'3_Levels 1&amp;2'!C45</f>
        <v>2564</v>
      </c>
      <c r="I45" s="104">
        <f t="shared" si="6"/>
        <v>256400</v>
      </c>
      <c r="J45" s="104">
        <f t="shared" si="7"/>
        <v>764048</v>
      </c>
      <c r="K45" s="104">
        <f t="shared" si="8"/>
        <v>2763096</v>
      </c>
    </row>
    <row r="46" spans="1:11" ht="15.6" customHeight="1" x14ac:dyDescent="0.2">
      <c r="A46" s="395">
        <v>40</v>
      </c>
      <c r="B46" s="396" t="s">
        <v>44</v>
      </c>
      <c r="C46" s="371">
        <v>700.2700000000001</v>
      </c>
      <c r="D46" s="371">
        <f>ROUND(C46*'3_Levels 1&amp;2'!C46,0)</f>
        <v>14951465</v>
      </c>
      <c r="E46" s="1345">
        <v>0</v>
      </c>
      <c r="F46" s="816">
        <f>'3_Levels 1&amp;2'!C46</f>
        <v>21351</v>
      </c>
      <c r="G46" s="371">
        <f t="shared" si="5"/>
        <v>1523549</v>
      </c>
      <c r="H46" s="816">
        <f>'3_Levels 1&amp;2'!C46</f>
        <v>21351</v>
      </c>
      <c r="I46" s="371">
        <f t="shared" si="6"/>
        <v>2135100</v>
      </c>
      <c r="J46" s="371">
        <f t="shared" si="7"/>
        <v>3658649</v>
      </c>
      <c r="K46" s="371">
        <f t="shared" si="8"/>
        <v>18610114</v>
      </c>
    </row>
    <row r="47" spans="1:11" ht="15.6" customHeight="1" x14ac:dyDescent="0.2">
      <c r="A47" s="405">
        <v>41</v>
      </c>
      <c r="B47" s="406" t="s">
        <v>45</v>
      </c>
      <c r="C47" s="104">
        <v>886.22</v>
      </c>
      <c r="D47" s="817">
        <f>ROUND(C47*'3_Levels 1&amp;2'!C47,0)</f>
        <v>1105116</v>
      </c>
      <c r="E47" s="1344">
        <v>0</v>
      </c>
      <c r="F47" s="815">
        <f>'3_Levels 1&amp;2'!C47</f>
        <v>1247</v>
      </c>
      <c r="G47" s="104">
        <f t="shared" si="5"/>
        <v>88983</v>
      </c>
      <c r="H47" s="815">
        <f>'3_Levels 1&amp;2'!C47</f>
        <v>1247</v>
      </c>
      <c r="I47" s="104">
        <f t="shared" si="6"/>
        <v>124700</v>
      </c>
      <c r="J47" s="104">
        <f t="shared" si="7"/>
        <v>213683</v>
      </c>
      <c r="K47" s="104">
        <f t="shared" si="8"/>
        <v>1318799</v>
      </c>
    </row>
    <row r="48" spans="1:11" ht="15.6" customHeight="1" x14ac:dyDescent="0.2">
      <c r="A48" s="405">
        <v>42</v>
      </c>
      <c r="B48" s="406" t="s">
        <v>46</v>
      </c>
      <c r="C48" s="104">
        <v>534.28</v>
      </c>
      <c r="D48" s="104">
        <f>ROUND(C48*'3_Levels 1&amp;2'!C48,0)</f>
        <v>1439885</v>
      </c>
      <c r="E48" s="1344">
        <v>0</v>
      </c>
      <c r="F48" s="815">
        <f>'3_Levels 1&amp;2'!C48</f>
        <v>2695</v>
      </c>
      <c r="G48" s="104">
        <f t="shared" si="5"/>
        <v>192308</v>
      </c>
      <c r="H48" s="815">
        <f>'3_Levels 1&amp;2'!C48</f>
        <v>2695</v>
      </c>
      <c r="I48" s="104">
        <f t="shared" si="6"/>
        <v>269500</v>
      </c>
      <c r="J48" s="104">
        <f t="shared" si="7"/>
        <v>461808</v>
      </c>
      <c r="K48" s="104">
        <f t="shared" si="8"/>
        <v>1901693</v>
      </c>
    </row>
    <row r="49" spans="1:11" ht="15.6" customHeight="1" x14ac:dyDescent="0.2">
      <c r="A49" s="405">
        <v>43</v>
      </c>
      <c r="B49" s="406" t="s">
        <v>47</v>
      </c>
      <c r="C49" s="104">
        <v>574.6099999999999</v>
      </c>
      <c r="D49" s="104">
        <f>ROUND(C49*'3_Levels 1&amp;2'!C49,0)</f>
        <v>2262814</v>
      </c>
      <c r="E49" s="1344">
        <v>0</v>
      </c>
      <c r="F49" s="815">
        <f>'3_Levels 1&amp;2'!C49</f>
        <v>3938</v>
      </c>
      <c r="G49" s="104">
        <f t="shared" si="5"/>
        <v>281005</v>
      </c>
      <c r="H49" s="815">
        <f>'3_Levels 1&amp;2'!C49</f>
        <v>3938</v>
      </c>
      <c r="I49" s="104">
        <f t="shared" si="6"/>
        <v>393800</v>
      </c>
      <c r="J49" s="104">
        <f t="shared" si="7"/>
        <v>674805</v>
      </c>
      <c r="K49" s="104">
        <f t="shared" si="8"/>
        <v>2937619</v>
      </c>
    </row>
    <row r="50" spans="1:11" ht="15.6" customHeight="1" x14ac:dyDescent="0.2">
      <c r="A50" s="405">
        <v>44</v>
      </c>
      <c r="B50" s="406" t="s">
        <v>48</v>
      </c>
      <c r="C50" s="104">
        <v>663.16000000000008</v>
      </c>
      <c r="D50" s="104">
        <f>ROUND(C50*'3_Levels 1&amp;2'!C50,0)</f>
        <v>5035374</v>
      </c>
      <c r="E50" s="1344">
        <v>0</v>
      </c>
      <c r="F50" s="815">
        <f>'3_Levels 1&amp;2'!C50</f>
        <v>7593</v>
      </c>
      <c r="G50" s="104">
        <f t="shared" si="5"/>
        <v>541816</v>
      </c>
      <c r="H50" s="815">
        <f>'3_Levels 1&amp;2'!C50</f>
        <v>7593</v>
      </c>
      <c r="I50" s="104">
        <f t="shared" si="6"/>
        <v>759300</v>
      </c>
      <c r="J50" s="104">
        <f t="shared" si="7"/>
        <v>1301116</v>
      </c>
      <c r="K50" s="104">
        <f t="shared" si="8"/>
        <v>6336490</v>
      </c>
    </row>
    <row r="51" spans="1:11" ht="15.6" customHeight="1" x14ac:dyDescent="0.2">
      <c r="A51" s="395">
        <v>45</v>
      </c>
      <c r="B51" s="396" t="s">
        <v>49</v>
      </c>
      <c r="C51" s="371">
        <v>753.96000000000015</v>
      </c>
      <c r="D51" s="371">
        <f>ROUND(C51*'3_Levels 1&amp;2'!C51,0)</f>
        <v>7048772</v>
      </c>
      <c r="E51" s="1345">
        <v>2883682</v>
      </c>
      <c r="F51" s="816"/>
      <c r="G51" s="371">
        <f t="shared" si="5"/>
        <v>0</v>
      </c>
      <c r="H51" s="816">
        <f>'3_Levels 1&amp;2'!C51</f>
        <v>9349</v>
      </c>
      <c r="I51" s="371">
        <f t="shared" si="6"/>
        <v>934900</v>
      </c>
      <c r="J51" s="371">
        <f t="shared" si="7"/>
        <v>3818582</v>
      </c>
      <c r="K51" s="371">
        <f t="shared" si="8"/>
        <v>10867354</v>
      </c>
    </row>
    <row r="52" spans="1:11" ht="15.6" customHeight="1" x14ac:dyDescent="0.2">
      <c r="A52" s="405">
        <v>46</v>
      </c>
      <c r="B52" s="406" t="s">
        <v>50</v>
      </c>
      <c r="C52" s="104">
        <v>728.06</v>
      </c>
      <c r="D52" s="817">
        <f>ROUND(C52*'3_Levels 1&amp;2'!C52,0)</f>
        <v>850374</v>
      </c>
      <c r="E52" s="1344">
        <v>0</v>
      </c>
      <c r="F52" s="815">
        <f>'3_Levels 1&amp;2'!C52</f>
        <v>1168</v>
      </c>
      <c r="G52" s="104">
        <f t="shared" si="5"/>
        <v>83345</v>
      </c>
      <c r="H52" s="815">
        <f>'3_Levels 1&amp;2'!C52</f>
        <v>1168</v>
      </c>
      <c r="I52" s="104">
        <f t="shared" si="6"/>
        <v>116800</v>
      </c>
      <c r="J52" s="104">
        <f t="shared" si="7"/>
        <v>200145</v>
      </c>
      <c r="K52" s="104">
        <f t="shared" si="8"/>
        <v>1050519</v>
      </c>
    </row>
    <row r="53" spans="1:11" ht="15.6" customHeight="1" x14ac:dyDescent="0.2">
      <c r="A53" s="405">
        <v>47</v>
      </c>
      <c r="B53" s="406" t="s">
        <v>51</v>
      </c>
      <c r="C53" s="104">
        <v>910.76</v>
      </c>
      <c r="D53" s="104">
        <f>ROUND(C53*'3_Levels 1&amp;2'!C53,0)</f>
        <v>3061064</v>
      </c>
      <c r="E53" s="1344">
        <v>1060614</v>
      </c>
      <c r="F53" s="815"/>
      <c r="G53" s="104">
        <f t="shared" si="5"/>
        <v>0</v>
      </c>
      <c r="H53" s="815">
        <f>'3_Levels 1&amp;2'!C53</f>
        <v>3361</v>
      </c>
      <c r="I53" s="104">
        <f t="shared" si="6"/>
        <v>336100</v>
      </c>
      <c r="J53" s="104">
        <f t="shared" si="7"/>
        <v>1396714</v>
      </c>
      <c r="K53" s="104">
        <f t="shared" si="8"/>
        <v>4457778</v>
      </c>
    </row>
    <row r="54" spans="1:11" ht="15.6" customHeight="1" x14ac:dyDescent="0.2">
      <c r="A54" s="405">
        <v>48</v>
      </c>
      <c r="B54" s="406" t="s">
        <v>89</v>
      </c>
      <c r="C54" s="104">
        <v>871.07</v>
      </c>
      <c r="D54" s="104">
        <f>ROUND(C54*'3_Levels 1&amp;2'!C54,0)</f>
        <v>4821372</v>
      </c>
      <c r="E54" s="1344">
        <v>0</v>
      </c>
      <c r="F54" s="815">
        <f>'3_Levels 1&amp;2'!C54</f>
        <v>5535</v>
      </c>
      <c r="G54" s="104">
        <f t="shared" si="5"/>
        <v>394963</v>
      </c>
      <c r="H54" s="815">
        <f>'3_Levels 1&amp;2'!C54</f>
        <v>5535</v>
      </c>
      <c r="I54" s="104">
        <f t="shared" si="6"/>
        <v>553500</v>
      </c>
      <c r="J54" s="104">
        <f t="shared" si="7"/>
        <v>948463</v>
      </c>
      <c r="K54" s="104">
        <f t="shared" si="8"/>
        <v>5769835</v>
      </c>
    </row>
    <row r="55" spans="1:11" ht="15.6" customHeight="1" x14ac:dyDescent="0.2">
      <c r="A55" s="405">
        <v>49</v>
      </c>
      <c r="B55" s="406" t="s">
        <v>52</v>
      </c>
      <c r="C55" s="104">
        <v>574.43999999999994</v>
      </c>
      <c r="D55" s="104">
        <f>ROUND(C55*'3_Levels 1&amp;2'!C55,0)</f>
        <v>7326982</v>
      </c>
      <c r="E55" s="1344">
        <v>0</v>
      </c>
      <c r="F55" s="815">
        <f>'3_Levels 1&amp;2'!C55</f>
        <v>12755</v>
      </c>
      <c r="G55" s="104">
        <f t="shared" si="5"/>
        <v>910162</v>
      </c>
      <c r="H55" s="815">
        <f>'3_Levels 1&amp;2'!C55</f>
        <v>12755</v>
      </c>
      <c r="I55" s="104">
        <f t="shared" si="6"/>
        <v>1275500</v>
      </c>
      <c r="J55" s="104">
        <f t="shared" si="7"/>
        <v>2185662</v>
      </c>
      <c r="K55" s="104">
        <f t="shared" si="8"/>
        <v>9512644</v>
      </c>
    </row>
    <row r="56" spans="1:11" ht="15.6" customHeight="1" x14ac:dyDescent="0.2">
      <c r="A56" s="395">
        <v>50</v>
      </c>
      <c r="B56" s="396" t="s">
        <v>53</v>
      </c>
      <c r="C56" s="371">
        <v>634.46</v>
      </c>
      <c r="D56" s="371">
        <f>ROUND(C56*'3_Levels 1&amp;2'!C56,0)</f>
        <v>4641709</v>
      </c>
      <c r="E56" s="1345">
        <v>0</v>
      </c>
      <c r="F56" s="816">
        <f>'3_Levels 1&amp;2'!C56</f>
        <v>7316</v>
      </c>
      <c r="G56" s="371">
        <f t="shared" si="5"/>
        <v>522050</v>
      </c>
      <c r="H56" s="816">
        <f>'3_Levels 1&amp;2'!C56</f>
        <v>7316</v>
      </c>
      <c r="I56" s="371">
        <f t="shared" si="6"/>
        <v>731600</v>
      </c>
      <c r="J56" s="371">
        <f t="shared" si="7"/>
        <v>1253650</v>
      </c>
      <c r="K56" s="371">
        <f t="shared" si="8"/>
        <v>5895359</v>
      </c>
    </row>
    <row r="57" spans="1:11" ht="15.6" customHeight="1" x14ac:dyDescent="0.2">
      <c r="A57" s="405">
        <v>51</v>
      </c>
      <c r="B57" s="406" t="s">
        <v>54</v>
      </c>
      <c r="C57" s="104">
        <v>706.66</v>
      </c>
      <c r="D57" s="817">
        <f>ROUND(C57*'3_Levels 1&amp;2'!C57,0)</f>
        <v>5468135</v>
      </c>
      <c r="E57" s="1344">
        <v>0</v>
      </c>
      <c r="F57" s="815">
        <f>'3_Levels 1&amp;2'!C57</f>
        <v>7738</v>
      </c>
      <c r="G57" s="104">
        <f t="shared" si="5"/>
        <v>552163</v>
      </c>
      <c r="H57" s="815">
        <f>'3_Levels 1&amp;2'!C57</f>
        <v>7738</v>
      </c>
      <c r="I57" s="104">
        <f t="shared" si="6"/>
        <v>773800</v>
      </c>
      <c r="J57" s="104">
        <f t="shared" si="7"/>
        <v>1325963</v>
      </c>
      <c r="K57" s="104">
        <f t="shared" si="8"/>
        <v>6794098</v>
      </c>
    </row>
    <row r="58" spans="1:11" ht="15.6" customHeight="1" x14ac:dyDescent="0.2">
      <c r="A58" s="405">
        <v>52</v>
      </c>
      <c r="B58" s="406" t="s">
        <v>55</v>
      </c>
      <c r="C58" s="104">
        <v>658.37</v>
      </c>
      <c r="D58" s="104">
        <f>ROUND(C58*'3_Levels 1&amp;2'!C58,0)</f>
        <v>24415651</v>
      </c>
      <c r="E58" s="1344">
        <v>0</v>
      </c>
      <c r="F58" s="815">
        <f>'3_Levels 1&amp;2'!C58</f>
        <v>37085</v>
      </c>
      <c r="G58" s="104">
        <f t="shared" si="5"/>
        <v>2646285</v>
      </c>
      <c r="H58" s="815">
        <f>'3_Levels 1&amp;2'!C58</f>
        <v>37085</v>
      </c>
      <c r="I58" s="104">
        <f t="shared" si="6"/>
        <v>3708500</v>
      </c>
      <c r="J58" s="104">
        <f t="shared" si="7"/>
        <v>6354785</v>
      </c>
      <c r="K58" s="104">
        <f t="shared" si="8"/>
        <v>30770436</v>
      </c>
    </row>
    <row r="59" spans="1:11" ht="15.6" customHeight="1" x14ac:dyDescent="0.2">
      <c r="A59" s="405">
        <v>53</v>
      </c>
      <c r="B59" s="406" t="s">
        <v>56</v>
      </c>
      <c r="C59" s="104">
        <v>689.74</v>
      </c>
      <c r="D59" s="104">
        <f>ROUND(C59*'3_Levels 1&amp;2'!C59,0)</f>
        <v>13165757</v>
      </c>
      <c r="E59" s="1344">
        <v>0</v>
      </c>
      <c r="F59" s="815">
        <f>'3_Levels 1&amp;2'!C59</f>
        <v>19088</v>
      </c>
      <c r="G59" s="104">
        <f t="shared" si="5"/>
        <v>1362068</v>
      </c>
      <c r="H59" s="815">
        <f>'3_Levels 1&amp;2'!C59</f>
        <v>19088</v>
      </c>
      <c r="I59" s="104">
        <f t="shared" si="6"/>
        <v>1908800</v>
      </c>
      <c r="J59" s="104">
        <f t="shared" si="7"/>
        <v>3270868</v>
      </c>
      <c r="K59" s="104">
        <f t="shared" si="8"/>
        <v>16436625</v>
      </c>
    </row>
    <row r="60" spans="1:11" ht="15.6" customHeight="1" x14ac:dyDescent="0.2">
      <c r="A60" s="405">
        <v>54</v>
      </c>
      <c r="B60" s="406" t="s">
        <v>57</v>
      </c>
      <c r="C60" s="104">
        <v>951.45</v>
      </c>
      <c r="D60" s="104">
        <f>ROUND(C60*'3_Levels 1&amp;2'!C60,0)</f>
        <v>383434</v>
      </c>
      <c r="E60" s="1344">
        <v>0</v>
      </c>
      <c r="F60" s="815">
        <f>'3_Levels 1&amp;2'!C60</f>
        <v>403</v>
      </c>
      <c r="G60" s="104">
        <f t="shared" si="5"/>
        <v>28757</v>
      </c>
      <c r="H60" s="815">
        <f>'3_Levels 1&amp;2'!C60</f>
        <v>403</v>
      </c>
      <c r="I60" s="104">
        <f t="shared" si="6"/>
        <v>40300</v>
      </c>
      <c r="J60" s="104">
        <f t="shared" si="7"/>
        <v>69057</v>
      </c>
      <c r="K60" s="104">
        <f t="shared" si="8"/>
        <v>452491</v>
      </c>
    </row>
    <row r="61" spans="1:11" ht="15.6" customHeight="1" x14ac:dyDescent="0.2">
      <c r="A61" s="395">
        <v>55</v>
      </c>
      <c r="B61" s="396" t="s">
        <v>58</v>
      </c>
      <c r="C61" s="371">
        <v>795.14</v>
      </c>
      <c r="D61" s="371">
        <f>ROUND(C61*'3_Levels 1&amp;2'!C61,0)</f>
        <v>13031549</v>
      </c>
      <c r="E61" s="1345">
        <v>0</v>
      </c>
      <c r="F61" s="816">
        <f>'3_Levels 1&amp;2'!C61</f>
        <v>16389</v>
      </c>
      <c r="G61" s="371">
        <f t="shared" si="5"/>
        <v>1169474</v>
      </c>
      <c r="H61" s="816">
        <f>'3_Levels 1&amp;2'!C61</f>
        <v>16389</v>
      </c>
      <c r="I61" s="371">
        <f t="shared" si="6"/>
        <v>1638900</v>
      </c>
      <c r="J61" s="371">
        <f t="shared" si="7"/>
        <v>2808374</v>
      </c>
      <c r="K61" s="371">
        <f t="shared" si="8"/>
        <v>15839923</v>
      </c>
    </row>
    <row r="62" spans="1:11" ht="15.6" customHeight="1" x14ac:dyDescent="0.2">
      <c r="A62" s="405">
        <v>56</v>
      </c>
      <c r="B62" s="406" t="s">
        <v>59</v>
      </c>
      <c r="C62" s="104">
        <v>614.66000000000008</v>
      </c>
      <c r="D62" s="817">
        <f>ROUND(C62*'3_Levels 1&amp;2'!C62,0)</f>
        <v>1798495</v>
      </c>
      <c r="E62" s="1344">
        <v>0</v>
      </c>
      <c r="F62" s="815">
        <f>'3_Levels 1&amp;2'!C62</f>
        <v>2926</v>
      </c>
      <c r="G62" s="104">
        <f t="shared" si="5"/>
        <v>208791</v>
      </c>
      <c r="H62" s="815">
        <f>'3_Levels 1&amp;2'!C62</f>
        <v>2926</v>
      </c>
      <c r="I62" s="104">
        <f t="shared" si="6"/>
        <v>292600</v>
      </c>
      <c r="J62" s="104">
        <f t="shared" si="7"/>
        <v>501391</v>
      </c>
      <c r="K62" s="104">
        <f t="shared" si="8"/>
        <v>2299886</v>
      </c>
    </row>
    <row r="63" spans="1:11" ht="15.6" customHeight="1" x14ac:dyDescent="0.2">
      <c r="A63" s="405">
        <v>57</v>
      </c>
      <c r="B63" s="406" t="s">
        <v>60</v>
      </c>
      <c r="C63" s="104">
        <v>764.51</v>
      </c>
      <c r="D63" s="104">
        <f>ROUND(C63*'3_Levels 1&amp;2'!C63,0)</f>
        <v>7098475</v>
      </c>
      <c r="E63" s="1344">
        <v>0</v>
      </c>
      <c r="F63" s="815">
        <f>'3_Levels 1&amp;2'!C63</f>
        <v>9285</v>
      </c>
      <c r="G63" s="104">
        <f t="shared" si="5"/>
        <v>662552</v>
      </c>
      <c r="H63" s="815">
        <f>'3_Levels 1&amp;2'!C63</f>
        <v>9285</v>
      </c>
      <c r="I63" s="104">
        <f t="shared" si="6"/>
        <v>928500</v>
      </c>
      <c r="J63" s="104">
        <f t="shared" si="7"/>
        <v>1591052</v>
      </c>
      <c r="K63" s="104">
        <f t="shared" si="8"/>
        <v>8689527</v>
      </c>
    </row>
    <row r="64" spans="1:11" ht="15.6" customHeight="1" x14ac:dyDescent="0.2">
      <c r="A64" s="405">
        <v>58</v>
      </c>
      <c r="B64" s="406" t="s">
        <v>61</v>
      </c>
      <c r="C64" s="104">
        <v>697.04</v>
      </c>
      <c r="D64" s="104">
        <f>ROUND(C64*'3_Levels 1&amp;2'!C64,0)</f>
        <v>5373481</v>
      </c>
      <c r="E64" s="1344">
        <v>0</v>
      </c>
      <c r="F64" s="815">
        <f>'3_Levels 1&amp;2'!C64</f>
        <v>7709</v>
      </c>
      <c r="G64" s="104">
        <f t="shared" si="5"/>
        <v>550093</v>
      </c>
      <c r="H64" s="815">
        <f>'3_Levels 1&amp;2'!C64</f>
        <v>7709</v>
      </c>
      <c r="I64" s="104">
        <f t="shared" si="6"/>
        <v>770900</v>
      </c>
      <c r="J64" s="104">
        <f t="shared" si="7"/>
        <v>1320993</v>
      </c>
      <c r="K64" s="104">
        <f t="shared" si="8"/>
        <v>6694474</v>
      </c>
    </row>
    <row r="65" spans="1:11" ht="15.6" customHeight="1" x14ac:dyDescent="0.2">
      <c r="A65" s="405">
        <v>59</v>
      </c>
      <c r="B65" s="406" t="s">
        <v>62</v>
      </c>
      <c r="C65" s="104">
        <v>689.52</v>
      </c>
      <c r="D65" s="104">
        <f>ROUND(C65*'3_Levels 1&amp;2'!C65,0)</f>
        <v>3323486</v>
      </c>
      <c r="E65" s="1344">
        <v>0</v>
      </c>
      <c r="F65" s="815">
        <f>'3_Levels 1&amp;2'!C65</f>
        <v>4820</v>
      </c>
      <c r="G65" s="104">
        <f t="shared" si="5"/>
        <v>343942</v>
      </c>
      <c r="H65" s="815">
        <f>'3_Levels 1&amp;2'!C65</f>
        <v>4820</v>
      </c>
      <c r="I65" s="104">
        <f t="shared" si="6"/>
        <v>482000</v>
      </c>
      <c r="J65" s="104">
        <f t="shared" si="7"/>
        <v>825942</v>
      </c>
      <c r="K65" s="104">
        <f t="shared" si="8"/>
        <v>4149428</v>
      </c>
    </row>
    <row r="66" spans="1:11" ht="15.6" customHeight="1" x14ac:dyDescent="0.2">
      <c r="A66" s="395">
        <v>60</v>
      </c>
      <c r="B66" s="396" t="s">
        <v>63</v>
      </c>
      <c r="C66" s="371">
        <v>594.04</v>
      </c>
      <c r="D66" s="371">
        <f>ROUND(C66*'3_Levels 1&amp;2'!C66,0)</f>
        <v>3301080</v>
      </c>
      <c r="E66" s="1345">
        <v>0</v>
      </c>
      <c r="F66" s="816">
        <f>'3_Levels 1&amp;2'!C66</f>
        <v>5557</v>
      </c>
      <c r="G66" s="371">
        <f t="shared" si="5"/>
        <v>396532</v>
      </c>
      <c r="H66" s="816">
        <f>'3_Levels 1&amp;2'!C66</f>
        <v>5557</v>
      </c>
      <c r="I66" s="371">
        <f t="shared" si="6"/>
        <v>555700</v>
      </c>
      <c r="J66" s="371">
        <f t="shared" si="7"/>
        <v>952232</v>
      </c>
      <c r="K66" s="371">
        <f t="shared" si="8"/>
        <v>4253312</v>
      </c>
    </row>
    <row r="67" spans="1:11" ht="15.6" customHeight="1" x14ac:dyDescent="0.2">
      <c r="A67" s="405">
        <v>61</v>
      </c>
      <c r="B67" s="406" t="s">
        <v>64</v>
      </c>
      <c r="C67" s="104">
        <v>833.70999999999992</v>
      </c>
      <c r="D67" s="817">
        <f>ROUND(C67*'3_Levels 1&amp;2'!C67,0)</f>
        <v>3242298</v>
      </c>
      <c r="E67" s="1344">
        <v>0</v>
      </c>
      <c r="F67" s="815">
        <f>'3_Levels 1&amp;2'!C67</f>
        <v>3889</v>
      </c>
      <c r="G67" s="104">
        <f t="shared" si="5"/>
        <v>277508</v>
      </c>
      <c r="H67" s="815">
        <f>'3_Levels 1&amp;2'!C67</f>
        <v>3889</v>
      </c>
      <c r="I67" s="104">
        <f t="shared" si="6"/>
        <v>388900</v>
      </c>
      <c r="J67" s="104">
        <f t="shared" si="7"/>
        <v>666408</v>
      </c>
      <c r="K67" s="104">
        <f t="shared" si="8"/>
        <v>3908706</v>
      </c>
    </row>
    <row r="68" spans="1:11" ht="15.6" customHeight="1" x14ac:dyDescent="0.2">
      <c r="A68" s="405">
        <v>62</v>
      </c>
      <c r="B68" s="406" t="s">
        <v>65</v>
      </c>
      <c r="C68" s="104">
        <v>516.08000000000004</v>
      </c>
      <c r="D68" s="104">
        <f>ROUND(C68*'3_Levels 1&amp;2'!C68,0)</f>
        <v>948039</v>
      </c>
      <c r="E68" s="1344">
        <v>0</v>
      </c>
      <c r="F68" s="815">
        <f>'3_Levels 1&amp;2'!C68</f>
        <v>1837</v>
      </c>
      <c r="G68" s="104">
        <f t="shared" si="5"/>
        <v>131083</v>
      </c>
      <c r="H68" s="815">
        <f>'3_Levels 1&amp;2'!C68</f>
        <v>1837</v>
      </c>
      <c r="I68" s="104">
        <f t="shared" si="6"/>
        <v>183700</v>
      </c>
      <c r="J68" s="104">
        <f t="shared" si="7"/>
        <v>314783</v>
      </c>
      <c r="K68" s="104">
        <f t="shared" si="8"/>
        <v>1262822</v>
      </c>
    </row>
    <row r="69" spans="1:11" ht="15.6" customHeight="1" x14ac:dyDescent="0.2">
      <c r="A69" s="405">
        <v>63</v>
      </c>
      <c r="B69" s="406" t="s">
        <v>66</v>
      </c>
      <c r="C69" s="104">
        <v>756.79</v>
      </c>
      <c r="D69" s="104">
        <f>ROUND(C69*'3_Levels 1&amp;2'!C69,0)</f>
        <v>1565799</v>
      </c>
      <c r="E69" s="1344">
        <v>680156</v>
      </c>
      <c r="F69" s="815"/>
      <c r="G69" s="104">
        <f t="shared" si="5"/>
        <v>0</v>
      </c>
      <c r="H69" s="815">
        <f>'3_Levels 1&amp;2'!C69</f>
        <v>2069</v>
      </c>
      <c r="I69" s="104">
        <f t="shared" si="6"/>
        <v>206900</v>
      </c>
      <c r="J69" s="104">
        <f t="shared" si="7"/>
        <v>887056</v>
      </c>
      <c r="K69" s="104">
        <f t="shared" si="8"/>
        <v>2452855</v>
      </c>
    </row>
    <row r="70" spans="1:11" ht="15.6" customHeight="1" x14ac:dyDescent="0.2">
      <c r="A70" s="405">
        <v>64</v>
      </c>
      <c r="B70" s="406" t="s">
        <v>67</v>
      </c>
      <c r="C70" s="104">
        <v>592.66</v>
      </c>
      <c r="D70" s="104">
        <f>ROUND(C70*'3_Levels 1&amp;2'!C70,0)</f>
        <v>1122498</v>
      </c>
      <c r="E70" s="1344">
        <v>0</v>
      </c>
      <c r="F70" s="815">
        <f>'3_Levels 1&amp;2'!C70</f>
        <v>1894</v>
      </c>
      <c r="G70" s="104">
        <f t="shared" si="5"/>
        <v>135151</v>
      </c>
      <c r="H70" s="815">
        <f>'3_Levels 1&amp;2'!C70</f>
        <v>1894</v>
      </c>
      <c r="I70" s="104">
        <f t="shared" si="6"/>
        <v>189400</v>
      </c>
      <c r="J70" s="104">
        <f t="shared" si="7"/>
        <v>324551</v>
      </c>
      <c r="K70" s="104">
        <f t="shared" si="8"/>
        <v>1447049</v>
      </c>
    </row>
    <row r="71" spans="1:11" ht="15.6" customHeight="1" x14ac:dyDescent="0.2">
      <c r="A71" s="395">
        <v>65</v>
      </c>
      <c r="B71" s="396" t="s">
        <v>68</v>
      </c>
      <c r="C71" s="371">
        <v>829.12</v>
      </c>
      <c r="D71" s="371">
        <f>ROUND(C71*'3_Levels 1&amp;2'!C71,0)</f>
        <v>6486206</v>
      </c>
      <c r="E71" s="1345">
        <v>0</v>
      </c>
      <c r="F71" s="816">
        <f>'3_Levels 1&amp;2'!C71</f>
        <v>7823</v>
      </c>
      <c r="G71" s="371">
        <f>ROUND($G$3*F71,0)</f>
        <v>558228</v>
      </c>
      <c r="H71" s="816">
        <f>'3_Levels 1&amp;2'!C71</f>
        <v>7823</v>
      </c>
      <c r="I71" s="371">
        <f>ROUND(H71*$I$3,0)</f>
        <v>782300</v>
      </c>
      <c r="J71" s="371">
        <f>E71+G71+I71</f>
        <v>1340528</v>
      </c>
      <c r="K71" s="371">
        <f t="shared" si="8"/>
        <v>7826734</v>
      </c>
    </row>
    <row r="72" spans="1:11" ht="15.6" customHeight="1" x14ac:dyDescent="0.2">
      <c r="A72" s="405">
        <v>66</v>
      </c>
      <c r="B72" s="406" t="s">
        <v>69</v>
      </c>
      <c r="C72" s="104">
        <v>730.06</v>
      </c>
      <c r="D72" s="817">
        <f>ROUND(C72*'3_Levels 1&amp;2'!C72,0)</f>
        <v>1376893</v>
      </c>
      <c r="E72" s="1344">
        <v>0</v>
      </c>
      <c r="F72" s="815">
        <f>'3_Levels 1&amp;2'!C72</f>
        <v>1886</v>
      </c>
      <c r="G72" s="104">
        <f>ROUND($G$3*F72,0)</f>
        <v>134580</v>
      </c>
      <c r="H72" s="815">
        <f>'3_Levels 1&amp;2'!C72</f>
        <v>1886</v>
      </c>
      <c r="I72" s="104">
        <f>ROUND(H72*$I$3,0)</f>
        <v>188600</v>
      </c>
      <c r="J72" s="104">
        <f>E72+G72+I72</f>
        <v>323180</v>
      </c>
      <c r="K72" s="104">
        <f t="shared" si="8"/>
        <v>1700073</v>
      </c>
    </row>
    <row r="73" spans="1:11" ht="15.6" customHeight="1" x14ac:dyDescent="0.2">
      <c r="A73" s="405">
        <v>67</v>
      </c>
      <c r="B73" s="406" t="s">
        <v>3</v>
      </c>
      <c r="C73" s="104">
        <v>715.61</v>
      </c>
      <c r="D73" s="104">
        <f>ROUND(C73*'3_Levels 1&amp;2'!C73,0)</f>
        <v>3843541</v>
      </c>
      <c r="E73" s="1344">
        <v>0</v>
      </c>
      <c r="F73" s="815">
        <f>'3_Levels 1&amp;2'!C73</f>
        <v>5371</v>
      </c>
      <c r="G73" s="104">
        <f>ROUND($G$3*F73,0)</f>
        <v>383260</v>
      </c>
      <c r="H73" s="815">
        <f>'3_Levels 1&amp;2'!C73</f>
        <v>5371</v>
      </c>
      <c r="I73" s="104">
        <f>ROUND(H73*$I$3,0)</f>
        <v>537100</v>
      </c>
      <c r="J73" s="104">
        <f>E73+G73+I73</f>
        <v>920360</v>
      </c>
      <c r="K73" s="104">
        <f t="shared" si="8"/>
        <v>4763901</v>
      </c>
    </row>
    <row r="74" spans="1:11" ht="15.6" customHeight="1" x14ac:dyDescent="0.2">
      <c r="A74" s="405">
        <v>68</v>
      </c>
      <c r="B74" s="406" t="s">
        <v>2</v>
      </c>
      <c r="C74" s="104">
        <v>798.7</v>
      </c>
      <c r="D74" s="104">
        <f>ROUND(C74*'3_Levels 1&amp;2'!C74,0)</f>
        <v>1232394</v>
      </c>
      <c r="E74" s="1344">
        <v>0</v>
      </c>
      <c r="F74" s="815">
        <f>'3_Levels 1&amp;2'!C74</f>
        <v>1543</v>
      </c>
      <c r="G74" s="104">
        <f>ROUND($G$3*F74,0)</f>
        <v>110104</v>
      </c>
      <c r="H74" s="815">
        <f>'3_Levels 1&amp;2'!C74</f>
        <v>1543</v>
      </c>
      <c r="I74" s="104">
        <f>ROUND(H74*$I$3,0)</f>
        <v>154300</v>
      </c>
      <c r="J74" s="104">
        <f>E74+G74+I74</f>
        <v>264404</v>
      </c>
      <c r="K74" s="104">
        <f t="shared" si="8"/>
        <v>1496798</v>
      </c>
    </row>
    <row r="75" spans="1:11" ht="15.6" customHeight="1" x14ac:dyDescent="0.2">
      <c r="A75" s="409">
        <v>69</v>
      </c>
      <c r="B75" s="410" t="s">
        <v>91</v>
      </c>
      <c r="C75" s="377">
        <v>705.67</v>
      </c>
      <c r="D75" s="377">
        <f>ROUND(C75*'3_Levels 1&amp;2'!C75,0)</f>
        <v>3358989</v>
      </c>
      <c r="E75" s="1346">
        <v>0</v>
      </c>
      <c r="F75" s="818">
        <f>'3_Levels 1&amp;2'!C75</f>
        <v>4760</v>
      </c>
      <c r="G75" s="377">
        <f>ROUND($G$3*F75,0)</f>
        <v>339661</v>
      </c>
      <c r="H75" s="818">
        <f>'3_Levels 1&amp;2'!C75</f>
        <v>4760</v>
      </c>
      <c r="I75" s="377">
        <f>ROUND(H75*$I$3,0)</f>
        <v>476000</v>
      </c>
      <c r="J75" s="377">
        <f>E75+G75+I75</f>
        <v>815661</v>
      </c>
      <c r="K75" s="377">
        <f t="shared" si="8"/>
        <v>4174650</v>
      </c>
    </row>
    <row r="76" spans="1:11" s="106" customFormat="1" ht="15.6" customHeight="1" thickBot="1" x14ac:dyDescent="0.25">
      <c r="A76" s="819"/>
      <c r="B76" s="820" t="s">
        <v>70</v>
      </c>
      <c r="C76" s="110">
        <f>ROUND(D76/'3_Levels 1&amp;2'!C76,2)</f>
        <v>706.78</v>
      </c>
      <c r="D76" s="506">
        <f t="shared" ref="D76:I76" si="9">SUM(D7:D75)</f>
        <v>470465223</v>
      </c>
      <c r="E76" s="1343">
        <f t="shared" si="9"/>
        <v>38336714</v>
      </c>
      <c r="F76" s="1347">
        <f t="shared" si="9"/>
        <v>538925</v>
      </c>
      <c r="G76" s="1343">
        <f t="shared" si="9"/>
        <v>38456216</v>
      </c>
      <c r="H76" s="821">
        <f t="shared" si="9"/>
        <v>665649</v>
      </c>
      <c r="I76" s="110">
        <f t="shared" si="9"/>
        <v>66564900</v>
      </c>
      <c r="J76" s="110">
        <f>SUM(J7:J75)</f>
        <v>143357830</v>
      </c>
      <c r="K76" s="110">
        <f>SUM(K7:K75)</f>
        <v>613823053</v>
      </c>
    </row>
    <row r="77" spans="1:11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1"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firstPageNumber="32" fitToWidth="0" fitToHeight="0" orientation="portrait" r:id="rId2"/>
  <headerFooter alignWithMargins="0">
    <oddHeader>&amp;L&amp;"Arial,Bold"&amp;18&amp;K000000Table 3A: FY2021-22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T140"/>
  <sheetViews>
    <sheetView zoomScaleNormal="100" workbookViewId="0">
      <selection sqref="A1:C3"/>
    </sheetView>
  </sheetViews>
  <sheetFormatPr defaultColWidth="9.140625" defaultRowHeight="12.75" x14ac:dyDescent="0.2"/>
  <cols>
    <col min="1" max="1" width="9" style="93" bestFit="1" customWidth="1"/>
    <col min="2" max="2" width="9" style="93" hidden="1" customWidth="1"/>
    <col min="3" max="3" width="36.28515625" style="92" customWidth="1"/>
    <col min="4" max="4" width="14.140625" style="90" customWidth="1"/>
    <col min="5" max="5" width="14.42578125" style="90" customWidth="1"/>
    <col min="6" max="7" width="12.7109375" style="92" customWidth="1"/>
    <col min="8" max="10" width="12.7109375" style="90" customWidth="1"/>
    <col min="11" max="11" width="12.5703125" style="90" customWidth="1"/>
    <col min="12" max="12" width="12.7109375" style="92" bestFit="1" customWidth="1"/>
    <col min="13" max="13" width="12.85546875" style="92" customWidth="1"/>
    <col min="14" max="14" width="12" style="92" customWidth="1"/>
    <col min="15" max="15" width="12.85546875" style="92" customWidth="1"/>
    <col min="16" max="16" width="12.42578125" style="92" bestFit="1" customWidth="1"/>
    <col min="17" max="25" width="12.85546875" style="92" customWidth="1"/>
    <col min="26" max="29" width="14.5703125" style="92" customWidth="1"/>
    <col min="30" max="37" width="12.85546875" style="92" customWidth="1"/>
    <col min="38" max="41" width="14.5703125" style="92" customWidth="1"/>
    <col min="42" max="42" width="18.5703125" style="90" customWidth="1"/>
    <col min="43" max="43" width="7" customWidth="1"/>
    <col min="44" max="44" width="9.140625" customWidth="1"/>
    <col min="45" max="45" width="0" style="90" hidden="1" customWidth="1"/>
    <col min="46" max="46" width="12.7109375" style="90" hidden="1" customWidth="1"/>
    <col min="47" max="16384" width="9.140625" style="90"/>
  </cols>
  <sheetData>
    <row r="1" spans="1:46" ht="32.25" customHeight="1" x14ac:dyDescent="0.2">
      <c r="A1" s="1804" t="s">
        <v>1055</v>
      </c>
      <c r="B1" s="1804"/>
      <c r="C1" s="1804"/>
      <c r="D1" s="1809" t="s">
        <v>1169</v>
      </c>
      <c r="E1" s="1809"/>
      <c r="F1" s="1810" t="s">
        <v>1170</v>
      </c>
      <c r="G1" s="1810"/>
      <c r="H1" s="1810"/>
      <c r="I1" s="1810"/>
      <c r="J1" s="1810"/>
      <c r="K1" s="1816" t="s">
        <v>373</v>
      </c>
      <c r="L1" s="1816"/>
      <c r="M1" s="1791" t="s">
        <v>1188</v>
      </c>
      <c r="N1" s="1808" t="s">
        <v>339</v>
      </c>
      <c r="O1" s="1808"/>
      <c r="P1" s="1808"/>
      <c r="Q1" s="1808"/>
      <c r="R1" s="1792" t="s">
        <v>1146</v>
      </c>
      <c r="S1" s="1793"/>
      <c r="T1" s="1793"/>
      <c r="U1" s="1793"/>
      <c r="V1" s="1793"/>
      <c r="W1" s="1793"/>
      <c r="X1" s="1793"/>
      <c r="Y1" s="1794"/>
      <c r="Z1" s="1795" t="s">
        <v>1146</v>
      </c>
      <c r="AA1" s="1796"/>
      <c r="AB1" s="1796"/>
      <c r="AC1" s="1797"/>
      <c r="AD1" s="1798" t="s">
        <v>1147</v>
      </c>
      <c r="AE1" s="1799"/>
      <c r="AF1" s="1799"/>
      <c r="AG1" s="1799"/>
      <c r="AH1" s="1799"/>
      <c r="AI1" s="1799"/>
      <c r="AJ1" s="1799"/>
      <c r="AK1" s="1800"/>
      <c r="AL1" s="1787" t="s">
        <v>1147</v>
      </c>
      <c r="AM1" s="1788"/>
      <c r="AN1" s="1788"/>
      <c r="AO1" s="1789"/>
      <c r="AP1" s="1805" t="s">
        <v>780</v>
      </c>
    </row>
    <row r="2" spans="1:46" ht="103.5" customHeight="1" x14ac:dyDescent="0.2">
      <c r="A2" s="1804"/>
      <c r="B2" s="1804"/>
      <c r="C2" s="1804"/>
      <c r="D2" s="1790" t="s">
        <v>1190</v>
      </c>
      <c r="E2" s="689" t="s">
        <v>551</v>
      </c>
      <c r="F2" s="1806" t="s">
        <v>1621</v>
      </c>
      <c r="G2" s="690" t="s">
        <v>549</v>
      </c>
      <c r="H2" s="1806" t="s">
        <v>1189</v>
      </c>
      <c r="I2" s="690" t="s">
        <v>781</v>
      </c>
      <c r="J2" s="1806" t="s">
        <v>550</v>
      </c>
      <c r="K2" s="1811" t="s">
        <v>1645</v>
      </c>
      <c r="L2" s="854" t="s">
        <v>1648</v>
      </c>
      <c r="M2" s="1791"/>
      <c r="N2" s="1807" t="s">
        <v>1187</v>
      </c>
      <c r="O2" s="691" t="s">
        <v>399</v>
      </c>
      <c r="P2" s="1807" t="s">
        <v>1168</v>
      </c>
      <c r="Q2" s="1807" t="s">
        <v>399</v>
      </c>
      <c r="R2" s="1359" t="s">
        <v>1600</v>
      </c>
      <c r="S2" s="1374" t="s">
        <v>960</v>
      </c>
      <c r="T2" s="1375" t="s">
        <v>961</v>
      </c>
      <c r="U2" s="1812" t="s">
        <v>962</v>
      </c>
      <c r="V2" s="1376" t="s">
        <v>1602</v>
      </c>
      <c r="W2" s="1374" t="s">
        <v>960</v>
      </c>
      <c r="X2" s="1375" t="s">
        <v>961</v>
      </c>
      <c r="Y2" s="1814" t="s">
        <v>962</v>
      </c>
      <c r="Z2" s="1377" t="s">
        <v>963</v>
      </c>
      <c r="AA2" s="1801" t="s">
        <v>964</v>
      </c>
      <c r="AB2" s="1801" t="s">
        <v>965</v>
      </c>
      <c r="AC2" s="1801" t="s">
        <v>966</v>
      </c>
      <c r="AD2" s="1361" t="s">
        <v>1600</v>
      </c>
      <c r="AE2" s="1368" t="s">
        <v>960</v>
      </c>
      <c r="AF2" s="1368" t="s">
        <v>961</v>
      </c>
      <c r="AG2" s="1786" t="s">
        <v>962</v>
      </c>
      <c r="AH2" s="1362" t="s">
        <v>1602</v>
      </c>
      <c r="AI2" s="1368" t="s">
        <v>960</v>
      </c>
      <c r="AJ2" s="1368" t="s">
        <v>961</v>
      </c>
      <c r="AK2" s="1786" t="s">
        <v>962</v>
      </c>
      <c r="AL2" s="1368" t="s">
        <v>963</v>
      </c>
      <c r="AM2" s="1786" t="s">
        <v>964</v>
      </c>
      <c r="AN2" s="1786" t="s">
        <v>965</v>
      </c>
      <c r="AO2" s="1786" t="s">
        <v>966</v>
      </c>
      <c r="AP2" s="1805"/>
      <c r="AS2" s="1802" t="s">
        <v>1636</v>
      </c>
      <c r="AT2" s="687" t="s">
        <v>400</v>
      </c>
    </row>
    <row r="3" spans="1:46" ht="17.25" customHeight="1" x14ac:dyDescent="0.2">
      <c r="A3" s="1804"/>
      <c r="B3" s="1804"/>
      <c r="C3" s="1804"/>
      <c r="D3" s="1790"/>
      <c r="E3" s="594">
        <v>21000</v>
      </c>
      <c r="F3" s="1806"/>
      <c r="G3" s="595">
        <v>6000</v>
      </c>
      <c r="H3" s="1806"/>
      <c r="I3" s="595">
        <v>4000</v>
      </c>
      <c r="J3" s="1806"/>
      <c r="K3" s="1811"/>
      <c r="L3" s="596">
        <f>ROUND(0.06*'3_Levels 1&amp;2'!$Q$1,0)</f>
        <v>241</v>
      </c>
      <c r="M3" s="1370">
        <v>12000000</v>
      </c>
      <c r="N3" s="1807"/>
      <c r="O3" s="692">
        <v>59</v>
      </c>
      <c r="P3" s="1807"/>
      <c r="Q3" s="1807"/>
      <c r="R3" s="1371" t="s">
        <v>1601</v>
      </c>
      <c r="S3" s="1372">
        <v>1000</v>
      </c>
      <c r="T3" s="1373">
        <v>0.252</v>
      </c>
      <c r="U3" s="1813"/>
      <c r="V3" s="1371" t="s">
        <v>1601</v>
      </c>
      <c r="W3" s="1372">
        <v>500</v>
      </c>
      <c r="X3" s="1373">
        <v>0.28699999999999998</v>
      </c>
      <c r="Y3" s="1815"/>
      <c r="Z3" s="1371" t="s">
        <v>1601</v>
      </c>
      <c r="AA3" s="1801"/>
      <c r="AB3" s="1801"/>
      <c r="AC3" s="1801"/>
      <c r="AD3" s="1360" t="s">
        <v>1601</v>
      </c>
      <c r="AE3" s="1360">
        <v>800</v>
      </c>
      <c r="AF3" s="1369">
        <v>0.252</v>
      </c>
      <c r="AG3" s="1786"/>
      <c r="AH3" s="1360" t="s">
        <v>1601</v>
      </c>
      <c r="AI3" s="1360">
        <v>400</v>
      </c>
      <c r="AJ3" s="1369">
        <v>0.28699999999999998</v>
      </c>
      <c r="AK3" s="1786"/>
      <c r="AL3" s="1360" t="s">
        <v>1601</v>
      </c>
      <c r="AM3" s="1786"/>
      <c r="AN3" s="1786"/>
      <c r="AO3" s="1786"/>
      <c r="AP3" s="1805"/>
      <c r="AS3" s="1803"/>
      <c r="AT3" s="596">
        <f>ROUND(0.06*'3_Levels 1&amp;2'!$Q$1,0)</f>
        <v>241</v>
      </c>
    </row>
    <row r="4" spans="1:46" ht="13.35" customHeight="1" x14ac:dyDescent="0.2">
      <c r="A4" s="826"/>
      <c r="B4" s="828"/>
      <c r="C4" s="827"/>
      <c r="D4" s="597">
        <v>1</v>
      </c>
      <c r="E4" s="597">
        <f>D4+1</f>
        <v>2</v>
      </c>
      <c r="F4" s="597">
        <f t="shared" ref="F4:AP4" si="0">E4+1</f>
        <v>3</v>
      </c>
      <c r="G4" s="597">
        <f t="shared" si="0"/>
        <v>4</v>
      </c>
      <c r="H4" s="597">
        <f t="shared" si="0"/>
        <v>5</v>
      </c>
      <c r="I4" s="597">
        <f t="shared" si="0"/>
        <v>6</v>
      </c>
      <c r="J4" s="597">
        <f>I4+1</f>
        <v>7</v>
      </c>
      <c r="K4" s="597">
        <f t="shared" si="0"/>
        <v>8</v>
      </c>
      <c r="L4" s="597">
        <f t="shared" si="0"/>
        <v>9</v>
      </c>
      <c r="M4" s="597">
        <f t="shared" si="0"/>
        <v>10</v>
      </c>
      <c r="N4" s="597">
        <f t="shared" si="0"/>
        <v>11</v>
      </c>
      <c r="O4" s="597">
        <f t="shared" si="0"/>
        <v>12</v>
      </c>
      <c r="P4" s="597">
        <f t="shared" si="0"/>
        <v>13</v>
      </c>
      <c r="Q4" s="597">
        <f t="shared" si="0"/>
        <v>14</v>
      </c>
      <c r="R4" s="597">
        <f t="shared" si="0"/>
        <v>15</v>
      </c>
      <c r="S4" s="597">
        <f t="shared" si="0"/>
        <v>16</v>
      </c>
      <c r="T4" s="597">
        <f t="shared" si="0"/>
        <v>17</v>
      </c>
      <c r="U4" s="597">
        <f t="shared" si="0"/>
        <v>18</v>
      </c>
      <c r="V4" s="597">
        <f t="shared" si="0"/>
        <v>19</v>
      </c>
      <c r="W4" s="597">
        <f t="shared" si="0"/>
        <v>20</v>
      </c>
      <c r="X4" s="597">
        <f t="shared" si="0"/>
        <v>21</v>
      </c>
      <c r="Y4" s="597">
        <f t="shared" si="0"/>
        <v>22</v>
      </c>
      <c r="Z4" s="597">
        <f t="shared" si="0"/>
        <v>23</v>
      </c>
      <c r="AA4" s="597">
        <f t="shared" si="0"/>
        <v>24</v>
      </c>
      <c r="AB4" s="597">
        <f t="shared" si="0"/>
        <v>25</v>
      </c>
      <c r="AC4" s="597">
        <f t="shared" si="0"/>
        <v>26</v>
      </c>
      <c r="AD4" s="597">
        <f t="shared" si="0"/>
        <v>27</v>
      </c>
      <c r="AE4" s="597">
        <f t="shared" si="0"/>
        <v>28</v>
      </c>
      <c r="AF4" s="597">
        <f t="shared" si="0"/>
        <v>29</v>
      </c>
      <c r="AG4" s="597">
        <f t="shared" si="0"/>
        <v>30</v>
      </c>
      <c r="AH4" s="597">
        <f t="shared" si="0"/>
        <v>31</v>
      </c>
      <c r="AI4" s="597">
        <f t="shared" si="0"/>
        <v>32</v>
      </c>
      <c r="AJ4" s="597">
        <f t="shared" si="0"/>
        <v>33</v>
      </c>
      <c r="AK4" s="597">
        <f t="shared" si="0"/>
        <v>34</v>
      </c>
      <c r="AL4" s="597">
        <f t="shared" si="0"/>
        <v>35</v>
      </c>
      <c r="AM4" s="597">
        <f t="shared" si="0"/>
        <v>36</v>
      </c>
      <c r="AN4" s="597">
        <f t="shared" si="0"/>
        <v>37</v>
      </c>
      <c r="AO4" s="597">
        <f t="shared" si="0"/>
        <v>38</v>
      </c>
      <c r="AP4" s="597">
        <f t="shared" si="0"/>
        <v>39</v>
      </c>
      <c r="AS4" s="597"/>
      <c r="AT4" s="597">
        <f>$K4+1</f>
        <v>9</v>
      </c>
    </row>
    <row r="5" spans="1:46" s="751" customFormat="1" ht="22.5" hidden="1" x14ac:dyDescent="0.2">
      <c r="A5" s="748"/>
      <c r="B5" s="749"/>
      <c r="C5" s="753"/>
      <c r="D5" s="754" t="s">
        <v>718</v>
      </c>
      <c r="E5" s="752" t="s">
        <v>714</v>
      </c>
      <c r="F5" s="754" t="s">
        <v>718</v>
      </c>
      <c r="G5" s="752" t="s">
        <v>715</v>
      </c>
      <c r="H5" s="754" t="s">
        <v>718</v>
      </c>
      <c r="I5" s="752" t="s">
        <v>716</v>
      </c>
      <c r="J5" s="754" t="s">
        <v>574</v>
      </c>
      <c r="K5" s="754" t="s">
        <v>718</v>
      </c>
      <c r="L5" s="752" t="s">
        <v>717</v>
      </c>
      <c r="M5" s="754" t="s">
        <v>718</v>
      </c>
      <c r="N5" s="754" t="s">
        <v>811</v>
      </c>
      <c r="O5" s="752" t="s">
        <v>719</v>
      </c>
      <c r="P5" s="754" t="s">
        <v>718</v>
      </c>
      <c r="Q5" s="754" t="s">
        <v>574</v>
      </c>
      <c r="R5" s="1348"/>
      <c r="S5" s="1348"/>
      <c r="T5" s="1348"/>
      <c r="U5" s="1348"/>
      <c r="V5" s="1348"/>
      <c r="W5" s="1348"/>
      <c r="X5" s="1348"/>
      <c r="Y5" s="1348"/>
      <c r="Z5" s="1348"/>
      <c r="AA5" s="1348"/>
      <c r="AB5" s="1348"/>
      <c r="AC5" s="1348"/>
      <c r="AD5" s="1348"/>
      <c r="AE5" s="1348"/>
      <c r="AF5" s="1348"/>
      <c r="AG5" s="1348"/>
      <c r="AH5" s="1348"/>
      <c r="AI5" s="1348"/>
      <c r="AJ5" s="1348"/>
      <c r="AK5" s="1348"/>
      <c r="AL5" s="1348"/>
      <c r="AM5" s="1348"/>
      <c r="AN5" s="1348"/>
      <c r="AO5" s="1348"/>
      <c r="AP5" s="754" t="s">
        <v>574</v>
      </c>
      <c r="AQ5" s="750"/>
      <c r="AR5" s="750"/>
      <c r="AS5" s="755"/>
    </row>
    <row r="6" spans="1:46" s="751" customFormat="1" ht="22.5" x14ac:dyDescent="0.2">
      <c r="A6" s="748"/>
      <c r="B6" s="749"/>
      <c r="C6" s="753"/>
      <c r="D6" s="754" t="s">
        <v>1018</v>
      </c>
      <c r="E6" s="752" t="s">
        <v>871</v>
      </c>
      <c r="F6" s="754" t="s">
        <v>708</v>
      </c>
      <c r="G6" s="752" t="s">
        <v>872</v>
      </c>
      <c r="H6" s="754" t="s">
        <v>709</v>
      </c>
      <c r="I6" s="752" t="s">
        <v>873</v>
      </c>
      <c r="J6" s="754" t="s">
        <v>710</v>
      </c>
      <c r="K6" s="754" t="s">
        <v>711</v>
      </c>
      <c r="L6" s="752" t="s">
        <v>1649</v>
      </c>
      <c r="M6" s="754" t="s">
        <v>712</v>
      </c>
      <c r="N6" s="754" t="s">
        <v>1018</v>
      </c>
      <c r="O6" s="752" t="s">
        <v>874</v>
      </c>
      <c r="P6" s="754" t="s">
        <v>1015</v>
      </c>
      <c r="Q6" s="754" t="s">
        <v>713</v>
      </c>
      <c r="R6" s="754" t="s">
        <v>1235</v>
      </c>
      <c r="S6" s="754" t="s">
        <v>1234</v>
      </c>
      <c r="T6" s="754" t="s">
        <v>1236</v>
      </c>
      <c r="U6" s="754" t="s">
        <v>1237</v>
      </c>
      <c r="V6" s="754" t="s">
        <v>1238</v>
      </c>
      <c r="W6" s="754" t="s">
        <v>1239</v>
      </c>
      <c r="X6" s="754" t="s">
        <v>1248</v>
      </c>
      <c r="Y6" s="754" t="s">
        <v>765</v>
      </c>
      <c r="Z6" s="754" t="s">
        <v>1240</v>
      </c>
      <c r="AA6" s="754" t="s">
        <v>774</v>
      </c>
      <c r="AB6" s="754" t="s">
        <v>1241</v>
      </c>
      <c r="AC6" s="754" t="s">
        <v>1242</v>
      </c>
      <c r="AD6" s="754" t="s">
        <v>1235</v>
      </c>
      <c r="AE6" s="754" t="s">
        <v>1243</v>
      </c>
      <c r="AF6" s="754" t="s">
        <v>1244</v>
      </c>
      <c r="AG6" s="754" t="s">
        <v>1245</v>
      </c>
      <c r="AH6" s="754" t="s">
        <v>1238</v>
      </c>
      <c r="AI6" s="754" t="s">
        <v>1246</v>
      </c>
      <c r="AJ6" s="754" t="s">
        <v>1247</v>
      </c>
      <c r="AK6" s="754" t="s">
        <v>1249</v>
      </c>
      <c r="AL6" s="754" t="s">
        <v>1250</v>
      </c>
      <c r="AM6" s="754" t="s">
        <v>1251</v>
      </c>
      <c r="AN6" s="754" t="s">
        <v>1252</v>
      </c>
      <c r="AO6" s="754" t="s">
        <v>1253</v>
      </c>
      <c r="AP6" s="754" t="s">
        <v>1254</v>
      </c>
      <c r="AQ6" s="750"/>
      <c r="AR6" s="750"/>
      <c r="AS6" s="755"/>
      <c r="AT6" s="752" t="s">
        <v>1118</v>
      </c>
    </row>
    <row r="7" spans="1:46" ht="15" customHeight="1" x14ac:dyDescent="0.2">
      <c r="A7" s="598">
        <v>1</v>
      </c>
      <c r="B7" s="599">
        <v>1</v>
      </c>
      <c r="C7" s="600" t="s">
        <v>5</v>
      </c>
      <c r="D7" s="611">
        <v>0</v>
      </c>
      <c r="E7" s="649">
        <f t="shared" ref="E7:E70" si="1">ROUND($E$3*D7,0)</f>
        <v>0</v>
      </c>
      <c r="F7" s="611">
        <v>0</v>
      </c>
      <c r="G7" s="654">
        <f>ROUND($G$3*F7,0)</f>
        <v>0</v>
      </c>
      <c r="H7" s="611"/>
      <c r="I7" s="654">
        <f>ROUND($I$3*H7,0)</f>
        <v>0</v>
      </c>
      <c r="J7" s="1363">
        <f t="shared" ref="J7:J38" si="2">G7+I7</f>
        <v>0</v>
      </c>
      <c r="K7" s="1313">
        <v>1027</v>
      </c>
      <c r="L7" s="663">
        <f t="shared" ref="L7:L41" si="3">IF(AND(L$3*K7&lt;25000,$AS7&gt;0),25000,L$3*K7)</f>
        <v>247507</v>
      </c>
      <c r="M7" s="1388"/>
      <c r="N7" s="611">
        <v>3914</v>
      </c>
      <c r="O7" s="667">
        <f>N7*$O$3</f>
        <v>230926</v>
      </c>
      <c r="P7" s="654"/>
      <c r="Q7" s="667">
        <f>O7+P7</f>
        <v>230926</v>
      </c>
      <c r="R7" s="1352">
        <v>718.14422099999979</v>
      </c>
      <c r="S7" s="1349">
        <f t="shared" ref="S7:S38" si="4">ROUND(R7*$S$3,0)</f>
        <v>718144</v>
      </c>
      <c r="T7" s="1349">
        <f t="shared" ref="T7:T38" si="5">ROUND(S7*$T$3,0)</f>
        <v>180972</v>
      </c>
      <c r="U7" s="1349">
        <f>S7+T7</f>
        <v>899116</v>
      </c>
      <c r="V7" s="1352">
        <v>475.64138099999997</v>
      </c>
      <c r="W7" s="1349">
        <f t="shared" ref="W7:W38" si="6">ROUND(V7*$W$3,0)</f>
        <v>237821</v>
      </c>
      <c r="X7" s="1349">
        <f t="shared" ref="X7:X38" si="7">ROUND(W7*$X$3,0)</f>
        <v>68255</v>
      </c>
      <c r="Y7" s="1349">
        <f>W7+X7</f>
        <v>306076</v>
      </c>
      <c r="Z7" s="1352">
        <f t="shared" ref="Z7:Z70" si="8">R7+V7</f>
        <v>1193.7856019999997</v>
      </c>
      <c r="AA7" s="1349">
        <f t="shared" ref="AA7:AA70" si="9">S7+W7</f>
        <v>955965</v>
      </c>
      <c r="AB7" s="1349">
        <f t="shared" ref="AB7:AB70" si="10">T7+X7</f>
        <v>249227</v>
      </c>
      <c r="AC7" s="664">
        <f t="shared" ref="AC7:AC70" si="11">U7+Y7</f>
        <v>1205192</v>
      </c>
      <c r="AD7" s="1352">
        <v>718.14422099999979</v>
      </c>
      <c r="AE7" s="1349">
        <f>ROUND(AD7*$AE$3,0)</f>
        <v>574515</v>
      </c>
      <c r="AF7" s="1349">
        <f>ROUND(AE7*$AF$3,0)</f>
        <v>144778</v>
      </c>
      <c r="AG7" s="1349">
        <f>AE7+AF7</f>
        <v>719293</v>
      </c>
      <c r="AH7" s="1352">
        <v>475.64138099999997</v>
      </c>
      <c r="AI7" s="1349">
        <f>ROUND(AH7*$AI$3,0)</f>
        <v>190257</v>
      </c>
      <c r="AJ7" s="1349">
        <f>ROUND(AI7*$AJ$3,0)</f>
        <v>54604</v>
      </c>
      <c r="AK7" s="1349">
        <f>AI7+AJ7</f>
        <v>244861</v>
      </c>
      <c r="AL7" s="1352">
        <f t="shared" ref="AL7:AO7" si="12">AD7+AH7</f>
        <v>1193.7856019999997</v>
      </c>
      <c r="AM7" s="1349">
        <f t="shared" si="12"/>
        <v>764772</v>
      </c>
      <c r="AN7" s="1349">
        <f t="shared" si="12"/>
        <v>199382</v>
      </c>
      <c r="AO7" s="1383">
        <f t="shared" si="12"/>
        <v>964154</v>
      </c>
      <c r="AP7" s="669">
        <f t="shared" ref="AP7:AP38" si="13">E7+J7+L7+M7+Q7+AC7+AO7</f>
        <v>2647779</v>
      </c>
      <c r="AS7" s="601">
        <v>2550</v>
      </c>
      <c r="AT7" s="668">
        <f t="shared" ref="AT7:AT41" si="14">IF(AND(AT$3*AS7&lt;25000,$AS7&gt;0),25000,AT$3*AS7)</f>
        <v>614550</v>
      </c>
    </row>
    <row r="8" spans="1:46" ht="15" customHeight="1" x14ac:dyDescent="0.2">
      <c r="A8" s="112">
        <v>2</v>
      </c>
      <c r="B8" s="305">
        <v>2</v>
      </c>
      <c r="C8" s="602" t="s">
        <v>6</v>
      </c>
      <c r="D8" s="609">
        <v>0</v>
      </c>
      <c r="E8" s="650">
        <f t="shared" si="1"/>
        <v>0</v>
      </c>
      <c r="F8" s="609">
        <v>0</v>
      </c>
      <c r="G8" s="655">
        <f t="shared" ref="G8:G71" si="15">ROUND($G$3*F8,0)</f>
        <v>0</v>
      </c>
      <c r="H8" s="609"/>
      <c r="I8" s="655">
        <f t="shared" ref="I8:I71" si="16">ROUND($I$3*H8,0)</f>
        <v>0</v>
      </c>
      <c r="J8" s="1364">
        <f t="shared" si="2"/>
        <v>0</v>
      </c>
      <c r="K8" s="1150">
        <v>465</v>
      </c>
      <c r="L8" s="659">
        <f t="shared" si="3"/>
        <v>112065</v>
      </c>
      <c r="M8" s="1389"/>
      <c r="N8" s="609">
        <v>1791</v>
      </c>
      <c r="O8" s="670">
        <f t="shared" ref="O8:O71" si="17">N8*$O$3</f>
        <v>105669</v>
      </c>
      <c r="P8" s="655"/>
      <c r="Q8" s="670">
        <f t="shared" ref="Q8:Q71" si="18">O8+P8</f>
        <v>105669</v>
      </c>
      <c r="R8" s="1353">
        <v>380.5</v>
      </c>
      <c r="S8" s="1316">
        <f t="shared" si="4"/>
        <v>380500</v>
      </c>
      <c r="T8" s="1316">
        <f t="shared" si="5"/>
        <v>95886</v>
      </c>
      <c r="U8" s="1316">
        <f t="shared" ref="U8:U71" si="19">S8+T8</f>
        <v>476386</v>
      </c>
      <c r="V8" s="1353">
        <v>230.5</v>
      </c>
      <c r="W8" s="1316">
        <f t="shared" si="6"/>
        <v>115250</v>
      </c>
      <c r="X8" s="1316">
        <f t="shared" si="7"/>
        <v>33077</v>
      </c>
      <c r="Y8" s="1316">
        <f t="shared" ref="Y8:Y71" si="20">W8+X8</f>
        <v>148327</v>
      </c>
      <c r="Z8" s="1353">
        <f t="shared" si="8"/>
        <v>611</v>
      </c>
      <c r="AA8" s="1316">
        <f t="shared" si="9"/>
        <v>495750</v>
      </c>
      <c r="AB8" s="1316">
        <f t="shared" si="10"/>
        <v>128963</v>
      </c>
      <c r="AC8" s="660">
        <f t="shared" si="11"/>
        <v>624713</v>
      </c>
      <c r="AD8" s="1353">
        <v>380.5</v>
      </c>
      <c r="AE8" s="1316">
        <f t="shared" ref="AE8:AE71" si="21">ROUND(AD8*$AE$3,0)</f>
        <v>304400</v>
      </c>
      <c r="AF8" s="1316">
        <f t="shared" ref="AF8:AF71" si="22">ROUND(AE8*$AF$3,0)</f>
        <v>76709</v>
      </c>
      <c r="AG8" s="1316">
        <f t="shared" ref="AG8:AG71" si="23">AE8+AF8</f>
        <v>381109</v>
      </c>
      <c r="AH8" s="1353">
        <v>230.5</v>
      </c>
      <c r="AI8" s="1316">
        <f t="shared" ref="AI8:AI71" si="24">ROUND(AH8*$AI$3,0)</f>
        <v>92200</v>
      </c>
      <c r="AJ8" s="1316">
        <f t="shared" ref="AJ8:AJ71" si="25">ROUND(AI8*$AJ$3,0)</f>
        <v>26461</v>
      </c>
      <c r="AK8" s="1316">
        <f t="shared" ref="AK8:AK71" si="26">AI8+AJ8</f>
        <v>118661</v>
      </c>
      <c r="AL8" s="1353">
        <f t="shared" ref="AL8:AL71" si="27">AD8+AH8</f>
        <v>611</v>
      </c>
      <c r="AM8" s="1316">
        <f t="shared" ref="AM8:AM71" si="28">AE8+AI8</f>
        <v>396600</v>
      </c>
      <c r="AN8" s="1316">
        <f t="shared" ref="AN8:AN71" si="29">AF8+AJ8</f>
        <v>103170</v>
      </c>
      <c r="AO8" s="1384">
        <f t="shared" ref="AO8:AO71" si="30">AG8+AK8</f>
        <v>499770</v>
      </c>
      <c r="AP8" s="672">
        <f t="shared" si="13"/>
        <v>1342217</v>
      </c>
      <c r="AS8" s="603">
        <v>1143</v>
      </c>
      <c r="AT8" s="671">
        <f t="shared" si="14"/>
        <v>275463</v>
      </c>
    </row>
    <row r="9" spans="1:46" ht="15" customHeight="1" x14ac:dyDescent="0.2">
      <c r="A9" s="604">
        <v>3</v>
      </c>
      <c r="B9" s="305">
        <v>3</v>
      </c>
      <c r="C9" s="602" t="s">
        <v>7</v>
      </c>
      <c r="D9" s="609">
        <v>0</v>
      </c>
      <c r="E9" s="650">
        <f t="shared" si="1"/>
        <v>0</v>
      </c>
      <c r="F9" s="609">
        <v>0</v>
      </c>
      <c r="G9" s="655">
        <f t="shared" si="15"/>
        <v>0</v>
      </c>
      <c r="H9" s="609"/>
      <c r="I9" s="655">
        <f t="shared" si="16"/>
        <v>0</v>
      </c>
      <c r="J9" s="1364">
        <f t="shared" si="2"/>
        <v>0</v>
      </c>
      <c r="K9" s="1150">
        <v>4536</v>
      </c>
      <c r="L9" s="659">
        <f t="shared" si="3"/>
        <v>1093176</v>
      </c>
      <c r="M9" s="1389"/>
      <c r="N9" s="609">
        <v>10544</v>
      </c>
      <c r="O9" s="670">
        <f t="shared" si="17"/>
        <v>622096</v>
      </c>
      <c r="P9" s="655"/>
      <c r="Q9" s="670">
        <f t="shared" si="18"/>
        <v>622096</v>
      </c>
      <c r="R9" s="1353">
        <v>1987.99145</v>
      </c>
      <c r="S9" s="1316">
        <f t="shared" si="4"/>
        <v>1987991</v>
      </c>
      <c r="T9" s="1316">
        <f t="shared" si="5"/>
        <v>500974</v>
      </c>
      <c r="U9" s="1316">
        <f t="shared" si="19"/>
        <v>2488965</v>
      </c>
      <c r="V9" s="1353">
        <v>1232.51883</v>
      </c>
      <c r="W9" s="1316">
        <f t="shared" si="6"/>
        <v>616259</v>
      </c>
      <c r="X9" s="1316">
        <f t="shared" si="7"/>
        <v>176866</v>
      </c>
      <c r="Y9" s="1316">
        <f t="shared" si="20"/>
        <v>793125</v>
      </c>
      <c r="Z9" s="1353">
        <f t="shared" si="8"/>
        <v>3220.51028</v>
      </c>
      <c r="AA9" s="1316">
        <f t="shared" si="9"/>
        <v>2604250</v>
      </c>
      <c r="AB9" s="1316">
        <f t="shared" si="10"/>
        <v>677840</v>
      </c>
      <c r="AC9" s="660">
        <f t="shared" si="11"/>
        <v>3282090</v>
      </c>
      <c r="AD9" s="1353">
        <v>1987.99145</v>
      </c>
      <c r="AE9" s="1316">
        <f t="shared" si="21"/>
        <v>1590393</v>
      </c>
      <c r="AF9" s="1316">
        <f t="shared" si="22"/>
        <v>400779</v>
      </c>
      <c r="AG9" s="1316">
        <f t="shared" si="23"/>
        <v>1991172</v>
      </c>
      <c r="AH9" s="1353">
        <v>1232.51883</v>
      </c>
      <c r="AI9" s="1316">
        <f t="shared" si="24"/>
        <v>493008</v>
      </c>
      <c r="AJ9" s="1316">
        <f t="shared" si="25"/>
        <v>141493</v>
      </c>
      <c r="AK9" s="1316">
        <f t="shared" si="26"/>
        <v>634501</v>
      </c>
      <c r="AL9" s="1353">
        <f t="shared" si="27"/>
        <v>3220.51028</v>
      </c>
      <c r="AM9" s="1316">
        <f t="shared" si="28"/>
        <v>2083401</v>
      </c>
      <c r="AN9" s="1316">
        <f t="shared" si="29"/>
        <v>542272</v>
      </c>
      <c r="AO9" s="1384">
        <f t="shared" si="30"/>
        <v>2625673</v>
      </c>
      <c r="AP9" s="672">
        <f t="shared" si="13"/>
        <v>7623035</v>
      </c>
      <c r="AS9" s="603">
        <v>7224</v>
      </c>
      <c r="AT9" s="671">
        <f t="shared" si="14"/>
        <v>1740984</v>
      </c>
    </row>
    <row r="10" spans="1:46" ht="15" customHeight="1" x14ac:dyDescent="0.2">
      <c r="A10" s="604">
        <v>4</v>
      </c>
      <c r="B10" s="305">
        <v>4</v>
      </c>
      <c r="C10" s="602" t="s">
        <v>8</v>
      </c>
      <c r="D10" s="609">
        <v>1</v>
      </c>
      <c r="E10" s="650">
        <f t="shared" si="1"/>
        <v>21000</v>
      </c>
      <c r="F10" s="609">
        <v>0</v>
      </c>
      <c r="G10" s="655">
        <f t="shared" si="15"/>
        <v>0</v>
      </c>
      <c r="H10" s="609"/>
      <c r="I10" s="655">
        <f t="shared" si="16"/>
        <v>0</v>
      </c>
      <c r="J10" s="1364">
        <f t="shared" si="2"/>
        <v>0</v>
      </c>
      <c r="K10" s="1150">
        <v>383</v>
      </c>
      <c r="L10" s="659">
        <f t="shared" si="3"/>
        <v>92303</v>
      </c>
      <c r="M10" s="1389"/>
      <c r="N10" s="609">
        <v>1378</v>
      </c>
      <c r="O10" s="670">
        <f t="shared" si="17"/>
        <v>81302</v>
      </c>
      <c r="P10" s="655"/>
      <c r="Q10" s="670">
        <f t="shared" si="18"/>
        <v>81302</v>
      </c>
      <c r="R10" s="1353">
        <v>233.78696799999997</v>
      </c>
      <c r="S10" s="1316">
        <f t="shared" si="4"/>
        <v>233787</v>
      </c>
      <c r="T10" s="1316">
        <f t="shared" si="5"/>
        <v>58914</v>
      </c>
      <c r="U10" s="1316">
        <f t="shared" si="19"/>
        <v>292701</v>
      </c>
      <c r="V10" s="1353">
        <v>172.212996</v>
      </c>
      <c r="W10" s="1316">
        <f t="shared" si="6"/>
        <v>86106</v>
      </c>
      <c r="X10" s="1316">
        <f t="shared" si="7"/>
        <v>24712</v>
      </c>
      <c r="Y10" s="1316">
        <f t="shared" si="20"/>
        <v>110818</v>
      </c>
      <c r="Z10" s="1353">
        <f t="shared" si="8"/>
        <v>405.99996399999998</v>
      </c>
      <c r="AA10" s="1316">
        <f t="shared" si="9"/>
        <v>319893</v>
      </c>
      <c r="AB10" s="1316">
        <f t="shared" si="10"/>
        <v>83626</v>
      </c>
      <c r="AC10" s="660">
        <f t="shared" si="11"/>
        <v>403519</v>
      </c>
      <c r="AD10" s="1353">
        <v>233.78696799999997</v>
      </c>
      <c r="AE10" s="1316">
        <f t="shared" si="21"/>
        <v>187030</v>
      </c>
      <c r="AF10" s="1316">
        <f t="shared" si="22"/>
        <v>47132</v>
      </c>
      <c r="AG10" s="1316">
        <f t="shared" si="23"/>
        <v>234162</v>
      </c>
      <c r="AH10" s="1353">
        <v>172.212996</v>
      </c>
      <c r="AI10" s="1316">
        <f t="shared" si="24"/>
        <v>68885</v>
      </c>
      <c r="AJ10" s="1316">
        <f t="shared" si="25"/>
        <v>19770</v>
      </c>
      <c r="AK10" s="1316">
        <f t="shared" si="26"/>
        <v>88655</v>
      </c>
      <c r="AL10" s="1353">
        <f t="shared" si="27"/>
        <v>405.99996399999998</v>
      </c>
      <c r="AM10" s="1316">
        <f t="shared" si="28"/>
        <v>255915</v>
      </c>
      <c r="AN10" s="1316">
        <f t="shared" si="29"/>
        <v>66902</v>
      </c>
      <c r="AO10" s="1384">
        <f t="shared" si="30"/>
        <v>322817</v>
      </c>
      <c r="AP10" s="672">
        <f t="shared" si="13"/>
        <v>920941</v>
      </c>
      <c r="AS10" s="603">
        <v>912</v>
      </c>
      <c r="AT10" s="671">
        <f t="shared" si="14"/>
        <v>219792</v>
      </c>
    </row>
    <row r="11" spans="1:46" ht="15" customHeight="1" x14ac:dyDescent="0.2">
      <c r="A11" s="605">
        <v>5</v>
      </c>
      <c r="B11" s="606">
        <v>5</v>
      </c>
      <c r="C11" s="607" t="s">
        <v>9</v>
      </c>
      <c r="D11" s="610">
        <v>0</v>
      </c>
      <c r="E11" s="651">
        <f t="shared" si="1"/>
        <v>0</v>
      </c>
      <c r="F11" s="610">
        <v>0</v>
      </c>
      <c r="G11" s="656">
        <f t="shared" si="15"/>
        <v>0</v>
      </c>
      <c r="H11" s="610"/>
      <c r="I11" s="656">
        <f t="shared" si="16"/>
        <v>0</v>
      </c>
      <c r="J11" s="1365">
        <f t="shared" si="2"/>
        <v>0</v>
      </c>
      <c r="K11" s="1314">
        <v>821</v>
      </c>
      <c r="L11" s="661">
        <f t="shared" si="3"/>
        <v>197861</v>
      </c>
      <c r="M11" s="1390"/>
      <c r="N11" s="610">
        <v>2222</v>
      </c>
      <c r="O11" s="673">
        <f t="shared" si="17"/>
        <v>131098</v>
      </c>
      <c r="P11" s="656"/>
      <c r="Q11" s="673">
        <f t="shared" si="18"/>
        <v>131098</v>
      </c>
      <c r="R11" s="1354">
        <v>322.49700799999999</v>
      </c>
      <c r="S11" s="1350">
        <f t="shared" si="4"/>
        <v>322497</v>
      </c>
      <c r="T11" s="1350">
        <f t="shared" si="5"/>
        <v>81269</v>
      </c>
      <c r="U11" s="1350">
        <f t="shared" si="19"/>
        <v>403766</v>
      </c>
      <c r="V11" s="1354">
        <v>269</v>
      </c>
      <c r="W11" s="1350">
        <f t="shared" si="6"/>
        <v>134500</v>
      </c>
      <c r="X11" s="1350">
        <f t="shared" si="7"/>
        <v>38602</v>
      </c>
      <c r="Y11" s="1350">
        <f t="shared" si="20"/>
        <v>173102</v>
      </c>
      <c r="Z11" s="1354">
        <f t="shared" si="8"/>
        <v>591.49700800000005</v>
      </c>
      <c r="AA11" s="1350">
        <f t="shared" si="9"/>
        <v>456997</v>
      </c>
      <c r="AB11" s="1350">
        <f t="shared" si="10"/>
        <v>119871</v>
      </c>
      <c r="AC11" s="662">
        <f t="shared" si="11"/>
        <v>576868</v>
      </c>
      <c r="AD11" s="1354">
        <v>322.49700799999999</v>
      </c>
      <c r="AE11" s="1350">
        <f t="shared" si="21"/>
        <v>257998</v>
      </c>
      <c r="AF11" s="1350">
        <f t="shared" si="22"/>
        <v>65015</v>
      </c>
      <c r="AG11" s="1350">
        <f t="shared" si="23"/>
        <v>323013</v>
      </c>
      <c r="AH11" s="1354">
        <v>269</v>
      </c>
      <c r="AI11" s="1350">
        <f t="shared" si="24"/>
        <v>107600</v>
      </c>
      <c r="AJ11" s="1350">
        <f t="shared" si="25"/>
        <v>30881</v>
      </c>
      <c r="AK11" s="1350">
        <f t="shared" si="26"/>
        <v>138481</v>
      </c>
      <c r="AL11" s="1354">
        <f t="shared" si="27"/>
        <v>591.49700800000005</v>
      </c>
      <c r="AM11" s="1350">
        <f t="shared" si="28"/>
        <v>365598</v>
      </c>
      <c r="AN11" s="1350">
        <f t="shared" si="29"/>
        <v>95896</v>
      </c>
      <c r="AO11" s="1385">
        <f t="shared" si="30"/>
        <v>461494</v>
      </c>
      <c r="AP11" s="675">
        <f t="shared" si="13"/>
        <v>1367321</v>
      </c>
      <c r="AS11" s="608">
        <v>1542</v>
      </c>
      <c r="AT11" s="674">
        <f t="shared" si="14"/>
        <v>371622</v>
      </c>
    </row>
    <row r="12" spans="1:46" ht="15" customHeight="1" x14ac:dyDescent="0.2">
      <c r="A12" s="598">
        <v>6</v>
      </c>
      <c r="B12" s="599">
        <v>6</v>
      </c>
      <c r="C12" s="600" t="s">
        <v>10</v>
      </c>
      <c r="D12" s="611">
        <v>0</v>
      </c>
      <c r="E12" s="649">
        <f t="shared" si="1"/>
        <v>0</v>
      </c>
      <c r="F12" s="611">
        <v>0</v>
      </c>
      <c r="G12" s="654">
        <f t="shared" si="15"/>
        <v>0</v>
      </c>
      <c r="H12" s="611"/>
      <c r="I12" s="654">
        <f t="shared" si="16"/>
        <v>0</v>
      </c>
      <c r="J12" s="1363">
        <f t="shared" si="2"/>
        <v>0</v>
      </c>
      <c r="K12" s="1313">
        <v>391</v>
      </c>
      <c r="L12" s="663">
        <f t="shared" si="3"/>
        <v>94231</v>
      </c>
      <c r="M12" s="1388"/>
      <c r="N12" s="611">
        <v>2511</v>
      </c>
      <c r="O12" s="667">
        <f t="shared" si="17"/>
        <v>148149</v>
      </c>
      <c r="P12" s="654"/>
      <c r="Q12" s="667">
        <f t="shared" si="18"/>
        <v>148149</v>
      </c>
      <c r="R12" s="1352">
        <v>497.21518500000076</v>
      </c>
      <c r="S12" s="1349">
        <f t="shared" si="4"/>
        <v>497215</v>
      </c>
      <c r="T12" s="1349">
        <f t="shared" si="5"/>
        <v>125298</v>
      </c>
      <c r="U12" s="1349">
        <f t="shared" si="19"/>
        <v>622513</v>
      </c>
      <c r="V12" s="1352">
        <v>339.26830699999999</v>
      </c>
      <c r="W12" s="1349">
        <f t="shared" si="6"/>
        <v>169634</v>
      </c>
      <c r="X12" s="1349">
        <f t="shared" si="7"/>
        <v>48685</v>
      </c>
      <c r="Y12" s="1349">
        <f t="shared" si="20"/>
        <v>218319</v>
      </c>
      <c r="Z12" s="1352">
        <f t="shared" si="8"/>
        <v>836.48349200000075</v>
      </c>
      <c r="AA12" s="1349">
        <f t="shared" si="9"/>
        <v>666849</v>
      </c>
      <c r="AB12" s="1349">
        <f t="shared" si="10"/>
        <v>173983</v>
      </c>
      <c r="AC12" s="664">
        <f t="shared" si="11"/>
        <v>840832</v>
      </c>
      <c r="AD12" s="1352">
        <v>497.21518500000076</v>
      </c>
      <c r="AE12" s="1349">
        <f t="shared" si="21"/>
        <v>397772</v>
      </c>
      <c r="AF12" s="1349">
        <f t="shared" si="22"/>
        <v>100239</v>
      </c>
      <c r="AG12" s="1349">
        <f t="shared" si="23"/>
        <v>498011</v>
      </c>
      <c r="AH12" s="1352">
        <v>339.26830699999999</v>
      </c>
      <c r="AI12" s="1349">
        <f t="shared" si="24"/>
        <v>135707</v>
      </c>
      <c r="AJ12" s="1349">
        <f t="shared" si="25"/>
        <v>38948</v>
      </c>
      <c r="AK12" s="1349">
        <f t="shared" si="26"/>
        <v>174655</v>
      </c>
      <c r="AL12" s="1352">
        <f t="shared" si="27"/>
        <v>836.48349200000075</v>
      </c>
      <c r="AM12" s="1349">
        <f t="shared" si="28"/>
        <v>533479</v>
      </c>
      <c r="AN12" s="1349">
        <f t="shared" si="29"/>
        <v>139187</v>
      </c>
      <c r="AO12" s="1383">
        <f t="shared" si="30"/>
        <v>672666</v>
      </c>
      <c r="AP12" s="669">
        <f t="shared" si="13"/>
        <v>1755878</v>
      </c>
      <c r="AS12" s="601">
        <v>1672</v>
      </c>
      <c r="AT12" s="668">
        <f t="shared" si="14"/>
        <v>402952</v>
      </c>
    </row>
    <row r="13" spans="1:46" ht="15" customHeight="1" x14ac:dyDescent="0.2">
      <c r="A13" s="604">
        <v>7</v>
      </c>
      <c r="B13" s="305">
        <v>7</v>
      </c>
      <c r="C13" s="602" t="s">
        <v>11</v>
      </c>
      <c r="D13" s="609">
        <v>0</v>
      </c>
      <c r="E13" s="650">
        <f t="shared" si="1"/>
        <v>0</v>
      </c>
      <c r="F13" s="609">
        <v>0</v>
      </c>
      <c r="G13" s="655">
        <f t="shared" si="15"/>
        <v>0</v>
      </c>
      <c r="H13" s="609"/>
      <c r="I13" s="655">
        <f t="shared" si="16"/>
        <v>0</v>
      </c>
      <c r="J13" s="1364">
        <f t="shared" si="2"/>
        <v>0</v>
      </c>
      <c r="K13" s="1150">
        <v>196</v>
      </c>
      <c r="L13" s="659">
        <f t="shared" si="3"/>
        <v>47236</v>
      </c>
      <c r="M13" s="1389"/>
      <c r="N13" s="609">
        <v>910</v>
      </c>
      <c r="O13" s="670">
        <f t="shared" si="17"/>
        <v>53690</v>
      </c>
      <c r="P13" s="655"/>
      <c r="Q13" s="670">
        <f t="shared" si="18"/>
        <v>53690</v>
      </c>
      <c r="R13" s="1353">
        <v>226.67258900000002</v>
      </c>
      <c r="S13" s="1316">
        <f t="shared" si="4"/>
        <v>226673</v>
      </c>
      <c r="T13" s="1316">
        <f t="shared" si="5"/>
        <v>57122</v>
      </c>
      <c r="U13" s="1316">
        <f t="shared" si="19"/>
        <v>283795</v>
      </c>
      <c r="V13" s="1353">
        <v>163.206323</v>
      </c>
      <c r="W13" s="1316">
        <f t="shared" si="6"/>
        <v>81603</v>
      </c>
      <c r="X13" s="1316">
        <f t="shared" si="7"/>
        <v>23420</v>
      </c>
      <c r="Y13" s="1316">
        <f t="shared" si="20"/>
        <v>105023</v>
      </c>
      <c r="Z13" s="1353">
        <f t="shared" si="8"/>
        <v>389.87891200000001</v>
      </c>
      <c r="AA13" s="1316">
        <f t="shared" si="9"/>
        <v>308276</v>
      </c>
      <c r="AB13" s="1316">
        <f t="shared" si="10"/>
        <v>80542</v>
      </c>
      <c r="AC13" s="660">
        <f t="shared" si="11"/>
        <v>388818</v>
      </c>
      <c r="AD13" s="1353">
        <v>226.67258900000002</v>
      </c>
      <c r="AE13" s="1316">
        <f t="shared" si="21"/>
        <v>181338</v>
      </c>
      <c r="AF13" s="1316">
        <f t="shared" si="22"/>
        <v>45697</v>
      </c>
      <c r="AG13" s="1316">
        <f t="shared" si="23"/>
        <v>227035</v>
      </c>
      <c r="AH13" s="1353">
        <v>163.206323</v>
      </c>
      <c r="AI13" s="1316">
        <f t="shared" si="24"/>
        <v>65283</v>
      </c>
      <c r="AJ13" s="1316">
        <f t="shared" si="25"/>
        <v>18736</v>
      </c>
      <c r="AK13" s="1316">
        <f t="shared" si="26"/>
        <v>84019</v>
      </c>
      <c r="AL13" s="1353">
        <f t="shared" si="27"/>
        <v>389.87891200000001</v>
      </c>
      <c r="AM13" s="1316">
        <f t="shared" si="28"/>
        <v>246621</v>
      </c>
      <c r="AN13" s="1316">
        <f t="shared" si="29"/>
        <v>64433</v>
      </c>
      <c r="AO13" s="1384">
        <f t="shared" si="30"/>
        <v>311054</v>
      </c>
      <c r="AP13" s="672">
        <f t="shared" si="13"/>
        <v>800798</v>
      </c>
      <c r="AS13" s="603">
        <v>599</v>
      </c>
      <c r="AT13" s="671">
        <f t="shared" si="14"/>
        <v>144359</v>
      </c>
    </row>
    <row r="14" spans="1:46" ht="15" customHeight="1" x14ac:dyDescent="0.2">
      <c r="A14" s="604">
        <v>8</v>
      </c>
      <c r="B14" s="305">
        <v>8</v>
      </c>
      <c r="C14" s="602" t="s">
        <v>12</v>
      </c>
      <c r="D14" s="609">
        <v>5</v>
      </c>
      <c r="E14" s="650">
        <f t="shared" si="1"/>
        <v>105000</v>
      </c>
      <c r="F14" s="609">
        <v>2</v>
      </c>
      <c r="G14" s="655">
        <f t="shared" si="15"/>
        <v>12000</v>
      </c>
      <c r="H14" s="609"/>
      <c r="I14" s="655">
        <f t="shared" si="16"/>
        <v>0</v>
      </c>
      <c r="J14" s="1364">
        <f t="shared" si="2"/>
        <v>12000</v>
      </c>
      <c r="K14" s="1150">
        <v>1518</v>
      </c>
      <c r="L14" s="659">
        <f t="shared" si="3"/>
        <v>365838</v>
      </c>
      <c r="M14" s="1389"/>
      <c r="N14" s="609">
        <v>9784</v>
      </c>
      <c r="O14" s="670">
        <f t="shared" si="17"/>
        <v>577256</v>
      </c>
      <c r="P14" s="655"/>
      <c r="Q14" s="670">
        <f t="shared" si="18"/>
        <v>577256</v>
      </c>
      <c r="R14" s="1353">
        <v>2001.9187510000002</v>
      </c>
      <c r="S14" s="1316">
        <f t="shared" si="4"/>
        <v>2001919</v>
      </c>
      <c r="T14" s="1316">
        <f t="shared" si="5"/>
        <v>504484</v>
      </c>
      <c r="U14" s="1316">
        <f t="shared" si="19"/>
        <v>2506403</v>
      </c>
      <c r="V14" s="1353">
        <v>1268</v>
      </c>
      <c r="W14" s="1316">
        <f t="shared" si="6"/>
        <v>634000</v>
      </c>
      <c r="X14" s="1316">
        <f t="shared" si="7"/>
        <v>181958</v>
      </c>
      <c r="Y14" s="1316">
        <f t="shared" si="20"/>
        <v>815958</v>
      </c>
      <c r="Z14" s="1353">
        <f t="shared" si="8"/>
        <v>3269.9187510000002</v>
      </c>
      <c r="AA14" s="1316">
        <f t="shared" si="9"/>
        <v>2635919</v>
      </c>
      <c r="AB14" s="1316">
        <f t="shared" si="10"/>
        <v>686442</v>
      </c>
      <c r="AC14" s="660">
        <f t="shared" si="11"/>
        <v>3322361</v>
      </c>
      <c r="AD14" s="1353">
        <v>2001.9187510000002</v>
      </c>
      <c r="AE14" s="1316">
        <f t="shared" si="21"/>
        <v>1601535</v>
      </c>
      <c r="AF14" s="1316">
        <f t="shared" si="22"/>
        <v>403587</v>
      </c>
      <c r="AG14" s="1316">
        <f t="shared" si="23"/>
        <v>2005122</v>
      </c>
      <c r="AH14" s="1353">
        <v>1268</v>
      </c>
      <c r="AI14" s="1316">
        <f t="shared" si="24"/>
        <v>507200</v>
      </c>
      <c r="AJ14" s="1316">
        <f t="shared" si="25"/>
        <v>145566</v>
      </c>
      <c r="AK14" s="1316">
        <f t="shared" si="26"/>
        <v>652766</v>
      </c>
      <c r="AL14" s="1353">
        <f t="shared" si="27"/>
        <v>3269.9187510000002</v>
      </c>
      <c r="AM14" s="1316">
        <f t="shared" si="28"/>
        <v>2108735</v>
      </c>
      <c r="AN14" s="1316">
        <f t="shared" si="29"/>
        <v>549153</v>
      </c>
      <c r="AO14" s="1384">
        <f t="shared" si="30"/>
        <v>2657888</v>
      </c>
      <c r="AP14" s="672">
        <f t="shared" si="13"/>
        <v>7040343</v>
      </c>
      <c r="AS14" s="603">
        <v>6539</v>
      </c>
      <c r="AT14" s="671">
        <f t="shared" si="14"/>
        <v>1575899</v>
      </c>
    </row>
    <row r="15" spans="1:46" ht="15" customHeight="1" x14ac:dyDescent="0.2">
      <c r="A15" s="604">
        <v>9</v>
      </c>
      <c r="B15" s="305">
        <v>9</v>
      </c>
      <c r="C15" s="602" t="s">
        <v>13</v>
      </c>
      <c r="D15" s="609">
        <v>10</v>
      </c>
      <c r="E15" s="650">
        <f t="shared" si="1"/>
        <v>210000</v>
      </c>
      <c r="F15" s="609">
        <v>3</v>
      </c>
      <c r="G15" s="655">
        <f t="shared" si="15"/>
        <v>18000</v>
      </c>
      <c r="H15" s="609"/>
      <c r="I15" s="655">
        <f t="shared" si="16"/>
        <v>0</v>
      </c>
      <c r="J15" s="1364">
        <f t="shared" si="2"/>
        <v>18000</v>
      </c>
      <c r="K15" s="1150">
        <v>4399</v>
      </c>
      <c r="L15" s="659">
        <f t="shared" si="3"/>
        <v>1060159</v>
      </c>
      <c r="M15" s="1389"/>
      <c r="N15" s="609">
        <v>16368</v>
      </c>
      <c r="O15" s="670">
        <f t="shared" si="17"/>
        <v>965712</v>
      </c>
      <c r="P15" s="655"/>
      <c r="Q15" s="670">
        <f t="shared" si="18"/>
        <v>965712</v>
      </c>
      <c r="R15" s="1353">
        <v>2662.2599449999962</v>
      </c>
      <c r="S15" s="1316">
        <f t="shared" si="4"/>
        <v>2662260</v>
      </c>
      <c r="T15" s="1316">
        <f t="shared" si="5"/>
        <v>670890</v>
      </c>
      <c r="U15" s="1316">
        <f t="shared" si="19"/>
        <v>3333150</v>
      </c>
      <c r="V15" s="1353">
        <v>2047.0116599999981</v>
      </c>
      <c r="W15" s="1316">
        <f t="shared" si="6"/>
        <v>1023506</v>
      </c>
      <c r="X15" s="1316">
        <f t="shared" si="7"/>
        <v>293746</v>
      </c>
      <c r="Y15" s="1316">
        <f t="shared" si="20"/>
        <v>1317252</v>
      </c>
      <c r="Z15" s="1353">
        <f t="shared" si="8"/>
        <v>4709.2716049999945</v>
      </c>
      <c r="AA15" s="1316">
        <f t="shared" si="9"/>
        <v>3685766</v>
      </c>
      <c r="AB15" s="1316">
        <f t="shared" si="10"/>
        <v>964636</v>
      </c>
      <c r="AC15" s="660">
        <f t="shared" si="11"/>
        <v>4650402</v>
      </c>
      <c r="AD15" s="1353">
        <v>2662.2599449999962</v>
      </c>
      <c r="AE15" s="1316">
        <f t="shared" si="21"/>
        <v>2129808</v>
      </c>
      <c r="AF15" s="1316">
        <f t="shared" si="22"/>
        <v>536712</v>
      </c>
      <c r="AG15" s="1316">
        <f t="shared" si="23"/>
        <v>2666520</v>
      </c>
      <c r="AH15" s="1353">
        <v>2047.0116599999981</v>
      </c>
      <c r="AI15" s="1316">
        <f t="shared" si="24"/>
        <v>818805</v>
      </c>
      <c r="AJ15" s="1316">
        <f t="shared" si="25"/>
        <v>234997</v>
      </c>
      <c r="AK15" s="1316">
        <f t="shared" si="26"/>
        <v>1053802</v>
      </c>
      <c r="AL15" s="1353">
        <f t="shared" si="27"/>
        <v>4709.2716049999945</v>
      </c>
      <c r="AM15" s="1316">
        <f t="shared" si="28"/>
        <v>2948613</v>
      </c>
      <c r="AN15" s="1316">
        <f t="shared" si="29"/>
        <v>771709</v>
      </c>
      <c r="AO15" s="1384">
        <f t="shared" si="30"/>
        <v>3720322</v>
      </c>
      <c r="AP15" s="672">
        <f t="shared" si="13"/>
        <v>10624595</v>
      </c>
      <c r="AS15" s="603">
        <v>10794</v>
      </c>
      <c r="AT15" s="671">
        <f t="shared" si="14"/>
        <v>2601354</v>
      </c>
    </row>
    <row r="16" spans="1:46" ht="15" customHeight="1" x14ac:dyDescent="0.2">
      <c r="A16" s="605">
        <v>10</v>
      </c>
      <c r="B16" s="606">
        <v>10</v>
      </c>
      <c r="C16" s="607" t="s">
        <v>14</v>
      </c>
      <c r="D16" s="610">
        <v>29</v>
      </c>
      <c r="E16" s="651">
        <f t="shared" si="1"/>
        <v>609000</v>
      </c>
      <c r="F16" s="610">
        <v>10</v>
      </c>
      <c r="G16" s="656">
        <f t="shared" si="15"/>
        <v>60000</v>
      </c>
      <c r="H16" s="610"/>
      <c r="I16" s="656">
        <f t="shared" si="16"/>
        <v>0</v>
      </c>
      <c r="J16" s="1365">
        <f t="shared" si="2"/>
        <v>60000</v>
      </c>
      <c r="K16" s="1314">
        <v>3847</v>
      </c>
      <c r="L16" s="661">
        <f t="shared" si="3"/>
        <v>927127</v>
      </c>
      <c r="M16" s="1390"/>
      <c r="N16" s="610">
        <v>12322</v>
      </c>
      <c r="O16" s="673">
        <f t="shared" si="17"/>
        <v>726998</v>
      </c>
      <c r="P16" s="656"/>
      <c r="Q16" s="673">
        <f t="shared" si="18"/>
        <v>726998</v>
      </c>
      <c r="R16" s="1354">
        <v>2946.408863000001</v>
      </c>
      <c r="S16" s="1350">
        <f t="shared" si="4"/>
        <v>2946409</v>
      </c>
      <c r="T16" s="1350">
        <f t="shared" si="5"/>
        <v>742495</v>
      </c>
      <c r="U16" s="1350">
        <f t="shared" si="19"/>
        <v>3688904</v>
      </c>
      <c r="V16" s="1354">
        <v>1584.2571909999999</v>
      </c>
      <c r="W16" s="1350">
        <f t="shared" si="6"/>
        <v>792129</v>
      </c>
      <c r="X16" s="1350">
        <f t="shared" si="7"/>
        <v>227341</v>
      </c>
      <c r="Y16" s="1350">
        <f t="shared" si="20"/>
        <v>1019470</v>
      </c>
      <c r="Z16" s="1354">
        <f t="shared" si="8"/>
        <v>4530.6660540000012</v>
      </c>
      <c r="AA16" s="1350">
        <f t="shared" si="9"/>
        <v>3738538</v>
      </c>
      <c r="AB16" s="1350">
        <f t="shared" si="10"/>
        <v>969836</v>
      </c>
      <c r="AC16" s="662">
        <f t="shared" si="11"/>
        <v>4708374</v>
      </c>
      <c r="AD16" s="1354">
        <v>2946.408863000001</v>
      </c>
      <c r="AE16" s="1350">
        <f t="shared" si="21"/>
        <v>2357127</v>
      </c>
      <c r="AF16" s="1350">
        <f t="shared" si="22"/>
        <v>593996</v>
      </c>
      <c r="AG16" s="1350">
        <f t="shared" si="23"/>
        <v>2951123</v>
      </c>
      <c r="AH16" s="1354">
        <v>1584.2571909999999</v>
      </c>
      <c r="AI16" s="1350">
        <f t="shared" si="24"/>
        <v>633703</v>
      </c>
      <c r="AJ16" s="1350">
        <f t="shared" si="25"/>
        <v>181873</v>
      </c>
      <c r="AK16" s="1350">
        <f t="shared" si="26"/>
        <v>815576</v>
      </c>
      <c r="AL16" s="1354">
        <f t="shared" si="27"/>
        <v>4530.6660540000012</v>
      </c>
      <c r="AM16" s="1350">
        <f t="shared" si="28"/>
        <v>2990830</v>
      </c>
      <c r="AN16" s="1350">
        <f t="shared" si="29"/>
        <v>775869</v>
      </c>
      <c r="AO16" s="1385">
        <f t="shared" si="30"/>
        <v>3766699</v>
      </c>
      <c r="AP16" s="675">
        <f t="shared" si="13"/>
        <v>10798198</v>
      </c>
      <c r="AS16" s="608">
        <v>8264</v>
      </c>
      <c r="AT16" s="674">
        <f t="shared" si="14"/>
        <v>1991624</v>
      </c>
    </row>
    <row r="17" spans="1:46" ht="15" customHeight="1" x14ac:dyDescent="0.2">
      <c r="A17" s="598">
        <v>11</v>
      </c>
      <c r="B17" s="599">
        <v>11</v>
      </c>
      <c r="C17" s="600" t="s">
        <v>15</v>
      </c>
      <c r="D17" s="611">
        <v>0</v>
      </c>
      <c r="E17" s="649">
        <f t="shared" si="1"/>
        <v>0</v>
      </c>
      <c r="F17" s="611">
        <v>0</v>
      </c>
      <c r="G17" s="654">
        <f t="shared" si="15"/>
        <v>0</v>
      </c>
      <c r="H17" s="611"/>
      <c r="I17" s="654">
        <f t="shared" si="16"/>
        <v>0</v>
      </c>
      <c r="J17" s="1363">
        <f t="shared" si="2"/>
        <v>0</v>
      </c>
      <c r="K17" s="1313">
        <v>282</v>
      </c>
      <c r="L17" s="663">
        <f t="shared" si="3"/>
        <v>67962</v>
      </c>
      <c r="M17" s="1388"/>
      <c r="N17" s="611">
        <v>676</v>
      </c>
      <c r="O17" s="667">
        <f t="shared" si="17"/>
        <v>39884</v>
      </c>
      <c r="P17" s="654"/>
      <c r="Q17" s="667">
        <f t="shared" si="18"/>
        <v>39884</v>
      </c>
      <c r="R17" s="1352">
        <v>153.70723800000002</v>
      </c>
      <c r="S17" s="1349">
        <f t="shared" si="4"/>
        <v>153707</v>
      </c>
      <c r="T17" s="1349">
        <f t="shared" si="5"/>
        <v>38734</v>
      </c>
      <c r="U17" s="1349">
        <f t="shared" si="19"/>
        <v>192441</v>
      </c>
      <c r="V17" s="1352">
        <v>116.86293499999999</v>
      </c>
      <c r="W17" s="1349">
        <f t="shared" si="6"/>
        <v>58431</v>
      </c>
      <c r="X17" s="1349">
        <f t="shared" si="7"/>
        <v>16770</v>
      </c>
      <c r="Y17" s="1349">
        <f t="shared" si="20"/>
        <v>75201</v>
      </c>
      <c r="Z17" s="1352">
        <f t="shared" si="8"/>
        <v>270.57017300000001</v>
      </c>
      <c r="AA17" s="1349">
        <f t="shared" si="9"/>
        <v>212138</v>
      </c>
      <c r="AB17" s="1349">
        <f t="shared" si="10"/>
        <v>55504</v>
      </c>
      <c r="AC17" s="664">
        <f t="shared" si="11"/>
        <v>267642</v>
      </c>
      <c r="AD17" s="1352">
        <v>153.70723800000002</v>
      </c>
      <c r="AE17" s="1349">
        <f t="shared" si="21"/>
        <v>122966</v>
      </c>
      <c r="AF17" s="1349">
        <f t="shared" si="22"/>
        <v>30987</v>
      </c>
      <c r="AG17" s="1349">
        <f t="shared" si="23"/>
        <v>153953</v>
      </c>
      <c r="AH17" s="1352">
        <v>116.86293499999999</v>
      </c>
      <c r="AI17" s="1349">
        <f t="shared" si="24"/>
        <v>46745</v>
      </c>
      <c r="AJ17" s="1349">
        <f t="shared" si="25"/>
        <v>13416</v>
      </c>
      <c r="AK17" s="1349">
        <f t="shared" si="26"/>
        <v>60161</v>
      </c>
      <c r="AL17" s="1352">
        <f t="shared" si="27"/>
        <v>270.57017300000001</v>
      </c>
      <c r="AM17" s="1349">
        <f t="shared" si="28"/>
        <v>169711</v>
      </c>
      <c r="AN17" s="1349">
        <f t="shared" si="29"/>
        <v>44403</v>
      </c>
      <c r="AO17" s="1383">
        <f t="shared" si="30"/>
        <v>214114</v>
      </c>
      <c r="AP17" s="669">
        <f t="shared" si="13"/>
        <v>589602</v>
      </c>
      <c r="AS17" s="601">
        <v>426</v>
      </c>
      <c r="AT17" s="668">
        <f t="shared" si="14"/>
        <v>102666</v>
      </c>
    </row>
    <row r="18" spans="1:46" ht="15" customHeight="1" x14ac:dyDescent="0.2">
      <c r="A18" s="604">
        <v>12</v>
      </c>
      <c r="B18" s="305">
        <v>12</v>
      </c>
      <c r="C18" s="602" t="s">
        <v>16</v>
      </c>
      <c r="D18" s="609">
        <v>0</v>
      </c>
      <c r="E18" s="650">
        <f t="shared" si="1"/>
        <v>0</v>
      </c>
      <c r="F18" s="609">
        <v>0</v>
      </c>
      <c r="G18" s="655">
        <f t="shared" si="15"/>
        <v>0</v>
      </c>
      <c r="H18" s="609"/>
      <c r="I18" s="655">
        <f t="shared" si="16"/>
        <v>0</v>
      </c>
      <c r="J18" s="1364">
        <f t="shared" si="2"/>
        <v>0</v>
      </c>
      <c r="K18" s="1150">
        <v>98</v>
      </c>
      <c r="L18" s="659">
        <f t="shared" si="3"/>
        <v>25000</v>
      </c>
      <c r="M18" s="1389"/>
      <c r="N18" s="609">
        <v>529</v>
      </c>
      <c r="O18" s="670">
        <f t="shared" si="17"/>
        <v>31211</v>
      </c>
      <c r="P18" s="655"/>
      <c r="Q18" s="670">
        <f t="shared" si="18"/>
        <v>31211</v>
      </c>
      <c r="R18" s="1353">
        <v>166.18340799999999</v>
      </c>
      <c r="S18" s="1316">
        <f t="shared" si="4"/>
        <v>166183</v>
      </c>
      <c r="T18" s="1316">
        <f t="shared" si="5"/>
        <v>41878</v>
      </c>
      <c r="U18" s="1316">
        <f t="shared" si="19"/>
        <v>208061</v>
      </c>
      <c r="V18" s="1353">
        <v>97.812901999999994</v>
      </c>
      <c r="W18" s="1316">
        <f t="shared" si="6"/>
        <v>48906</v>
      </c>
      <c r="X18" s="1316">
        <f t="shared" si="7"/>
        <v>14036</v>
      </c>
      <c r="Y18" s="1316">
        <f t="shared" si="20"/>
        <v>62942</v>
      </c>
      <c r="Z18" s="1353">
        <f t="shared" si="8"/>
        <v>263.99630999999999</v>
      </c>
      <c r="AA18" s="1316">
        <f t="shared" si="9"/>
        <v>215089</v>
      </c>
      <c r="AB18" s="1316">
        <f t="shared" si="10"/>
        <v>55914</v>
      </c>
      <c r="AC18" s="660">
        <f t="shared" si="11"/>
        <v>271003</v>
      </c>
      <c r="AD18" s="1353">
        <v>166.18340799999999</v>
      </c>
      <c r="AE18" s="1316">
        <f t="shared" si="21"/>
        <v>132947</v>
      </c>
      <c r="AF18" s="1316">
        <f t="shared" si="22"/>
        <v>33503</v>
      </c>
      <c r="AG18" s="1316">
        <f t="shared" si="23"/>
        <v>166450</v>
      </c>
      <c r="AH18" s="1353">
        <v>97.812901999999994</v>
      </c>
      <c r="AI18" s="1316">
        <f t="shared" si="24"/>
        <v>39125</v>
      </c>
      <c r="AJ18" s="1316">
        <f t="shared" si="25"/>
        <v>11229</v>
      </c>
      <c r="AK18" s="1316">
        <f t="shared" si="26"/>
        <v>50354</v>
      </c>
      <c r="AL18" s="1353">
        <f t="shared" si="27"/>
        <v>263.99630999999999</v>
      </c>
      <c r="AM18" s="1316">
        <f t="shared" si="28"/>
        <v>172072</v>
      </c>
      <c r="AN18" s="1316">
        <f t="shared" si="29"/>
        <v>44732</v>
      </c>
      <c r="AO18" s="1384">
        <f t="shared" si="30"/>
        <v>216804</v>
      </c>
      <c r="AP18" s="672">
        <f t="shared" si="13"/>
        <v>544018</v>
      </c>
      <c r="AS18" s="603">
        <v>340</v>
      </c>
      <c r="AT18" s="671">
        <f t="shared" si="14"/>
        <v>81940</v>
      </c>
    </row>
    <row r="19" spans="1:46" ht="15" customHeight="1" x14ac:dyDescent="0.2">
      <c r="A19" s="604">
        <v>13</v>
      </c>
      <c r="B19" s="305">
        <v>13</v>
      </c>
      <c r="C19" s="602" t="s">
        <v>17</v>
      </c>
      <c r="D19" s="609">
        <v>0</v>
      </c>
      <c r="E19" s="650">
        <f t="shared" si="1"/>
        <v>0</v>
      </c>
      <c r="F19" s="609">
        <v>0</v>
      </c>
      <c r="G19" s="655">
        <f t="shared" si="15"/>
        <v>0</v>
      </c>
      <c r="H19" s="609"/>
      <c r="I19" s="655">
        <f t="shared" si="16"/>
        <v>0</v>
      </c>
      <c r="J19" s="1364">
        <f t="shared" si="2"/>
        <v>0</v>
      </c>
      <c r="K19" s="1150">
        <v>173</v>
      </c>
      <c r="L19" s="659">
        <f t="shared" si="3"/>
        <v>41693</v>
      </c>
      <c r="M19" s="1389"/>
      <c r="N19" s="609">
        <v>494</v>
      </c>
      <c r="O19" s="670">
        <f t="shared" si="17"/>
        <v>29146</v>
      </c>
      <c r="P19" s="655"/>
      <c r="Q19" s="670">
        <f t="shared" si="18"/>
        <v>29146</v>
      </c>
      <c r="R19" s="1353">
        <v>77.596919999999997</v>
      </c>
      <c r="S19" s="1316">
        <f t="shared" si="4"/>
        <v>77597</v>
      </c>
      <c r="T19" s="1316">
        <f t="shared" si="5"/>
        <v>19554</v>
      </c>
      <c r="U19" s="1316">
        <f t="shared" si="19"/>
        <v>97151</v>
      </c>
      <c r="V19" s="1353">
        <v>69.201210000000003</v>
      </c>
      <c r="W19" s="1316">
        <f t="shared" si="6"/>
        <v>34601</v>
      </c>
      <c r="X19" s="1316">
        <f t="shared" si="7"/>
        <v>9930</v>
      </c>
      <c r="Y19" s="1316">
        <f t="shared" si="20"/>
        <v>44531</v>
      </c>
      <c r="Z19" s="1353">
        <f t="shared" si="8"/>
        <v>146.79813000000001</v>
      </c>
      <c r="AA19" s="1316">
        <f t="shared" si="9"/>
        <v>112198</v>
      </c>
      <c r="AB19" s="1316">
        <f t="shared" si="10"/>
        <v>29484</v>
      </c>
      <c r="AC19" s="660">
        <f t="shared" si="11"/>
        <v>141682</v>
      </c>
      <c r="AD19" s="1353">
        <v>77.596919999999997</v>
      </c>
      <c r="AE19" s="1316">
        <f t="shared" si="21"/>
        <v>62078</v>
      </c>
      <c r="AF19" s="1316">
        <f t="shared" si="22"/>
        <v>15644</v>
      </c>
      <c r="AG19" s="1316">
        <f t="shared" si="23"/>
        <v>77722</v>
      </c>
      <c r="AH19" s="1353">
        <v>69.201210000000003</v>
      </c>
      <c r="AI19" s="1316">
        <f t="shared" si="24"/>
        <v>27680</v>
      </c>
      <c r="AJ19" s="1316">
        <f t="shared" si="25"/>
        <v>7944</v>
      </c>
      <c r="AK19" s="1316">
        <f t="shared" si="26"/>
        <v>35624</v>
      </c>
      <c r="AL19" s="1353">
        <f t="shared" si="27"/>
        <v>146.79813000000001</v>
      </c>
      <c r="AM19" s="1316">
        <f t="shared" si="28"/>
        <v>89758</v>
      </c>
      <c r="AN19" s="1316">
        <f t="shared" si="29"/>
        <v>23588</v>
      </c>
      <c r="AO19" s="1384">
        <f t="shared" si="30"/>
        <v>113346</v>
      </c>
      <c r="AP19" s="672">
        <f t="shared" si="13"/>
        <v>325867</v>
      </c>
      <c r="AS19" s="603">
        <v>318</v>
      </c>
      <c r="AT19" s="671">
        <f t="shared" si="14"/>
        <v>76638</v>
      </c>
    </row>
    <row r="20" spans="1:46" ht="15" customHeight="1" x14ac:dyDescent="0.2">
      <c r="A20" s="604">
        <v>14</v>
      </c>
      <c r="B20" s="305">
        <v>14</v>
      </c>
      <c r="C20" s="602" t="s">
        <v>18</v>
      </c>
      <c r="D20" s="609">
        <v>0</v>
      </c>
      <c r="E20" s="650">
        <f t="shared" si="1"/>
        <v>0</v>
      </c>
      <c r="F20" s="609">
        <v>0</v>
      </c>
      <c r="G20" s="655">
        <f t="shared" si="15"/>
        <v>0</v>
      </c>
      <c r="H20" s="609"/>
      <c r="I20" s="655">
        <f t="shared" si="16"/>
        <v>0</v>
      </c>
      <c r="J20" s="1364">
        <f t="shared" si="2"/>
        <v>0</v>
      </c>
      <c r="K20" s="1150">
        <v>336</v>
      </c>
      <c r="L20" s="659">
        <f t="shared" si="3"/>
        <v>80976</v>
      </c>
      <c r="M20" s="1389"/>
      <c r="N20" s="609">
        <v>668</v>
      </c>
      <c r="O20" s="670">
        <f t="shared" si="17"/>
        <v>39412</v>
      </c>
      <c r="P20" s="655"/>
      <c r="Q20" s="670">
        <f t="shared" si="18"/>
        <v>39412</v>
      </c>
      <c r="R20" s="1353">
        <v>135.08048199999999</v>
      </c>
      <c r="S20" s="1316">
        <f t="shared" si="4"/>
        <v>135080</v>
      </c>
      <c r="T20" s="1316">
        <f t="shared" si="5"/>
        <v>34040</v>
      </c>
      <c r="U20" s="1316">
        <f t="shared" si="19"/>
        <v>169120</v>
      </c>
      <c r="V20" s="1353">
        <v>141.84835899999999</v>
      </c>
      <c r="W20" s="1316">
        <f t="shared" si="6"/>
        <v>70924</v>
      </c>
      <c r="X20" s="1316">
        <f t="shared" si="7"/>
        <v>20355</v>
      </c>
      <c r="Y20" s="1316">
        <f t="shared" si="20"/>
        <v>91279</v>
      </c>
      <c r="Z20" s="1353">
        <f t="shared" si="8"/>
        <v>276.92884099999998</v>
      </c>
      <c r="AA20" s="1316">
        <f t="shared" si="9"/>
        <v>206004</v>
      </c>
      <c r="AB20" s="1316">
        <f t="shared" si="10"/>
        <v>54395</v>
      </c>
      <c r="AC20" s="660">
        <f t="shared" si="11"/>
        <v>260399</v>
      </c>
      <c r="AD20" s="1353">
        <v>135.08048199999999</v>
      </c>
      <c r="AE20" s="1316">
        <f t="shared" si="21"/>
        <v>108064</v>
      </c>
      <c r="AF20" s="1316">
        <f t="shared" si="22"/>
        <v>27232</v>
      </c>
      <c r="AG20" s="1316">
        <f t="shared" si="23"/>
        <v>135296</v>
      </c>
      <c r="AH20" s="1353">
        <v>141.84835899999999</v>
      </c>
      <c r="AI20" s="1316">
        <f t="shared" si="24"/>
        <v>56739</v>
      </c>
      <c r="AJ20" s="1316">
        <f t="shared" si="25"/>
        <v>16284</v>
      </c>
      <c r="AK20" s="1316">
        <f t="shared" si="26"/>
        <v>73023</v>
      </c>
      <c r="AL20" s="1353">
        <f t="shared" si="27"/>
        <v>276.92884099999998</v>
      </c>
      <c r="AM20" s="1316">
        <f t="shared" si="28"/>
        <v>164803</v>
      </c>
      <c r="AN20" s="1316">
        <f t="shared" si="29"/>
        <v>43516</v>
      </c>
      <c r="AO20" s="1384">
        <f t="shared" si="30"/>
        <v>208319</v>
      </c>
      <c r="AP20" s="672">
        <f t="shared" si="13"/>
        <v>589106</v>
      </c>
      <c r="AS20" s="603">
        <v>440</v>
      </c>
      <c r="AT20" s="671">
        <f t="shared" si="14"/>
        <v>106040</v>
      </c>
    </row>
    <row r="21" spans="1:46" ht="15" customHeight="1" x14ac:dyDescent="0.2">
      <c r="A21" s="605">
        <v>15</v>
      </c>
      <c r="B21" s="606">
        <v>15</v>
      </c>
      <c r="C21" s="607" t="s">
        <v>19</v>
      </c>
      <c r="D21" s="610">
        <v>0</v>
      </c>
      <c r="E21" s="651">
        <f t="shared" si="1"/>
        <v>0</v>
      </c>
      <c r="F21" s="610">
        <v>2</v>
      </c>
      <c r="G21" s="656">
        <f t="shared" si="15"/>
        <v>12000</v>
      </c>
      <c r="H21" s="610"/>
      <c r="I21" s="656">
        <f t="shared" si="16"/>
        <v>0</v>
      </c>
      <c r="J21" s="1365">
        <f t="shared" si="2"/>
        <v>12000</v>
      </c>
      <c r="K21" s="1314">
        <v>502</v>
      </c>
      <c r="L21" s="661">
        <f t="shared" si="3"/>
        <v>120982</v>
      </c>
      <c r="M21" s="1390"/>
      <c r="N21" s="610">
        <v>1416</v>
      </c>
      <c r="O21" s="673">
        <f t="shared" si="17"/>
        <v>83544</v>
      </c>
      <c r="P21" s="656"/>
      <c r="Q21" s="673">
        <f t="shared" si="18"/>
        <v>83544</v>
      </c>
      <c r="R21" s="1354">
        <v>311</v>
      </c>
      <c r="S21" s="1350">
        <f t="shared" si="4"/>
        <v>311000</v>
      </c>
      <c r="T21" s="1350">
        <f t="shared" si="5"/>
        <v>78372</v>
      </c>
      <c r="U21" s="1350">
        <f t="shared" si="19"/>
        <v>389372</v>
      </c>
      <c r="V21" s="1354">
        <v>203</v>
      </c>
      <c r="W21" s="1350">
        <f t="shared" si="6"/>
        <v>101500</v>
      </c>
      <c r="X21" s="1350">
        <f t="shared" si="7"/>
        <v>29131</v>
      </c>
      <c r="Y21" s="1350">
        <f t="shared" si="20"/>
        <v>130631</v>
      </c>
      <c r="Z21" s="1354">
        <f t="shared" si="8"/>
        <v>514</v>
      </c>
      <c r="AA21" s="1350">
        <f t="shared" si="9"/>
        <v>412500</v>
      </c>
      <c r="AB21" s="1350">
        <f t="shared" si="10"/>
        <v>107503</v>
      </c>
      <c r="AC21" s="662">
        <f t="shared" si="11"/>
        <v>520003</v>
      </c>
      <c r="AD21" s="1354">
        <v>311</v>
      </c>
      <c r="AE21" s="1350">
        <f t="shared" si="21"/>
        <v>248800</v>
      </c>
      <c r="AF21" s="1350">
        <f t="shared" si="22"/>
        <v>62698</v>
      </c>
      <c r="AG21" s="1350">
        <f t="shared" si="23"/>
        <v>311498</v>
      </c>
      <c r="AH21" s="1354">
        <v>203</v>
      </c>
      <c r="AI21" s="1350">
        <f t="shared" si="24"/>
        <v>81200</v>
      </c>
      <c r="AJ21" s="1350">
        <f t="shared" si="25"/>
        <v>23304</v>
      </c>
      <c r="AK21" s="1350">
        <f t="shared" si="26"/>
        <v>104504</v>
      </c>
      <c r="AL21" s="1354">
        <f t="shared" si="27"/>
        <v>514</v>
      </c>
      <c r="AM21" s="1350">
        <f t="shared" si="28"/>
        <v>330000</v>
      </c>
      <c r="AN21" s="1350">
        <f t="shared" si="29"/>
        <v>86002</v>
      </c>
      <c r="AO21" s="1385">
        <f t="shared" si="30"/>
        <v>416002</v>
      </c>
      <c r="AP21" s="675">
        <f t="shared" si="13"/>
        <v>1152531</v>
      </c>
      <c r="AS21" s="608">
        <v>825</v>
      </c>
      <c r="AT21" s="674">
        <f t="shared" si="14"/>
        <v>198825</v>
      </c>
    </row>
    <row r="22" spans="1:46" ht="15" customHeight="1" x14ac:dyDescent="0.2">
      <c r="A22" s="598">
        <v>16</v>
      </c>
      <c r="B22" s="599">
        <v>16</v>
      </c>
      <c r="C22" s="600" t="s">
        <v>20</v>
      </c>
      <c r="D22" s="611">
        <v>0</v>
      </c>
      <c r="E22" s="649">
        <f t="shared" si="1"/>
        <v>0</v>
      </c>
      <c r="F22" s="611">
        <v>0</v>
      </c>
      <c r="G22" s="654">
        <f t="shared" si="15"/>
        <v>0</v>
      </c>
      <c r="H22" s="611"/>
      <c r="I22" s="654">
        <f t="shared" si="16"/>
        <v>0</v>
      </c>
      <c r="J22" s="1363">
        <f t="shared" si="2"/>
        <v>0</v>
      </c>
      <c r="K22" s="1313">
        <v>1324</v>
      </c>
      <c r="L22" s="663">
        <f t="shared" si="3"/>
        <v>319084</v>
      </c>
      <c r="M22" s="1388"/>
      <c r="N22" s="611">
        <v>2185</v>
      </c>
      <c r="O22" s="667">
        <f t="shared" si="17"/>
        <v>128915</v>
      </c>
      <c r="P22" s="654"/>
      <c r="Q22" s="667">
        <f t="shared" si="18"/>
        <v>128915</v>
      </c>
      <c r="R22" s="1352">
        <v>405.5</v>
      </c>
      <c r="S22" s="1349">
        <f t="shared" si="4"/>
        <v>405500</v>
      </c>
      <c r="T22" s="1349">
        <f t="shared" si="5"/>
        <v>102186</v>
      </c>
      <c r="U22" s="1349">
        <f t="shared" si="19"/>
        <v>507686</v>
      </c>
      <c r="V22" s="1352">
        <v>300.99999700000001</v>
      </c>
      <c r="W22" s="1349">
        <f t="shared" si="6"/>
        <v>150500</v>
      </c>
      <c r="X22" s="1349">
        <f t="shared" si="7"/>
        <v>43194</v>
      </c>
      <c r="Y22" s="1349">
        <f t="shared" si="20"/>
        <v>193694</v>
      </c>
      <c r="Z22" s="1352">
        <f t="shared" si="8"/>
        <v>706.49999700000001</v>
      </c>
      <c r="AA22" s="1349">
        <f t="shared" si="9"/>
        <v>556000</v>
      </c>
      <c r="AB22" s="1349">
        <f t="shared" si="10"/>
        <v>145380</v>
      </c>
      <c r="AC22" s="664">
        <f t="shared" si="11"/>
        <v>701380</v>
      </c>
      <c r="AD22" s="1352">
        <v>405.5</v>
      </c>
      <c r="AE22" s="1349">
        <f t="shared" si="21"/>
        <v>324400</v>
      </c>
      <c r="AF22" s="1349">
        <f t="shared" si="22"/>
        <v>81749</v>
      </c>
      <c r="AG22" s="1349">
        <f t="shared" si="23"/>
        <v>406149</v>
      </c>
      <c r="AH22" s="1352">
        <v>300.99999700000001</v>
      </c>
      <c r="AI22" s="1349">
        <f t="shared" si="24"/>
        <v>120400</v>
      </c>
      <c r="AJ22" s="1349">
        <f t="shared" si="25"/>
        <v>34555</v>
      </c>
      <c r="AK22" s="1349">
        <f t="shared" si="26"/>
        <v>154955</v>
      </c>
      <c r="AL22" s="1352">
        <f t="shared" si="27"/>
        <v>706.49999700000001</v>
      </c>
      <c r="AM22" s="1349">
        <f t="shared" si="28"/>
        <v>444800</v>
      </c>
      <c r="AN22" s="1349">
        <f t="shared" si="29"/>
        <v>116304</v>
      </c>
      <c r="AO22" s="1383">
        <f t="shared" si="30"/>
        <v>561104</v>
      </c>
      <c r="AP22" s="669">
        <f t="shared" si="13"/>
        <v>1710483</v>
      </c>
      <c r="AS22" s="601">
        <v>1482</v>
      </c>
      <c r="AT22" s="668">
        <f t="shared" si="14"/>
        <v>357162</v>
      </c>
    </row>
    <row r="23" spans="1:46" ht="15" customHeight="1" x14ac:dyDescent="0.2">
      <c r="A23" s="604">
        <v>17</v>
      </c>
      <c r="B23" s="305">
        <v>17</v>
      </c>
      <c r="C23" s="602" t="s">
        <v>21</v>
      </c>
      <c r="D23" s="609">
        <v>19</v>
      </c>
      <c r="E23" s="650">
        <f t="shared" si="1"/>
        <v>399000</v>
      </c>
      <c r="F23" s="609">
        <v>2</v>
      </c>
      <c r="G23" s="655">
        <f t="shared" si="15"/>
        <v>12000</v>
      </c>
      <c r="H23" s="609"/>
      <c r="I23" s="655">
        <f t="shared" si="16"/>
        <v>0</v>
      </c>
      <c r="J23" s="1364">
        <f t="shared" si="2"/>
        <v>12000</v>
      </c>
      <c r="K23" s="1150">
        <v>6289</v>
      </c>
      <c r="L23" s="659">
        <f t="shared" si="3"/>
        <v>1515649</v>
      </c>
      <c r="M23" s="1389"/>
      <c r="N23" s="609">
        <v>16473</v>
      </c>
      <c r="O23" s="670">
        <f t="shared" si="17"/>
        <v>971907</v>
      </c>
      <c r="P23" s="655"/>
      <c r="Q23" s="670">
        <f t="shared" si="18"/>
        <v>971907</v>
      </c>
      <c r="R23" s="1353">
        <v>4162.7849479999995</v>
      </c>
      <c r="S23" s="1316">
        <f t="shared" si="4"/>
        <v>4162785</v>
      </c>
      <c r="T23" s="1316">
        <f t="shared" si="5"/>
        <v>1049022</v>
      </c>
      <c r="U23" s="1316">
        <f t="shared" si="19"/>
        <v>5211807</v>
      </c>
      <c r="V23" s="1353">
        <v>2299.7499800000001</v>
      </c>
      <c r="W23" s="1316">
        <f t="shared" si="6"/>
        <v>1149875</v>
      </c>
      <c r="X23" s="1316">
        <f t="shared" si="7"/>
        <v>330014</v>
      </c>
      <c r="Y23" s="1316">
        <f t="shared" si="20"/>
        <v>1479889</v>
      </c>
      <c r="Z23" s="1353">
        <f t="shared" si="8"/>
        <v>6462.5349279999991</v>
      </c>
      <c r="AA23" s="1316">
        <f t="shared" si="9"/>
        <v>5312660</v>
      </c>
      <c r="AB23" s="1316">
        <f t="shared" si="10"/>
        <v>1379036</v>
      </c>
      <c r="AC23" s="660">
        <f t="shared" si="11"/>
        <v>6691696</v>
      </c>
      <c r="AD23" s="1353">
        <v>4162.7849479999995</v>
      </c>
      <c r="AE23" s="1316">
        <f t="shared" si="21"/>
        <v>3330228</v>
      </c>
      <c r="AF23" s="1316">
        <f t="shared" si="22"/>
        <v>839217</v>
      </c>
      <c r="AG23" s="1316">
        <f t="shared" si="23"/>
        <v>4169445</v>
      </c>
      <c r="AH23" s="1353">
        <v>2299.7499800000001</v>
      </c>
      <c r="AI23" s="1316">
        <f t="shared" si="24"/>
        <v>919900</v>
      </c>
      <c r="AJ23" s="1316">
        <f t="shared" si="25"/>
        <v>264011</v>
      </c>
      <c r="AK23" s="1316">
        <f t="shared" si="26"/>
        <v>1183911</v>
      </c>
      <c r="AL23" s="1353">
        <f t="shared" si="27"/>
        <v>6462.5349279999991</v>
      </c>
      <c r="AM23" s="1316">
        <f t="shared" si="28"/>
        <v>4250128</v>
      </c>
      <c r="AN23" s="1316">
        <f t="shared" si="29"/>
        <v>1103228</v>
      </c>
      <c r="AO23" s="1384">
        <f t="shared" si="30"/>
        <v>5353356</v>
      </c>
      <c r="AP23" s="672">
        <f t="shared" si="13"/>
        <v>14943608</v>
      </c>
      <c r="AS23" s="603">
        <v>10622</v>
      </c>
      <c r="AT23" s="671">
        <f t="shared" si="14"/>
        <v>2559902</v>
      </c>
    </row>
    <row r="24" spans="1:46" ht="15" customHeight="1" x14ac:dyDescent="0.2">
      <c r="A24" s="604">
        <v>18</v>
      </c>
      <c r="B24" s="305">
        <v>18</v>
      </c>
      <c r="C24" s="602" t="s">
        <v>22</v>
      </c>
      <c r="D24" s="609">
        <v>2</v>
      </c>
      <c r="E24" s="650">
        <f t="shared" si="1"/>
        <v>42000</v>
      </c>
      <c r="F24" s="609">
        <v>0</v>
      </c>
      <c r="G24" s="655">
        <f t="shared" si="15"/>
        <v>0</v>
      </c>
      <c r="H24" s="609"/>
      <c r="I24" s="655">
        <f t="shared" si="16"/>
        <v>0</v>
      </c>
      <c r="J24" s="1364">
        <f t="shared" si="2"/>
        <v>0</v>
      </c>
      <c r="K24" s="1150">
        <v>197</v>
      </c>
      <c r="L24" s="659">
        <f t="shared" si="3"/>
        <v>47477</v>
      </c>
      <c r="M24" s="1389"/>
      <c r="N24" s="609">
        <v>370</v>
      </c>
      <c r="O24" s="670">
        <f t="shared" si="17"/>
        <v>21830</v>
      </c>
      <c r="P24" s="655"/>
      <c r="Q24" s="670">
        <f t="shared" si="18"/>
        <v>21830</v>
      </c>
      <c r="R24" s="1353">
        <v>62.972183000000008</v>
      </c>
      <c r="S24" s="1316">
        <f t="shared" si="4"/>
        <v>62972</v>
      </c>
      <c r="T24" s="1316">
        <f t="shared" si="5"/>
        <v>15869</v>
      </c>
      <c r="U24" s="1316">
        <f t="shared" si="19"/>
        <v>78841</v>
      </c>
      <c r="V24" s="1353">
        <v>60.12961</v>
      </c>
      <c r="W24" s="1316">
        <f t="shared" si="6"/>
        <v>30065</v>
      </c>
      <c r="X24" s="1316">
        <f t="shared" si="7"/>
        <v>8629</v>
      </c>
      <c r="Y24" s="1316">
        <f t="shared" si="20"/>
        <v>38694</v>
      </c>
      <c r="Z24" s="1353">
        <f t="shared" si="8"/>
        <v>123.10179300000001</v>
      </c>
      <c r="AA24" s="1316">
        <f t="shared" si="9"/>
        <v>93037</v>
      </c>
      <c r="AB24" s="1316">
        <f t="shared" si="10"/>
        <v>24498</v>
      </c>
      <c r="AC24" s="660">
        <f t="shared" si="11"/>
        <v>117535</v>
      </c>
      <c r="AD24" s="1353">
        <v>62.972183000000008</v>
      </c>
      <c r="AE24" s="1316">
        <f t="shared" si="21"/>
        <v>50378</v>
      </c>
      <c r="AF24" s="1316">
        <f t="shared" si="22"/>
        <v>12695</v>
      </c>
      <c r="AG24" s="1316">
        <f t="shared" si="23"/>
        <v>63073</v>
      </c>
      <c r="AH24" s="1353">
        <v>60.12961</v>
      </c>
      <c r="AI24" s="1316">
        <f t="shared" si="24"/>
        <v>24052</v>
      </c>
      <c r="AJ24" s="1316">
        <f t="shared" si="25"/>
        <v>6903</v>
      </c>
      <c r="AK24" s="1316">
        <f t="shared" si="26"/>
        <v>30955</v>
      </c>
      <c r="AL24" s="1353">
        <f t="shared" si="27"/>
        <v>123.10179300000001</v>
      </c>
      <c r="AM24" s="1316">
        <f t="shared" si="28"/>
        <v>74430</v>
      </c>
      <c r="AN24" s="1316">
        <f t="shared" si="29"/>
        <v>19598</v>
      </c>
      <c r="AO24" s="1384">
        <f t="shared" si="30"/>
        <v>94028</v>
      </c>
      <c r="AP24" s="672">
        <f t="shared" si="13"/>
        <v>322870</v>
      </c>
      <c r="AS24" s="603">
        <v>247</v>
      </c>
      <c r="AT24" s="671">
        <f t="shared" si="14"/>
        <v>59527</v>
      </c>
    </row>
    <row r="25" spans="1:46" ht="15" customHeight="1" x14ac:dyDescent="0.2">
      <c r="A25" s="604">
        <v>19</v>
      </c>
      <c r="B25" s="305">
        <v>19</v>
      </c>
      <c r="C25" s="602" t="s">
        <v>23</v>
      </c>
      <c r="D25" s="609">
        <v>0</v>
      </c>
      <c r="E25" s="650">
        <f t="shared" si="1"/>
        <v>0</v>
      </c>
      <c r="F25" s="609">
        <v>0</v>
      </c>
      <c r="G25" s="655">
        <f t="shared" si="15"/>
        <v>0</v>
      </c>
      <c r="H25" s="609"/>
      <c r="I25" s="655">
        <f t="shared" si="16"/>
        <v>0</v>
      </c>
      <c r="J25" s="1364">
        <f t="shared" si="2"/>
        <v>0</v>
      </c>
      <c r="K25" s="1150">
        <v>105</v>
      </c>
      <c r="L25" s="659">
        <f t="shared" si="3"/>
        <v>25305</v>
      </c>
      <c r="M25" s="1389"/>
      <c r="N25" s="609">
        <v>770</v>
      </c>
      <c r="O25" s="670">
        <f t="shared" si="17"/>
        <v>45430</v>
      </c>
      <c r="P25" s="655"/>
      <c r="Q25" s="670">
        <f t="shared" si="18"/>
        <v>45430</v>
      </c>
      <c r="R25" s="1353">
        <v>148</v>
      </c>
      <c r="S25" s="1316">
        <f t="shared" si="4"/>
        <v>148000</v>
      </c>
      <c r="T25" s="1316">
        <f t="shared" si="5"/>
        <v>37296</v>
      </c>
      <c r="U25" s="1316">
        <f t="shared" si="19"/>
        <v>185296</v>
      </c>
      <c r="V25" s="1353">
        <v>104</v>
      </c>
      <c r="W25" s="1316">
        <f t="shared" si="6"/>
        <v>52000</v>
      </c>
      <c r="X25" s="1316">
        <f t="shared" si="7"/>
        <v>14924</v>
      </c>
      <c r="Y25" s="1316">
        <f t="shared" si="20"/>
        <v>66924</v>
      </c>
      <c r="Z25" s="1353">
        <f t="shared" si="8"/>
        <v>252</v>
      </c>
      <c r="AA25" s="1316">
        <f t="shared" si="9"/>
        <v>200000</v>
      </c>
      <c r="AB25" s="1316">
        <f t="shared" si="10"/>
        <v>52220</v>
      </c>
      <c r="AC25" s="660">
        <f t="shared" si="11"/>
        <v>252220</v>
      </c>
      <c r="AD25" s="1353">
        <v>148</v>
      </c>
      <c r="AE25" s="1316">
        <f t="shared" si="21"/>
        <v>118400</v>
      </c>
      <c r="AF25" s="1316">
        <f t="shared" si="22"/>
        <v>29837</v>
      </c>
      <c r="AG25" s="1316">
        <f t="shared" si="23"/>
        <v>148237</v>
      </c>
      <c r="AH25" s="1353">
        <v>104</v>
      </c>
      <c r="AI25" s="1316">
        <f t="shared" si="24"/>
        <v>41600</v>
      </c>
      <c r="AJ25" s="1316">
        <f t="shared" si="25"/>
        <v>11939</v>
      </c>
      <c r="AK25" s="1316">
        <f t="shared" si="26"/>
        <v>53539</v>
      </c>
      <c r="AL25" s="1353">
        <f t="shared" si="27"/>
        <v>252</v>
      </c>
      <c r="AM25" s="1316">
        <f t="shared" si="28"/>
        <v>160000</v>
      </c>
      <c r="AN25" s="1316">
        <f t="shared" si="29"/>
        <v>41776</v>
      </c>
      <c r="AO25" s="1384">
        <f t="shared" si="30"/>
        <v>201776</v>
      </c>
      <c r="AP25" s="672">
        <f t="shared" si="13"/>
        <v>524731</v>
      </c>
      <c r="AS25" s="603">
        <v>499</v>
      </c>
      <c r="AT25" s="671">
        <f t="shared" si="14"/>
        <v>120259</v>
      </c>
    </row>
    <row r="26" spans="1:46" ht="15" customHeight="1" x14ac:dyDescent="0.2">
      <c r="A26" s="605">
        <v>20</v>
      </c>
      <c r="B26" s="606">
        <v>20</v>
      </c>
      <c r="C26" s="607" t="s">
        <v>24</v>
      </c>
      <c r="D26" s="610">
        <v>8</v>
      </c>
      <c r="E26" s="651">
        <f t="shared" si="1"/>
        <v>168000</v>
      </c>
      <c r="F26" s="610">
        <v>4</v>
      </c>
      <c r="G26" s="656">
        <f t="shared" si="15"/>
        <v>24000</v>
      </c>
      <c r="H26" s="610"/>
      <c r="I26" s="656">
        <f t="shared" si="16"/>
        <v>0</v>
      </c>
      <c r="J26" s="1365">
        <f t="shared" si="2"/>
        <v>24000</v>
      </c>
      <c r="K26" s="1314">
        <v>806</v>
      </c>
      <c r="L26" s="661">
        <f t="shared" si="3"/>
        <v>194246</v>
      </c>
      <c r="M26" s="1390"/>
      <c r="N26" s="610">
        <v>2434</v>
      </c>
      <c r="O26" s="673">
        <f t="shared" si="17"/>
        <v>143606</v>
      </c>
      <c r="P26" s="656"/>
      <c r="Q26" s="673">
        <f t="shared" si="18"/>
        <v>143606</v>
      </c>
      <c r="R26" s="1354">
        <v>498.55</v>
      </c>
      <c r="S26" s="1350">
        <f t="shared" si="4"/>
        <v>498550</v>
      </c>
      <c r="T26" s="1350">
        <f t="shared" si="5"/>
        <v>125635</v>
      </c>
      <c r="U26" s="1350">
        <f t="shared" si="19"/>
        <v>624185</v>
      </c>
      <c r="V26" s="1354">
        <v>278.91552000000001</v>
      </c>
      <c r="W26" s="1350">
        <f t="shared" si="6"/>
        <v>139458</v>
      </c>
      <c r="X26" s="1350">
        <f t="shared" si="7"/>
        <v>40024</v>
      </c>
      <c r="Y26" s="1350">
        <f t="shared" si="20"/>
        <v>179482</v>
      </c>
      <c r="Z26" s="1354">
        <f t="shared" si="8"/>
        <v>777.46551999999997</v>
      </c>
      <c r="AA26" s="1350">
        <f t="shared" si="9"/>
        <v>638008</v>
      </c>
      <c r="AB26" s="1350">
        <f t="shared" si="10"/>
        <v>165659</v>
      </c>
      <c r="AC26" s="662">
        <f t="shared" si="11"/>
        <v>803667</v>
      </c>
      <c r="AD26" s="1354">
        <v>498.55</v>
      </c>
      <c r="AE26" s="1350">
        <f t="shared" si="21"/>
        <v>398840</v>
      </c>
      <c r="AF26" s="1350">
        <f t="shared" si="22"/>
        <v>100508</v>
      </c>
      <c r="AG26" s="1350">
        <f t="shared" si="23"/>
        <v>499348</v>
      </c>
      <c r="AH26" s="1354">
        <v>278.91552000000001</v>
      </c>
      <c r="AI26" s="1350">
        <f t="shared" si="24"/>
        <v>111566</v>
      </c>
      <c r="AJ26" s="1350">
        <f t="shared" si="25"/>
        <v>32019</v>
      </c>
      <c r="AK26" s="1350">
        <f t="shared" si="26"/>
        <v>143585</v>
      </c>
      <c r="AL26" s="1354">
        <f t="shared" si="27"/>
        <v>777.46551999999997</v>
      </c>
      <c r="AM26" s="1350">
        <f t="shared" si="28"/>
        <v>510406</v>
      </c>
      <c r="AN26" s="1350">
        <f t="shared" si="29"/>
        <v>132527</v>
      </c>
      <c r="AO26" s="1385">
        <f t="shared" si="30"/>
        <v>642933</v>
      </c>
      <c r="AP26" s="675">
        <f t="shared" si="13"/>
        <v>1976452</v>
      </c>
      <c r="AS26" s="608">
        <v>1586</v>
      </c>
      <c r="AT26" s="674">
        <f t="shared" si="14"/>
        <v>382226</v>
      </c>
    </row>
    <row r="27" spans="1:46" ht="15" customHeight="1" x14ac:dyDescent="0.2">
      <c r="A27" s="598">
        <v>21</v>
      </c>
      <c r="B27" s="599">
        <v>21</v>
      </c>
      <c r="C27" s="600" t="s">
        <v>25</v>
      </c>
      <c r="D27" s="611">
        <v>0</v>
      </c>
      <c r="E27" s="649">
        <f t="shared" si="1"/>
        <v>0</v>
      </c>
      <c r="F27" s="611">
        <v>0</v>
      </c>
      <c r="G27" s="654">
        <f t="shared" si="15"/>
        <v>0</v>
      </c>
      <c r="H27" s="611"/>
      <c r="I27" s="654">
        <f t="shared" si="16"/>
        <v>0</v>
      </c>
      <c r="J27" s="1363">
        <f t="shared" si="2"/>
        <v>0</v>
      </c>
      <c r="K27" s="1313">
        <v>91</v>
      </c>
      <c r="L27" s="663">
        <f t="shared" si="3"/>
        <v>25000</v>
      </c>
      <c r="M27" s="1388"/>
      <c r="N27" s="611">
        <v>1230</v>
      </c>
      <c r="O27" s="667">
        <f t="shared" si="17"/>
        <v>72570</v>
      </c>
      <c r="P27" s="654"/>
      <c r="Q27" s="667">
        <f t="shared" si="18"/>
        <v>72570</v>
      </c>
      <c r="R27" s="1352">
        <v>239.58577199999999</v>
      </c>
      <c r="S27" s="1349">
        <f t="shared" si="4"/>
        <v>239586</v>
      </c>
      <c r="T27" s="1349">
        <f t="shared" si="5"/>
        <v>60376</v>
      </c>
      <c r="U27" s="1349">
        <f t="shared" si="19"/>
        <v>299962</v>
      </c>
      <c r="V27" s="1352">
        <v>183.6643</v>
      </c>
      <c r="W27" s="1349">
        <f t="shared" si="6"/>
        <v>91832</v>
      </c>
      <c r="X27" s="1349">
        <f t="shared" si="7"/>
        <v>26356</v>
      </c>
      <c r="Y27" s="1349">
        <f t="shared" si="20"/>
        <v>118188</v>
      </c>
      <c r="Z27" s="1352">
        <f t="shared" si="8"/>
        <v>423.25007199999999</v>
      </c>
      <c r="AA27" s="1349">
        <f t="shared" si="9"/>
        <v>331418</v>
      </c>
      <c r="AB27" s="1349">
        <f t="shared" si="10"/>
        <v>86732</v>
      </c>
      <c r="AC27" s="664">
        <f t="shared" si="11"/>
        <v>418150</v>
      </c>
      <c r="AD27" s="1352">
        <v>239.58577199999999</v>
      </c>
      <c r="AE27" s="1349">
        <f t="shared" si="21"/>
        <v>191669</v>
      </c>
      <c r="AF27" s="1349">
        <f t="shared" si="22"/>
        <v>48301</v>
      </c>
      <c r="AG27" s="1349">
        <f t="shared" si="23"/>
        <v>239970</v>
      </c>
      <c r="AH27" s="1352">
        <v>183.6643</v>
      </c>
      <c r="AI27" s="1349">
        <f t="shared" si="24"/>
        <v>73466</v>
      </c>
      <c r="AJ27" s="1349">
        <f t="shared" si="25"/>
        <v>21085</v>
      </c>
      <c r="AK27" s="1349">
        <f t="shared" si="26"/>
        <v>94551</v>
      </c>
      <c r="AL27" s="1352">
        <f t="shared" si="27"/>
        <v>423.25007199999999</v>
      </c>
      <c r="AM27" s="1349">
        <f t="shared" si="28"/>
        <v>265135</v>
      </c>
      <c r="AN27" s="1349">
        <f t="shared" si="29"/>
        <v>69386</v>
      </c>
      <c r="AO27" s="1383">
        <f t="shared" si="30"/>
        <v>334521</v>
      </c>
      <c r="AP27" s="669">
        <f t="shared" si="13"/>
        <v>850241</v>
      </c>
      <c r="AS27" s="601">
        <v>780</v>
      </c>
      <c r="AT27" s="668">
        <f t="shared" si="14"/>
        <v>187980</v>
      </c>
    </row>
    <row r="28" spans="1:46" ht="15" customHeight="1" x14ac:dyDescent="0.2">
      <c r="A28" s="604">
        <v>22</v>
      </c>
      <c r="B28" s="305">
        <v>22</v>
      </c>
      <c r="C28" s="602" t="s">
        <v>26</v>
      </c>
      <c r="D28" s="609">
        <v>0</v>
      </c>
      <c r="E28" s="650">
        <f t="shared" si="1"/>
        <v>0</v>
      </c>
      <c r="F28" s="609">
        <v>0</v>
      </c>
      <c r="G28" s="655">
        <f t="shared" si="15"/>
        <v>0</v>
      </c>
      <c r="H28" s="609"/>
      <c r="I28" s="655">
        <f t="shared" si="16"/>
        <v>0</v>
      </c>
      <c r="J28" s="1364">
        <f t="shared" si="2"/>
        <v>0</v>
      </c>
      <c r="K28" s="1150">
        <v>489</v>
      </c>
      <c r="L28" s="659">
        <f t="shared" si="3"/>
        <v>117849</v>
      </c>
      <c r="M28" s="1389"/>
      <c r="N28" s="609">
        <v>1278</v>
      </c>
      <c r="O28" s="670">
        <f t="shared" si="17"/>
        <v>75402</v>
      </c>
      <c r="P28" s="655"/>
      <c r="Q28" s="670">
        <f t="shared" si="18"/>
        <v>75402</v>
      </c>
      <c r="R28" s="1353">
        <v>247.99999599999995</v>
      </c>
      <c r="S28" s="1316">
        <f t="shared" si="4"/>
        <v>248000</v>
      </c>
      <c r="T28" s="1316">
        <f t="shared" si="5"/>
        <v>62496</v>
      </c>
      <c r="U28" s="1316">
        <f t="shared" si="19"/>
        <v>310496</v>
      </c>
      <c r="V28" s="1353">
        <v>156.99469499999998</v>
      </c>
      <c r="W28" s="1316">
        <f t="shared" si="6"/>
        <v>78497</v>
      </c>
      <c r="X28" s="1316">
        <f t="shared" si="7"/>
        <v>22529</v>
      </c>
      <c r="Y28" s="1316">
        <f t="shared" si="20"/>
        <v>101026</v>
      </c>
      <c r="Z28" s="1353">
        <f t="shared" si="8"/>
        <v>404.99469099999993</v>
      </c>
      <c r="AA28" s="1316">
        <f t="shared" si="9"/>
        <v>326497</v>
      </c>
      <c r="AB28" s="1316">
        <f t="shared" si="10"/>
        <v>85025</v>
      </c>
      <c r="AC28" s="660">
        <f t="shared" si="11"/>
        <v>411522</v>
      </c>
      <c r="AD28" s="1353">
        <v>247.99999599999995</v>
      </c>
      <c r="AE28" s="1316">
        <f t="shared" si="21"/>
        <v>198400</v>
      </c>
      <c r="AF28" s="1316">
        <f t="shared" si="22"/>
        <v>49997</v>
      </c>
      <c r="AG28" s="1316">
        <f t="shared" si="23"/>
        <v>248397</v>
      </c>
      <c r="AH28" s="1353">
        <v>156.99469499999998</v>
      </c>
      <c r="AI28" s="1316">
        <f t="shared" si="24"/>
        <v>62798</v>
      </c>
      <c r="AJ28" s="1316">
        <f t="shared" si="25"/>
        <v>18023</v>
      </c>
      <c r="AK28" s="1316">
        <f t="shared" si="26"/>
        <v>80821</v>
      </c>
      <c r="AL28" s="1353">
        <f t="shared" si="27"/>
        <v>404.99469099999993</v>
      </c>
      <c r="AM28" s="1316">
        <f t="shared" si="28"/>
        <v>261198</v>
      </c>
      <c r="AN28" s="1316">
        <f t="shared" si="29"/>
        <v>68020</v>
      </c>
      <c r="AO28" s="1384">
        <f t="shared" si="30"/>
        <v>329218</v>
      </c>
      <c r="AP28" s="672">
        <f t="shared" si="13"/>
        <v>933991</v>
      </c>
      <c r="AS28" s="603">
        <v>830</v>
      </c>
      <c r="AT28" s="671">
        <f t="shared" si="14"/>
        <v>200030</v>
      </c>
    </row>
    <row r="29" spans="1:46" ht="15" customHeight="1" x14ac:dyDescent="0.2">
      <c r="A29" s="604">
        <v>23</v>
      </c>
      <c r="B29" s="305">
        <v>23</v>
      </c>
      <c r="C29" s="602" t="s">
        <v>27</v>
      </c>
      <c r="D29" s="609">
        <v>10</v>
      </c>
      <c r="E29" s="650">
        <f t="shared" si="1"/>
        <v>210000</v>
      </c>
      <c r="F29" s="609">
        <v>2</v>
      </c>
      <c r="G29" s="655">
        <f t="shared" si="15"/>
        <v>12000</v>
      </c>
      <c r="H29" s="609"/>
      <c r="I29" s="655">
        <f t="shared" si="16"/>
        <v>0</v>
      </c>
      <c r="J29" s="1364">
        <f t="shared" si="2"/>
        <v>12000</v>
      </c>
      <c r="K29" s="1150">
        <v>1924</v>
      </c>
      <c r="L29" s="659">
        <f t="shared" si="3"/>
        <v>463684</v>
      </c>
      <c r="M29" s="1389"/>
      <c r="N29" s="609">
        <v>5111</v>
      </c>
      <c r="O29" s="670">
        <f t="shared" si="17"/>
        <v>301549</v>
      </c>
      <c r="P29" s="655"/>
      <c r="Q29" s="670">
        <f t="shared" si="18"/>
        <v>301549</v>
      </c>
      <c r="R29" s="1353">
        <v>1004.0604400000014</v>
      </c>
      <c r="S29" s="1316">
        <f t="shared" si="4"/>
        <v>1004060</v>
      </c>
      <c r="T29" s="1316">
        <f t="shared" si="5"/>
        <v>253023</v>
      </c>
      <c r="U29" s="1316">
        <f t="shared" si="19"/>
        <v>1257083</v>
      </c>
      <c r="V29" s="1353">
        <v>566.5</v>
      </c>
      <c r="W29" s="1316">
        <f t="shared" si="6"/>
        <v>283250</v>
      </c>
      <c r="X29" s="1316">
        <f t="shared" si="7"/>
        <v>81293</v>
      </c>
      <c r="Y29" s="1316">
        <f t="shared" si="20"/>
        <v>364543</v>
      </c>
      <c r="Z29" s="1353">
        <f t="shared" si="8"/>
        <v>1570.5604400000016</v>
      </c>
      <c r="AA29" s="1316">
        <f t="shared" si="9"/>
        <v>1287310</v>
      </c>
      <c r="AB29" s="1316">
        <f t="shared" si="10"/>
        <v>334316</v>
      </c>
      <c r="AC29" s="660">
        <f t="shared" si="11"/>
        <v>1621626</v>
      </c>
      <c r="AD29" s="1353">
        <v>1004.0604400000014</v>
      </c>
      <c r="AE29" s="1316">
        <f t="shared" si="21"/>
        <v>803248</v>
      </c>
      <c r="AF29" s="1316">
        <f t="shared" si="22"/>
        <v>202418</v>
      </c>
      <c r="AG29" s="1316">
        <f t="shared" si="23"/>
        <v>1005666</v>
      </c>
      <c r="AH29" s="1353">
        <v>566.5</v>
      </c>
      <c r="AI29" s="1316">
        <f t="shared" si="24"/>
        <v>226600</v>
      </c>
      <c r="AJ29" s="1316">
        <f t="shared" si="25"/>
        <v>65034</v>
      </c>
      <c r="AK29" s="1316">
        <f t="shared" si="26"/>
        <v>291634</v>
      </c>
      <c r="AL29" s="1353">
        <f t="shared" si="27"/>
        <v>1570.5604400000016</v>
      </c>
      <c r="AM29" s="1316">
        <f t="shared" si="28"/>
        <v>1029848</v>
      </c>
      <c r="AN29" s="1316">
        <f t="shared" si="29"/>
        <v>267452</v>
      </c>
      <c r="AO29" s="1384">
        <f t="shared" si="30"/>
        <v>1297300</v>
      </c>
      <c r="AP29" s="672">
        <f t="shared" si="13"/>
        <v>3906159</v>
      </c>
      <c r="AS29" s="603">
        <v>3197</v>
      </c>
      <c r="AT29" s="671">
        <f t="shared" si="14"/>
        <v>770477</v>
      </c>
    </row>
    <row r="30" spans="1:46" ht="15" customHeight="1" x14ac:dyDescent="0.2">
      <c r="A30" s="604">
        <v>24</v>
      </c>
      <c r="B30" s="305">
        <v>24</v>
      </c>
      <c r="C30" s="602" t="s">
        <v>28</v>
      </c>
      <c r="D30" s="609">
        <v>0</v>
      </c>
      <c r="E30" s="650">
        <f t="shared" si="1"/>
        <v>0</v>
      </c>
      <c r="F30" s="609">
        <v>0</v>
      </c>
      <c r="G30" s="655">
        <f t="shared" si="15"/>
        <v>0</v>
      </c>
      <c r="H30" s="609"/>
      <c r="I30" s="655">
        <f t="shared" si="16"/>
        <v>0</v>
      </c>
      <c r="J30" s="1364">
        <f t="shared" si="2"/>
        <v>0</v>
      </c>
      <c r="K30" s="1150">
        <v>369</v>
      </c>
      <c r="L30" s="659">
        <f t="shared" si="3"/>
        <v>88929</v>
      </c>
      <c r="M30" s="1389"/>
      <c r="N30" s="609">
        <v>1878</v>
      </c>
      <c r="O30" s="670">
        <f t="shared" si="17"/>
        <v>110802</v>
      </c>
      <c r="P30" s="655"/>
      <c r="Q30" s="670">
        <f t="shared" si="18"/>
        <v>110802</v>
      </c>
      <c r="R30" s="1353">
        <v>442</v>
      </c>
      <c r="S30" s="1316">
        <f t="shared" si="4"/>
        <v>442000</v>
      </c>
      <c r="T30" s="1316">
        <f t="shared" si="5"/>
        <v>111384</v>
      </c>
      <c r="U30" s="1316">
        <f t="shared" si="19"/>
        <v>553384</v>
      </c>
      <c r="V30" s="1353">
        <v>328</v>
      </c>
      <c r="W30" s="1316">
        <f t="shared" si="6"/>
        <v>164000</v>
      </c>
      <c r="X30" s="1316">
        <f t="shared" si="7"/>
        <v>47068</v>
      </c>
      <c r="Y30" s="1316">
        <f t="shared" si="20"/>
        <v>211068</v>
      </c>
      <c r="Z30" s="1353">
        <f t="shared" si="8"/>
        <v>770</v>
      </c>
      <c r="AA30" s="1316">
        <f t="shared" si="9"/>
        <v>606000</v>
      </c>
      <c r="AB30" s="1316">
        <f t="shared" si="10"/>
        <v>158452</v>
      </c>
      <c r="AC30" s="660">
        <f t="shared" si="11"/>
        <v>764452</v>
      </c>
      <c r="AD30" s="1353">
        <v>442</v>
      </c>
      <c r="AE30" s="1316">
        <f t="shared" si="21"/>
        <v>353600</v>
      </c>
      <c r="AF30" s="1316">
        <f t="shared" si="22"/>
        <v>89107</v>
      </c>
      <c r="AG30" s="1316">
        <f t="shared" si="23"/>
        <v>442707</v>
      </c>
      <c r="AH30" s="1353">
        <v>328</v>
      </c>
      <c r="AI30" s="1316">
        <f t="shared" si="24"/>
        <v>131200</v>
      </c>
      <c r="AJ30" s="1316">
        <f t="shared" si="25"/>
        <v>37654</v>
      </c>
      <c r="AK30" s="1316">
        <f t="shared" si="26"/>
        <v>168854</v>
      </c>
      <c r="AL30" s="1353">
        <f t="shared" si="27"/>
        <v>770</v>
      </c>
      <c r="AM30" s="1316">
        <f t="shared" si="28"/>
        <v>484800</v>
      </c>
      <c r="AN30" s="1316">
        <f t="shared" si="29"/>
        <v>126761</v>
      </c>
      <c r="AO30" s="1384">
        <f t="shared" si="30"/>
        <v>611561</v>
      </c>
      <c r="AP30" s="672">
        <f t="shared" si="13"/>
        <v>1575744</v>
      </c>
      <c r="AS30" s="603">
        <v>1253</v>
      </c>
      <c r="AT30" s="671">
        <f t="shared" si="14"/>
        <v>301973</v>
      </c>
    </row>
    <row r="31" spans="1:46" ht="15" customHeight="1" x14ac:dyDescent="0.2">
      <c r="A31" s="605">
        <v>25</v>
      </c>
      <c r="B31" s="606">
        <v>25</v>
      </c>
      <c r="C31" s="607" t="s">
        <v>29</v>
      </c>
      <c r="D31" s="610">
        <v>0</v>
      </c>
      <c r="E31" s="651">
        <f t="shared" si="1"/>
        <v>0</v>
      </c>
      <c r="F31" s="610">
        <v>0</v>
      </c>
      <c r="G31" s="656">
        <f t="shared" si="15"/>
        <v>0</v>
      </c>
      <c r="H31" s="610"/>
      <c r="I31" s="656">
        <f t="shared" si="16"/>
        <v>0</v>
      </c>
      <c r="J31" s="1365">
        <f t="shared" si="2"/>
        <v>0</v>
      </c>
      <c r="K31" s="1314">
        <v>207</v>
      </c>
      <c r="L31" s="661">
        <f t="shared" si="3"/>
        <v>49887</v>
      </c>
      <c r="M31" s="1390"/>
      <c r="N31" s="610">
        <v>961</v>
      </c>
      <c r="O31" s="673">
        <f t="shared" si="17"/>
        <v>56699</v>
      </c>
      <c r="P31" s="656"/>
      <c r="Q31" s="673">
        <f t="shared" si="18"/>
        <v>56699</v>
      </c>
      <c r="R31" s="1354">
        <v>175.69368700000001</v>
      </c>
      <c r="S31" s="1350">
        <f t="shared" si="4"/>
        <v>175694</v>
      </c>
      <c r="T31" s="1350">
        <f t="shared" si="5"/>
        <v>44275</v>
      </c>
      <c r="U31" s="1350">
        <f t="shared" si="19"/>
        <v>219969</v>
      </c>
      <c r="V31" s="1354">
        <v>106.349841</v>
      </c>
      <c r="W31" s="1350">
        <f t="shared" si="6"/>
        <v>53175</v>
      </c>
      <c r="X31" s="1350">
        <f t="shared" si="7"/>
        <v>15261</v>
      </c>
      <c r="Y31" s="1350">
        <f t="shared" si="20"/>
        <v>68436</v>
      </c>
      <c r="Z31" s="1354">
        <f t="shared" si="8"/>
        <v>282.04352800000004</v>
      </c>
      <c r="AA31" s="1350">
        <f t="shared" si="9"/>
        <v>228869</v>
      </c>
      <c r="AB31" s="1350">
        <f t="shared" si="10"/>
        <v>59536</v>
      </c>
      <c r="AC31" s="662">
        <f t="shared" si="11"/>
        <v>288405</v>
      </c>
      <c r="AD31" s="1354">
        <v>175.69368700000001</v>
      </c>
      <c r="AE31" s="1350">
        <f t="shared" si="21"/>
        <v>140555</v>
      </c>
      <c r="AF31" s="1350">
        <f t="shared" si="22"/>
        <v>35420</v>
      </c>
      <c r="AG31" s="1350">
        <f t="shared" si="23"/>
        <v>175975</v>
      </c>
      <c r="AH31" s="1354">
        <v>106.349841</v>
      </c>
      <c r="AI31" s="1350">
        <f t="shared" si="24"/>
        <v>42540</v>
      </c>
      <c r="AJ31" s="1350">
        <f t="shared" si="25"/>
        <v>12209</v>
      </c>
      <c r="AK31" s="1350">
        <f t="shared" si="26"/>
        <v>54749</v>
      </c>
      <c r="AL31" s="1354">
        <f t="shared" si="27"/>
        <v>282.04352800000004</v>
      </c>
      <c r="AM31" s="1350">
        <f t="shared" si="28"/>
        <v>183095</v>
      </c>
      <c r="AN31" s="1350">
        <f t="shared" si="29"/>
        <v>47629</v>
      </c>
      <c r="AO31" s="1385">
        <f t="shared" si="30"/>
        <v>230724</v>
      </c>
      <c r="AP31" s="675">
        <f t="shared" si="13"/>
        <v>625715</v>
      </c>
      <c r="AS31" s="608">
        <v>610</v>
      </c>
      <c r="AT31" s="674">
        <f t="shared" si="14"/>
        <v>147010</v>
      </c>
    </row>
    <row r="32" spans="1:46" ht="15" customHeight="1" x14ac:dyDescent="0.2">
      <c r="A32" s="598">
        <v>26</v>
      </c>
      <c r="B32" s="599">
        <v>26</v>
      </c>
      <c r="C32" s="600" t="s">
        <v>30</v>
      </c>
      <c r="D32" s="611">
        <v>17</v>
      </c>
      <c r="E32" s="649">
        <f t="shared" si="1"/>
        <v>357000</v>
      </c>
      <c r="F32" s="611">
        <v>4</v>
      </c>
      <c r="G32" s="654">
        <f t="shared" si="15"/>
        <v>24000</v>
      </c>
      <c r="H32" s="611"/>
      <c r="I32" s="654">
        <f t="shared" si="16"/>
        <v>0</v>
      </c>
      <c r="J32" s="1363">
        <f t="shared" si="2"/>
        <v>24000</v>
      </c>
      <c r="K32" s="1313">
        <v>6376</v>
      </c>
      <c r="L32" s="663">
        <f t="shared" si="3"/>
        <v>1536616</v>
      </c>
      <c r="M32" s="1388"/>
      <c r="N32" s="611">
        <v>20129</v>
      </c>
      <c r="O32" s="667">
        <f t="shared" si="17"/>
        <v>1187611</v>
      </c>
      <c r="P32" s="654"/>
      <c r="Q32" s="667">
        <f t="shared" si="18"/>
        <v>1187611</v>
      </c>
      <c r="R32" s="1352">
        <v>4063.5834310000005</v>
      </c>
      <c r="S32" s="1349">
        <f t="shared" si="4"/>
        <v>4063583</v>
      </c>
      <c r="T32" s="1349">
        <f t="shared" si="5"/>
        <v>1024023</v>
      </c>
      <c r="U32" s="1349">
        <f t="shared" si="19"/>
        <v>5087606</v>
      </c>
      <c r="V32" s="1352">
        <v>2115.6014389999982</v>
      </c>
      <c r="W32" s="1349">
        <f t="shared" si="6"/>
        <v>1057801</v>
      </c>
      <c r="X32" s="1349">
        <f t="shared" si="7"/>
        <v>303589</v>
      </c>
      <c r="Y32" s="1349">
        <f t="shared" si="20"/>
        <v>1361390</v>
      </c>
      <c r="Z32" s="1352">
        <f t="shared" si="8"/>
        <v>6179.1848699999991</v>
      </c>
      <c r="AA32" s="1349">
        <f t="shared" si="9"/>
        <v>5121384</v>
      </c>
      <c r="AB32" s="1349">
        <f t="shared" si="10"/>
        <v>1327612</v>
      </c>
      <c r="AC32" s="664">
        <f t="shared" si="11"/>
        <v>6448996</v>
      </c>
      <c r="AD32" s="1352">
        <v>4063.5834310000005</v>
      </c>
      <c r="AE32" s="1349">
        <f t="shared" si="21"/>
        <v>3250867</v>
      </c>
      <c r="AF32" s="1349">
        <f t="shared" si="22"/>
        <v>819218</v>
      </c>
      <c r="AG32" s="1349">
        <f t="shared" si="23"/>
        <v>4070085</v>
      </c>
      <c r="AH32" s="1352">
        <v>2115.6014389999982</v>
      </c>
      <c r="AI32" s="1349">
        <f t="shared" si="24"/>
        <v>846241</v>
      </c>
      <c r="AJ32" s="1349">
        <f t="shared" si="25"/>
        <v>242871</v>
      </c>
      <c r="AK32" s="1349">
        <f t="shared" si="26"/>
        <v>1089112</v>
      </c>
      <c r="AL32" s="1352">
        <f t="shared" si="27"/>
        <v>6179.1848699999991</v>
      </c>
      <c r="AM32" s="1349">
        <f t="shared" si="28"/>
        <v>4097108</v>
      </c>
      <c r="AN32" s="1349">
        <f t="shared" si="29"/>
        <v>1062089</v>
      </c>
      <c r="AO32" s="1383">
        <f t="shared" si="30"/>
        <v>5159197</v>
      </c>
      <c r="AP32" s="669">
        <f t="shared" si="13"/>
        <v>14713420</v>
      </c>
      <c r="AS32" s="601">
        <v>13032</v>
      </c>
      <c r="AT32" s="668">
        <f t="shared" si="14"/>
        <v>3140712</v>
      </c>
    </row>
    <row r="33" spans="1:46" ht="15" customHeight="1" x14ac:dyDescent="0.2">
      <c r="A33" s="604">
        <v>27</v>
      </c>
      <c r="B33" s="305">
        <v>27</v>
      </c>
      <c r="C33" s="602" t="s">
        <v>31</v>
      </c>
      <c r="D33" s="609">
        <v>0</v>
      </c>
      <c r="E33" s="650">
        <f t="shared" si="1"/>
        <v>0</v>
      </c>
      <c r="F33" s="609">
        <v>0</v>
      </c>
      <c r="G33" s="655">
        <f t="shared" si="15"/>
        <v>0</v>
      </c>
      <c r="H33" s="609"/>
      <c r="I33" s="655">
        <f t="shared" si="16"/>
        <v>0</v>
      </c>
      <c r="J33" s="1364">
        <f t="shared" si="2"/>
        <v>0</v>
      </c>
      <c r="K33" s="1150">
        <v>610</v>
      </c>
      <c r="L33" s="659">
        <f t="shared" si="3"/>
        <v>147010</v>
      </c>
      <c r="M33" s="1389"/>
      <c r="N33" s="609">
        <v>2495</v>
      </c>
      <c r="O33" s="670">
        <f t="shared" si="17"/>
        <v>147205</v>
      </c>
      <c r="P33" s="655"/>
      <c r="Q33" s="670">
        <f t="shared" si="18"/>
        <v>147205</v>
      </c>
      <c r="R33" s="1353">
        <v>454.43273299999981</v>
      </c>
      <c r="S33" s="1316">
        <f t="shared" si="4"/>
        <v>454433</v>
      </c>
      <c r="T33" s="1316">
        <f t="shared" si="5"/>
        <v>114517</v>
      </c>
      <c r="U33" s="1316">
        <f t="shared" si="19"/>
        <v>568950</v>
      </c>
      <c r="V33" s="1353">
        <v>336.17078999999995</v>
      </c>
      <c r="W33" s="1316">
        <f t="shared" si="6"/>
        <v>168085</v>
      </c>
      <c r="X33" s="1316">
        <f t="shared" si="7"/>
        <v>48240</v>
      </c>
      <c r="Y33" s="1316">
        <f t="shared" si="20"/>
        <v>216325</v>
      </c>
      <c r="Z33" s="1353">
        <f t="shared" si="8"/>
        <v>790.60352299999977</v>
      </c>
      <c r="AA33" s="1316">
        <f t="shared" si="9"/>
        <v>622518</v>
      </c>
      <c r="AB33" s="1316">
        <f t="shared" si="10"/>
        <v>162757</v>
      </c>
      <c r="AC33" s="660">
        <f t="shared" si="11"/>
        <v>785275</v>
      </c>
      <c r="AD33" s="1353">
        <v>454.43273299999981</v>
      </c>
      <c r="AE33" s="1316">
        <f t="shared" si="21"/>
        <v>363546</v>
      </c>
      <c r="AF33" s="1316">
        <f t="shared" si="22"/>
        <v>91614</v>
      </c>
      <c r="AG33" s="1316">
        <f t="shared" si="23"/>
        <v>455160</v>
      </c>
      <c r="AH33" s="1353">
        <v>336.17078999999995</v>
      </c>
      <c r="AI33" s="1316">
        <f t="shared" si="24"/>
        <v>134468</v>
      </c>
      <c r="AJ33" s="1316">
        <f t="shared" si="25"/>
        <v>38592</v>
      </c>
      <c r="AK33" s="1316">
        <f t="shared" si="26"/>
        <v>173060</v>
      </c>
      <c r="AL33" s="1353">
        <f t="shared" si="27"/>
        <v>790.60352299999977</v>
      </c>
      <c r="AM33" s="1316">
        <f t="shared" si="28"/>
        <v>498014</v>
      </c>
      <c r="AN33" s="1316">
        <f t="shared" si="29"/>
        <v>130206</v>
      </c>
      <c r="AO33" s="1384">
        <f t="shared" si="30"/>
        <v>628220</v>
      </c>
      <c r="AP33" s="672">
        <f t="shared" si="13"/>
        <v>1707710</v>
      </c>
      <c r="AS33" s="603">
        <v>1608</v>
      </c>
      <c r="AT33" s="671">
        <f t="shared" si="14"/>
        <v>387528</v>
      </c>
    </row>
    <row r="34" spans="1:46" ht="15" customHeight="1" x14ac:dyDescent="0.2">
      <c r="A34" s="604">
        <v>28</v>
      </c>
      <c r="B34" s="305">
        <v>28</v>
      </c>
      <c r="C34" s="602" t="s">
        <v>32</v>
      </c>
      <c r="D34" s="609">
        <v>26</v>
      </c>
      <c r="E34" s="650">
        <f t="shared" si="1"/>
        <v>546000</v>
      </c>
      <c r="F34" s="609">
        <v>10</v>
      </c>
      <c r="G34" s="655">
        <f t="shared" si="15"/>
        <v>60000</v>
      </c>
      <c r="H34" s="609"/>
      <c r="I34" s="655">
        <f t="shared" si="16"/>
        <v>0</v>
      </c>
      <c r="J34" s="1364">
        <f t="shared" si="2"/>
        <v>60000</v>
      </c>
      <c r="K34" s="1150">
        <v>4243</v>
      </c>
      <c r="L34" s="659">
        <f t="shared" si="3"/>
        <v>1022563</v>
      </c>
      <c r="M34" s="1389"/>
      <c r="N34" s="609">
        <v>14291</v>
      </c>
      <c r="O34" s="670">
        <f t="shared" si="17"/>
        <v>843169</v>
      </c>
      <c r="P34" s="655"/>
      <c r="Q34" s="670">
        <f t="shared" si="18"/>
        <v>843169</v>
      </c>
      <c r="R34" s="1353">
        <v>2524.1348560000042</v>
      </c>
      <c r="S34" s="1316">
        <f t="shared" si="4"/>
        <v>2524135</v>
      </c>
      <c r="T34" s="1316">
        <f t="shared" si="5"/>
        <v>636082</v>
      </c>
      <c r="U34" s="1316">
        <f t="shared" si="19"/>
        <v>3160217</v>
      </c>
      <c r="V34" s="1353">
        <v>1813.9166660000001</v>
      </c>
      <c r="W34" s="1316">
        <f t="shared" si="6"/>
        <v>906958</v>
      </c>
      <c r="X34" s="1316">
        <f t="shared" si="7"/>
        <v>260297</v>
      </c>
      <c r="Y34" s="1316">
        <f t="shared" si="20"/>
        <v>1167255</v>
      </c>
      <c r="Z34" s="1353">
        <f t="shared" si="8"/>
        <v>4338.0515220000043</v>
      </c>
      <c r="AA34" s="1316">
        <f t="shared" si="9"/>
        <v>3431093</v>
      </c>
      <c r="AB34" s="1316">
        <f t="shared" si="10"/>
        <v>896379</v>
      </c>
      <c r="AC34" s="660">
        <f t="shared" si="11"/>
        <v>4327472</v>
      </c>
      <c r="AD34" s="1353">
        <v>2524.1348560000042</v>
      </c>
      <c r="AE34" s="1316">
        <f t="shared" si="21"/>
        <v>2019308</v>
      </c>
      <c r="AF34" s="1316">
        <f t="shared" si="22"/>
        <v>508866</v>
      </c>
      <c r="AG34" s="1316">
        <f t="shared" si="23"/>
        <v>2528174</v>
      </c>
      <c r="AH34" s="1353">
        <v>1813.9166660000001</v>
      </c>
      <c r="AI34" s="1316">
        <f t="shared" si="24"/>
        <v>725567</v>
      </c>
      <c r="AJ34" s="1316">
        <f t="shared" si="25"/>
        <v>208238</v>
      </c>
      <c r="AK34" s="1316">
        <f t="shared" si="26"/>
        <v>933805</v>
      </c>
      <c r="AL34" s="1353">
        <f t="shared" si="27"/>
        <v>4338.0515220000043</v>
      </c>
      <c r="AM34" s="1316">
        <f t="shared" si="28"/>
        <v>2744875</v>
      </c>
      <c r="AN34" s="1316">
        <f t="shared" si="29"/>
        <v>717104</v>
      </c>
      <c r="AO34" s="1384">
        <f t="shared" si="30"/>
        <v>3461979</v>
      </c>
      <c r="AP34" s="672">
        <f t="shared" si="13"/>
        <v>10261183</v>
      </c>
      <c r="AS34" s="603">
        <v>9625</v>
      </c>
      <c r="AT34" s="671">
        <f t="shared" si="14"/>
        <v>2319625</v>
      </c>
    </row>
    <row r="35" spans="1:46" ht="15" customHeight="1" x14ac:dyDescent="0.2">
      <c r="A35" s="604">
        <v>29</v>
      </c>
      <c r="B35" s="305">
        <v>29</v>
      </c>
      <c r="C35" s="602" t="s">
        <v>33</v>
      </c>
      <c r="D35" s="609">
        <v>15</v>
      </c>
      <c r="E35" s="650">
        <f t="shared" si="1"/>
        <v>315000</v>
      </c>
      <c r="F35" s="609">
        <v>2</v>
      </c>
      <c r="G35" s="655">
        <f t="shared" si="15"/>
        <v>12000</v>
      </c>
      <c r="H35" s="609"/>
      <c r="I35" s="655">
        <f t="shared" si="16"/>
        <v>0</v>
      </c>
      <c r="J35" s="1364">
        <f t="shared" si="2"/>
        <v>12000</v>
      </c>
      <c r="K35" s="1150">
        <v>2507</v>
      </c>
      <c r="L35" s="659">
        <f t="shared" si="3"/>
        <v>604187</v>
      </c>
      <c r="M35" s="1389"/>
      <c r="N35" s="609">
        <v>6225</v>
      </c>
      <c r="O35" s="670">
        <f t="shared" si="17"/>
        <v>367275</v>
      </c>
      <c r="P35" s="655"/>
      <c r="Q35" s="670">
        <f t="shared" si="18"/>
        <v>367275</v>
      </c>
      <c r="R35" s="1353">
        <v>1128.4675609999999</v>
      </c>
      <c r="S35" s="1316">
        <f t="shared" si="4"/>
        <v>1128468</v>
      </c>
      <c r="T35" s="1316">
        <f t="shared" si="5"/>
        <v>284374</v>
      </c>
      <c r="U35" s="1316">
        <f t="shared" si="19"/>
        <v>1412842</v>
      </c>
      <c r="V35" s="1353">
        <v>725.96942300000001</v>
      </c>
      <c r="W35" s="1316">
        <f t="shared" si="6"/>
        <v>362985</v>
      </c>
      <c r="X35" s="1316">
        <f t="shared" si="7"/>
        <v>104177</v>
      </c>
      <c r="Y35" s="1316">
        <f t="shared" si="20"/>
        <v>467162</v>
      </c>
      <c r="Z35" s="1353">
        <f t="shared" si="8"/>
        <v>1854.4369839999999</v>
      </c>
      <c r="AA35" s="1316">
        <f t="shared" si="9"/>
        <v>1491453</v>
      </c>
      <c r="AB35" s="1316">
        <f t="shared" si="10"/>
        <v>388551</v>
      </c>
      <c r="AC35" s="660">
        <f t="shared" si="11"/>
        <v>1880004</v>
      </c>
      <c r="AD35" s="1353">
        <v>1128.4675609999999</v>
      </c>
      <c r="AE35" s="1316">
        <f t="shared" si="21"/>
        <v>902774</v>
      </c>
      <c r="AF35" s="1316">
        <f t="shared" si="22"/>
        <v>227499</v>
      </c>
      <c r="AG35" s="1316">
        <f t="shared" si="23"/>
        <v>1130273</v>
      </c>
      <c r="AH35" s="1353">
        <v>725.96942300000001</v>
      </c>
      <c r="AI35" s="1316">
        <f t="shared" si="24"/>
        <v>290388</v>
      </c>
      <c r="AJ35" s="1316">
        <f t="shared" si="25"/>
        <v>83341</v>
      </c>
      <c r="AK35" s="1316">
        <f t="shared" si="26"/>
        <v>373729</v>
      </c>
      <c r="AL35" s="1353">
        <f t="shared" si="27"/>
        <v>1854.4369839999999</v>
      </c>
      <c r="AM35" s="1316">
        <f t="shared" si="28"/>
        <v>1193162</v>
      </c>
      <c r="AN35" s="1316">
        <f t="shared" si="29"/>
        <v>310840</v>
      </c>
      <c r="AO35" s="1384">
        <f t="shared" si="30"/>
        <v>1504002</v>
      </c>
      <c r="AP35" s="672">
        <f t="shared" si="13"/>
        <v>4682468</v>
      </c>
      <c r="AS35" s="603">
        <v>3979</v>
      </c>
      <c r="AT35" s="671">
        <f t="shared" si="14"/>
        <v>958939</v>
      </c>
    </row>
    <row r="36" spans="1:46" ht="15" customHeight="1" x14ac:dyDescent="0.2">
      <c r="A36" s="605">
        <v>30</v>
      </c>
      <c r="B36" s="606">
        <v>30</v>
      </c>
      <c r="C36" s="607" t="s">
        <v>34</v>
      </c>
      <c r="D36" s="610">
        <v>0</v>
      </c>
      <c r="E36" s="651">
        <f t="shared" si="1"/>
        <v>0</v>
      </c>
      <c r="F36" s="610">
        <v>0</v>
      </c>
      <c r="G36" s="656">
        <f t="shared" si="15"/>
        <v>0</v>
      </c>
      <c r="H36" s="610"/>
      <c r="I36" s="656">
        <f t="shared" si="16"/>
        <v>0</v>
      </c>
      <c r="J36" s="1365">
        <f t="shared" si="2"/>
        <v>0</v>
      </c>
      <c r="K36" s="1314">
        <v>312</v>
      </c>
      <c r="L36" s="661">
        <f t="shared" si="3"/>
        <v>75192</v>
      </c>
      <c r="M36" s="1390"/>
      <c r="N36" s="610">
        <v>1104</v>
      </c>
      <c r="O36" s="673">
        <f t="shared" si="17"/>
        <v>65136</v>
      </c>
      <c r="P36" s="656"/>
      <c r="Q36" s="673">
        <f t="shared" si="18"/>
        <v>65136</v>
      </c>
      <c r="R36" s="1354">
        <v>206.33679600000002</v>
      </c>
      <c r="S36" s="1350">
        <f t="shared" si="4"/>
        <v>206337</v>
      </c>
      <c r="T36" s="1350">
        <f t="shared" si="5"/>
        <v>51997</v>
      </c>
      <c r="U36" s="1350">
        <f t="shared" si="19"/>
        <v>258334</v>
      </c>
      <c r="V36" s="1354">
        <v>156.666594</v>
      </c>
      <c r="W36" s="1350">
        <f t="shared" si="6"/>
        <v>78333</v>
      </c>
      <c r="X36" s="1350">
        <f t="shared" si="7"/>
        <v>22482</v>
      </c>
      <c r="Y36" s="1350">
        <f t="shared" si="20"/>
        <v>100815</v>
      </c>
      <c r="Z36" s="1354">
        <f t="shared" si="8"/>
        <v>363.00339000000002</v>
      </c>
      <c r="AA36" s="1350">
        <f t="shared" si="9"/>
        <v>284670</v>
      </c>
      <c r="AB36" s="1350">
        <f t="shared" si="10"/>
        <v>74479</v>
      </c>
      <c r="AC36" s="662">
        <f t="shared" si="11"/>
        <v>359149</v>
      </c>
      <c r="AD36" s="1354">
        <v>206.33679600000002</v>
      </c>
      <c r="AE36" s="1350">
        <f t="shared" si="21"/>
        <v>165069</v>
      </c>
      <c r="AF36" s="1350">
        <f t="shared" si="22"/>
        <v>41597</v>
      </c>
      <c r="AG36" s="1350">
        <f t="shared" si="23"/>
        <v>206666</v>
      </c>
      <c r="AH36" s="1354">
        <v>156.666594</v>
      </c>
      <c r="AI36" s="1350">
        <f t="shared" si="24"/>
        <v>62667</v>
      </c>
      <c r="AJ36" s="1350">
        <f t="shared" si="25"/>
        <v>17985</v>
      </c>
      <c r="AK36" s="1350">
        <f t="shared" si="26"/>
        <v>80652</v>
      </c>
      <c r="AL36" s="1354">
        <f t="shared" si="27"/>
        <v>363.00339000000002</v>
      </c>
      <c r="AM36" s="1350">
        <f t="shared" si="28"/>
        <v>227736</v>
      </c>
      <c r="AN36" s="1350">
        <f t="shared" si="29"/>
        <v>59582</v>
      </c>
      <c r="AO36" s="1385">
        <f t="shared" si="30"/>
        <v>287318</v>
      </c>
      <c r="AP36" s="675">
        <f t="shared" si="13"/>
        <v>786795</v>
      </c>
      <c r="AS36" s="608">
        <v>732</v>
      </c>
      <c r="AT36" s="674">
        <f t="shared" si="14"/>
        <v>176412</v>
      </c>
    </row>
    <row r="37" spans="1:46" ht="15" customHeight="1" x14ac:dyDescent="0.2">
      <c r="A37" s="598">
        <v>31</v>
      </c>
      <c r="B37" s="599">
        <v>31</v>
      </c>
      <c r="C37" s="600" t="s">
        <v>35</v>
      </c>
      <c r="D37" s="611">
        <v>2</v>
      </c>
      <c r="E37" s="649">
        <f t="shared" si="1"/>
        <v>42000</v>
      </c>
      <c r="F37" s="611">
        <v>2</v>
      </c>
      <c r="G37" s="654">
        <f t="shared" si="15"/>
        <v>12000</v>
      </c>
      <c r="H37" s="611"/>
      <c r="I37" s="654">
        <f t="shared" si="16"/>
        <v>0</v>
      </c>
      <c r="J37" s="1363">
        <f t="shared" si="2"/>
        <v>12000</v>
      </c>
      <c r="K37" s="1313">
        <v>708</v>
      </c>
      <c r="L37" s="663">
        <f t="shared" si="3"/>
        <v>170628</v>
      </c>
      <c r="M37" s="1388"/>
      <c r="N37" s="611">
        <v>2540</v>
      </c>
      <c r="O37" s="667">
        <f t="shared" si="17"/>
        <v>149860</v>
      </c>
      <c r="P37" s="654"/>
      <c r="Q37" s="667">
        <f t="shared" si="18"/>
        <v>149860</v>
      </c>
      <c r="R37" s="1352">
        <v>551.39640799999984</v>
      </c>
      <c r="S37" s="1349">
        <f t="shared" si="4"/>
        <v>551396</v>
      </c>
      <c r="T37" s="1349">
        <f t="shared" si="5"/>
        <v>138952</v>
      </c>
      <c r="U37" s="1349">
        <f t="shared" si="19"/>
        <v>690348</v>
      </c>
      <c r="V37" s="1352">
        <v>344.65003200000001</v>
      </c>
      <c r="W37" s="1349">
        <f t="shared" si="6"/>
        <v>172325</v>
      </c>
      <c r="X37" s="1349">
        <f t="shared" si="7"/>
        <v>49457</v>
      </c>
      <c r="Y37" s="1349">
        <f t="shared" si="20"/>
        <v>221782</v>
      </c>
      <c r="Z37" s="1352">
        <f t="shared" si="8"/>
        <v>896.04643999999985</v>
      </c>
      <c r="AA37" s="1349">
        <f t="shared" si="9"/>
        <v>723721</v>
      </c>
      <c r="AB37" s="1349">
        <f t="shared" si="10"/>
        <v>188409</v>
      </c>
      <c r="AC37" s="664">
        <f t="shared" si="11"/>
        <v>912130</v>
      </c>
      <c r="AD37" s="1352">
        <v>551.39640799999984</v>
      </c>
      <c r="AE37" s="1349">
        <f t="shared" si="21"/>
        <v>441117</v>
      </c>
      <c r="AF37" s="1349">
        <f t="shared" si="22"/>
        <v>111161</v>
      </c>
      <c r="AG37" s="1349">
        <f t="shared" si="23"/>
        <v>552278</v>
      </c>
      <c r="AH37" s="1352">
        <v>344.65003200000001</v>
      </c>
      <c r="AI37" s="1349">
        <f t="shared" si="24"/>
        <v>137860</v>
      </c>
      <c r="AJ37" s="1349">
        <f t="shared" si="25"/>
        <v>39566</v>
      </c>
      <c r="AK37" s="1349">
        <f t="shared" si="26"/>
        <v>177426</v>
      </c>
      <c r="AL37" s="1352">
        <f t="shared" si="27"/>
        <v>896.04643999999985</v>
      </c>
      <c r="AM37" s="1349">
        <f t="shared" si="28"/>
        <v>578977</v>
      </c>
      <c r="AN37" s="1349">
        <f t="shared" si="29"/>
        <v>150727</v>
      </c>
      <c r="AO37" s="1383">
        <f t="shared" si="30"/>
        <v>729704</v>
      </c>
      <c r="AP37" s="669">
        <f t="shared" si="13"/>
        <v>2016322</v>
      </c>
      <c r="AS37" s="601">
        <v>1708</v>
      </c>
      <c r="AT37" s="668">
        <f t="shared" si="14"/>
        <v>411628</v>
      </c>
    </row>
    <row r="38" spans="1:46" ht="15" customHeight="1" x14ac:dyDescent="0.2">
      <c r="A38" s="604">
        <v>32</v>
      </c>
      <c r="B38" s="305">
        <v>32</v>
      </c>
      <c r="C38" s="602" t="s">
        <v>36</v>
      </c>
      <c r="D38" s="609">
        <v>0</v>
      </c>
      <c r="E38" s="650">
        <f t="shared" si="1"/>
        <v>0</v>
      </c>
      <c r="F38" s="609">
        <v>0</v>
      </c>
      <c r="G38" s="655">
        <f t="shared" si="15"/>
        <v>0</v>
      </c>
      <c r="H38" s="609"/>
      <c r="I38" s="655">
        <f t="shared" si="16"/>
        <v>0</v>
      </c>
      <c r="J38" s="1364">
        <f t="shared" si="2"/>
        <v>0</v>
      </c>
      <c r="K38" s="1150">
        <v>6041</v>
      </c>
      <c r="L38" s="659">
        <f t="shared" si="3"/>
        <v>1455881</v>
      </c>
      <c r="M38" s="1389"/>
      <c r="N38" s="609">
        <v>11458</v>
      </c>
      <c r="O38" s="670">
        <f t="shared" si="17"/>
        <v>676022</v>
      </c>
      <c r="P38" s="655"/>
      <c r="Q38" s="670">
        <f t="shared" si="18"/>
        <v>676022</v>
      </c>
      <c r="R38" s="1353">
        <v>2147.7049750000065</v>
      </c>
      <c r="S38" s="1316">
        <f t="shared" si="4"/>
        <v>2147705</v>
      </c>
      <c r="T38" s="1316">
        <f t="shared" si="5"/>
        <v>541222</v>
      </c>
      <c r="U38" s="1316">
        <f t="shared" si="19"/>
        <v>2688927</v>
      </c>
      <c r="V38" s="1353">
        <v>1536.983575</v>
      </c>
      <c r="W38" s="1316">
        <f t="shared" si="6"/>
        <v>768492</v>
      </c>
      <c r="X38" s="1316">
        <f t="shared" si="7"/>
        <v>220557</v>
      </c>
      <c r="Y38" s="1316">
        <f t="shared" si="20"/>
        <v>989049</v>
      </c>
      <c r="Z38" s="1353">
        <f t="shared" si="8"/>
        <v>3684.6885500000062</v>
      </c>
      <c r="AA38" s="1316">
        <f t="shared" si="9"/>
        <v>2916197</v>
      </c>
      <c r="AB38" s="1316">
        <f t="shared" si="10"/>
        <v>761779</v>
      </c>
      <c r="AC38" s="660">
        <f t="shared" si="11"/>
        <v>3677976</v>
      </c>
      <c r="AD38" s="1353">
        <v>2147.7049750000065</v>
      </c>
      <c r="AE38" s="1316">
        <f t="shared" si="21"/>
        <v>1718164</v>
      </c>
      <c r="AF38" s="1316">
        <f t="shared" si="22"/>
        <v>432977</v>
      </c>
      <c r="AG38" s="1316">
        <f t="shared" si="23"/>
        <v>2151141</v>
      </c>
      <c r="AH38" s="1353">
        <v>1536.983575</v>
      </c>
      <c r="AI38" s="1316">
        <f t="shared" si="24"/>
        <v>614793</v>
      </c>
      <c r="AJ38" s="1316">
        <f t="shared" si="25"/>
        <v>176446</v>
      </c>
      <c r="AK38" s="1316">
        <f t="shared" si="26"/>
        <v>791239</v>
      </c>
      <c r="AL38" s="1353">
        <f t="shared" si="27"/>
        <v>3684.6885500000062</v>
      </c>
      <c r="AM38" s="1316">
        <f t="shared" si="28"/>
        <v>2332957</v>
      </c>
      <c r="AN38" s="1316">
        <f t="shared" si="29"/>
        <v>609423</v>
      </c>
      <c r="AO38" s="1384">
        <f t="shared" si="30"/>
        <v>2942380</v>
      </c>
      <c r="AP38" s="672">
        <f t="shared" si="13"/>
        <v>8752259</v>
      </c>
      <c r="AS38" s="603">
        <v>7619</v>
      </c>
      <c r="AT38" s="671">
        <f t="shared" si="14"/>
        <v>1836179</v>
      </c>
    </row>
    <row r="39" spans="1:46" ht="15" customHeight="1" x14ac:dyDescent="0.2">
      <c r="A39" s="604">
        <v>33</v>
      </c>
      <c r="B39" s="305">
        <v>33</v>
      </c>
      <c r="C39" s="602" t="s">
        <v>37</v>
      </c>
      <c r="D39" s="609">
        <v>0</v>
      </c>
      <c r="E39" s="650">
        <f t="shared" si="1"/>
        <v>0</v>
      </c>
      <c r="F39" s="609">
        <v>0</v>
      </c>
      <c r="G39" s="655">
        <f t="shared" si="15"/>
        <v>0</v>
      </c>
      <c r="H39" s="609"/>
      <c r="I39" s="655">
        <f t="shared" si="16"/>
        <v>0</v>
      </c>
      <c r="J39" s="1364">
        <f t="shared" ref="J39:J70" si="31">G39+I39</f>
        <v>0</v>
      </c>
      <c r="K39" s="1150">
        <v>275</v>
      </c>
      <c r="L39" s="659">
        <f t="shared" si="3"/>
        <v>66275</v>
      </c>
      <c r="M39" s="1389"/>
      <c r="N39" s="609">
        <v>537</v>
      </c>
      <c r="O39" s="670">
        <f t="shared" si="17"/>
        <v>31683</v>
      </c>
      <c r="P39" s="655"/>
      <c r="Q39" s="670">
        <f t="shared" si="18"/>
        <v>31683</v>
      </c>
      <c r="R39" s="1353">
        <v>88.894256999999996</v>
      </c>
      <c r="S39" s="1316">
        <f t="shared" ref="S39:S70" si="32">ROUND(R39*$S$3,0)</f>
        <v>88894</v>
      </c>
      <c r="T39" s="1316">
        <f t="shared" ref="T39:T70" si="33">ROUND(S39*$T$3,0)</f>
        <v>22401</v>
      </c>
      <c r="U39" s="1316">
        <f t="shared" si="19"/>
        <v>111295</v>
      </c>
      <c r="V39" s="1353">
        <v>121.98962999999999</v>
      </c>
      <c r="W39" s="1316">
        <f t="shared" ref="W39:W70" si="34">ROUND(V39*$W$3,0)</f>
        <v>60995</v>
      </c>
      <c r="X39" s="1316">
        <f t="shared" ref="X39:X70" si="35">ROUND(W39*$X$3,0)</f>
        <v>17506</v>
      </c>
      <c r="Y39" s="1316">
        <f t="shared" si="20"/>
        <v>78501</v>
      </c>
      <c r="Z39" s="1353">
        <f t="shared" si="8"/>
        <v>210.88388699999999</v>
      </c>
      <c r="AA39" s="1316">
        <f t="shared" si="9"/>
        <v>149889</v>
      </c>
      <c r="AB39" s="1316">
        <f t="shared" si="10"/>
        <v>39907</v>
      </c>
      <c r="AC39" s="660">
        <f t="shared" si="11"/>
        <v>189796</v>
      </c>
      <c r="AD39" s="1353">
        <v>88.894256999999996</v>
      </c>
      <c r="AE39" s="1316">
        <f t="shared" si="21"/>
        <v>71115</v>
      </c>
      <c r="AF39" s="1316">
        <f t="shared" si="22"/>
        <v>17921</v>
      </c>
      <c r="AG39" s="1316">
        <f t="shared" si="23"/>
        <v>89036</v>
      </c>
      <c r="AH39" s="1353">
        <v>121.98962999999999</v>
      </c>
      <c r="AI39" s="1316">
        <f t="shared" si="24"/>
        <v>48796</v>
      </c>
      <c r="AJ39" s="1316">
        <f t="shared" si="25"/>
        <v>14004</v>
      </c>
      <c r="AK39" s="1316">
        <f t="shared" si="26"/>
        <v>62800</v>
      </c>
      <c r="AL39" s="1353">
        <f t="shared" si="27"/>
        <v>210.88388699999999</v>
      </c>
      <c r="AM39" s="1316">
        <f t="shared" si="28"/>
        <v>119911</v>
      </c>
      <c r="AN39" s="1316">
        <f t="shared" si="29"/>
        <v>31925</v>
      </c>
      <c r="AO39" s="1384">
        <f t="shared" si="30"/>
        <v>151836</v>
      </c>
      <c r="AP39" s="672">
        <f t="shared" ref="AP39:AP70" si="36">E39+J39+L39+M39+Q39+AC39+AO39</f>
        <v>439590</v>
      </c>
      <c r="AS39" s="603">
        <v>359</v>
      </c>
      <c r="AT39" s="671">
        <f t="shared" si="14"/>
        <v>86519</v>
      </c>
    </row>
    <row r="40" spans="1:46" ht="15" customHeight="1" x14ac:dyDescent="0.2">
      <c r="A40" s="604">
        <v>34</v>
      </c>
      <c r="B40" s="305">
        <v>34</v>
      </c>
      <c r="C40" s="602" t="s">
        <v>38</v>
      </c>
      <c r="D40" s="609">
        <v>0</v>
      </c>
      <c r="E40" s="650">
        <f t="shared" si="1"/>
        <v>0</v>
      </c>
      <c r="F40" s="609">
        <v>0</v>
      </c>
      <c r="G40" s="655">
        <f t="shared" si="15"/>
        <v>0</v>
      </c>
      <c r="H40" s="609"/>
      <c r="I40" s="655">
        <f t="shared" si="16"/>
        <v>0</v>
      </c>
      <c r="J40" s="1364">
        <f t="shared" si="31"/>
        <v>0</v>
      </c>
      <c r="K40" s="1150">
        <v>395</v>
      </c>
      <c r="L40" s="659">
        <f t="shared" si="3"/>
        <v>95195</v>
      </c>
      <c r="M40" s="1389"/>
      <c r="N40" s="609">
        <v>1462</v>
      </c>
      <c r="O40" s="670">
        <f t="shared" si="17"/>
        <v>86258</v>
      </c>
      <c r="P40" s="655"/>
      <c r="Q40" s="670">
        <f t="shared" si="18"/>
        <v>86258</v>
      </c>
      <c r="R40" s="1353">
        <v>271.18183400000009</v>
      </c>
      <c r="S40" s="1316">
        <f t="shared" si="32"/>
        <v>271182</v>
      </c>
      <c r="T40" s="1316">
        <f t="shared" si="33"/>
        <v>68338</v>
      </c>
      <c r="U40" s="1316">
        <f t="shared" si="19"/>
        <v>339520</v>
      </c>
      <c r="V40" s="1353">
        <v>197.26685000000001</v>
      </c>
      <c r="W40" s="1316">
        <f t="shared" si="34"/>
        <v>98633</v>
      </c>
      <c r="X40" s="1316">
        <f t="shared" si="35"/>
        <v>28308</v>
      </c>
      <c r="Y40" s="1316">
        <f t="shared" si="20"/>
        <v>126941</v>
      </c>
      <c r="Z40" s="1353">
        <f t="shared" si="8"/>
        <v>468.44868400000007</v>
      </c>
      <c r="AA40" s="1316">
        <f t="shared" si="9"/>
        <v>369815</v>
      </c>
      <c r="AB40" s="1316">
        <f t="shared" si="10"/>
        <v>96646</v>
      </c>
      <c r="AC40" s="660">
        <f t="shared" si="11"/>
        <v>466461</v>
      </c>
      <c r="AD40" s="1353">
        <v>271.18183400000009</v>
      </c>
      <c r="AE40" s="1316">
        <f t="shared" si="21"/>
        <v>216945</v>
      </c>
      <c r="AF40" s="1316">
        <f t="shared" si="22"/>
        <v>54670</v>
      </c>
      <c r="AG40" s="1316">
        <f t="shared" si="23"/>
        <v>271615</v>
      </c>
      <c r="AH40" s="1353">
        <v>197.26685000000001</v>
      </c>
      <c r="AI40" s="1316">
        <f t="shared" si="24"/>
        <v>78907</v>
      </c>
      <c r="AJ40" s="1316">
        <f t="shared" si="25"/>
        <v>22646</v>
      </c>
      <c r="AK40" s="1316">
        <f t="shared" si="26"/>
        <v>101553</v>
      </c>
      <c r="AL40" s="1353">
        <f t="shared" si="27"/>
        <v>468.44868400000007</v>
      </c>
      <c r="AM40" s="1316">
        <f t="shared" si="28"/>
        <v>295852</v>
      </c>
      <c r="AN40" s="1316">
        <f t="shared" si="29"/>
        <v>77316</v>
      </c>
      <c r="AO40" s="1384">
        <f t="shared" si="30"/>
        <v>373168</v>
      </c>
      <c r="AP40" s="672">
        <f t="shared" si="36"/>
        <v>1021082</v>
      </c>
      <c r="AS40" s="603">
        <v>905</v>
      </c>
      <c r="AT40" s="671">
        <f t="shared" si="14"/>
        <v>218105</v>
      </c>
    </row>
    <row r="41" spans="1:46" ht="15" customHeight="1" x14ac:dyDescent="0.2">
      <c r="A41" s="605">
        <v>35</v>
      </c>
      <c r="B41" s="606">
        <v>35</v>
      </c>
      <c r="C41" s="607" t="s">
        <v>39</v>
      </c>
      <c r="D41" s="610">
        <v>0</v>
      </c>
      <c r="E41" s="651">
        <f t="shared" si="1"/>
        <v>0</v>
      </c>
      <c r="F41" s="610">
        <v>0</v>
      </c>
      <c r="G41" s="656">
        <f t="shared" si="15"/>
        <v>0</v>
      </c>
      <c r="H41" s="610"/>
      <c r="I41" s="656">
        <f t="shared" si="16"/>
        <v>0</v>
      </c>
      <c r="J41" s="1365">
        <f t="shared" si="31"/>
        <v>0</v>
      </c>
      <c r="K41" s="1314">
        <v>971</v>
      </c>
      <c r="L41" s="661">
        <f t="shared" si="3"/>
        <v>234011</v>
      </c>
      <c r="M41" s="1390"/>
      <c r="N41" s="610">
        <v>2548</v>
      </c>
      <c r="O41" s="673">
        <f t="shared" si="17"/>
        <v>150332</v>
      </c>
      <c r="P41" s="656"/>
      <c r="Q41" s="673">
        <f t="shared" si="18"/>
        <v>150332</v>
      </c>
      <c r="R41" s="1354">
        <v>485.26110899999998</v>
      </c>
      <c r="S41" s="1350">
        <f t="shared" si="32"/>
        <v>485261</v>
      </c>
      <c r="T41" s="1350">
        <f t="shared" si="33"/>
        <v>122286</v>
      </c>
      <c r="U41" s="1350">
        <f t="shared" si="19"/>
        <v>607547</v>
      </c>
      <c r="V41" s="1354">
        <v>218.81027999999998</v>
      </c>
      <c r="W41" s="1350">
        <f t="shared" si="34"/>
        <v>109405</v>
      </c>
      <c r="X41" s="1350">
        <f t="shared" si="35"/>
        <v>31399</v>
      </c>
      <c r="Y41" s="1350">
        <f t="shared" si="20"/>
        <v>140804</v>
      </c>
      <c r="Z41" s="1354">
        <f t="shared" si="8"/>
        <v>704.07138899999995</v>
      </c>
      <c r="AA41" s="1350">
        <f t="shared" si="9"/>
        <v>594666</v>
      </c>
      <c r="AB41" s="1350">
        <f t="shared" si="10"/>
        <v>153685</v>
      </c>
      <c r="AC41" s="662">
        <f t="shared" si="11"/>
        <v>748351</v>
      </c>
      <c r="AD41" s="1354">
        <v>485.26110899999998</v>
      </c>
      <c r="AE41" s="1350">
        <f t="shared" si="21"/>
        <v>388209</v>
      </c>
      <c r="AF41" s="1350">
        <f t="shared" si="22"/>
        <v>97829</v>
      </c>
      <c r="AG41" s="1350">
        <f t="shared" si="23"/>
        <v>486038</v>
      </c>
      <c r="AH41" s="1354">
        <v>218.81027999999998</v>
      </c>
      <c r="AI41" s="1350">
        <f t="shared" si="24"/>
        <v>87524</v>
      </c>
      <c r="AJ41" s="1350">
        <f t="shared" si="25"/>
        <v>25119</v>
      </c>
      <c r="AK41" s="1350">
        <f t="shared" si="26"/>
        <v>112643</v>
      </c>
      <c r="AL41" s="1354">
        <f t="shared" si="27"/>
        <v>704.07138899999995</v>
      </c>
      <c r="AM41" s="1350">
        <f t="shared" si="28"/>
        <v>475733</v>
      </c>
      <c r="AN41" s="1350">
        <f t="shared" si="29"/>
        <v>122948</v>
      </c>
      <c r="AO41" s="1385">
        <f t="shared" si="30"/>
        <v>598681</v>
      </c>
      <c r="AP41" s="675">
        <f t="shared" si="36"/>
        <v>1731375</v>
      </c>
      <c r="AS41" s="608">
        <v>1612</v>
      </c>
      <c r="AT41" s="674">
        <f t="shared" si="14"/>
        <v>388492</v>
      </c>
    </row>
    <row r="42" spans="1:46" ht="15" customHeight="1" x14ac:dyDescent="0.2">
      <c r="A42" s="598">
        <v>36</v>
      </c>
      <c r="B42" s="599">
        <v>36</v>
      </c>
      <c r="C42" s="600" t="s">
        <v>40</v>
      </c>
      <c r="D42" s="611">
        <v>25</v>
      </c>
      <c r="E42" s="649">
        <f t="shared" si="1"/>
        <v>525000</v>
      </c>
      <c r="F42" s="611">
        <v>1</v>
      </c>
      <c r="G42" s="654">
        <f t="shared" si="15"/>
        <v>6000</v>
      </c>
      <c r="H42" s="611"/>
      <c r="I42" s="654">
        <f t="shared" si="16"/>
        <v>0</v>
      </c>
      <c r="J42" s="1363">
        <f t="shared" si="31"/>
        <v>6000</v>
      </c>
      <c r="K42" s="1313">
        <v>4113</v>
      </c>
      <c r="L42" s="663">
        <v>1075385</v>
      </c>
      <c r="M42" s="1388"/>
      <c r="N42" s="611">
        <v>20192</v>
      </c>
      <c r="O42" s="667">
        <f t="shared" si="17"/>
        <v>1191328</v>
      </c>
      <c r="P42" s="654"/>
      <c r="Q42" s="667">
        <f t="shared" si="18"/>
        <v>1191328</v>
      </c>
      <c r="R42" s="1352">
        <v>4094.6953620000004</v>
      </c>
      <c r="S42" s="1349">
        <v>4094697</v>
      </c>
      <c r="T42" s="1349">
        <v>1031864</v>
      </c>
      <c r="U42" s="1349">
        <f t="shared" si="19"/>
        <v>5126561</v>
      </c>
      <c r="V42" s="1352">
        <v>1842.904376</v>
      </c>
      <c r="W42" s="1349">
        <v>921451</v>
      </c>
      <c r="X42" s="1349">
        <v>264466</v>
      </c>
      <c r="Y42" s="1349">
        <f t="shared" si="20"/>
        <v>1185917</v>
      </c>
      <c r="Z42" s="1352">
        <f t="shared" si="8"/>
        <v>5937.5997380000008</v>
      </c>
      <c r="AA42" s="1349">
        <f t="shared" si="9"/>
        <v>5016148</v>
      </c>
      <c r="AB42" s="1349">
        <f t="shared" si="10"/>
        <v>1296330</v>
      </c>
      <c r="AC42" s="664">
        <f t="shared" si="11"/>
        <v>6312478</v>
      </c>
      <c r="AD42" s="1352">
        <v>4094.6953620000004</v>
      </c>
      <c r="AE42" s="1349">
        <v>3275754</v>
      </c>
      <c r="AF42" s="1349">
        <v>825491</v>
      </c>
      <c r="AG42" s="1349">
        <f t="shared" si="23"/>
        <v>4101245</v>
      </c>
      <c r="AH42" s="1352">
        <v>1842.904376</v>
      </c>
      <c r="AI42" s="1349">
        <v>737162</v>
      </c>
      <c r="AJ42" s="1349">
        <v>211565</v>
      </c>
      <c r="AK42" s="1349">
        <f t="shared" si="26"/>
        <v>948727</v>
      </c>
      <c r="AL42" s="1352">
        <f t="shared" si="27"/>
        <v>5937.5997380000008</v>
      </c>
      <c r="AM42" s="1349">
        <f t="shared" si="28"/>
        <v>4012916</v>
      </c>
      <c r="AN42" s="1349">
        <f t="shared" si="29"/>
        <v>1037056</v>
      </c>
      <c r="AO42" s="1383">
        <f t="shared" si="30"/>
        <v>5049972</v>
      </c>
      <c r="AP42" s="669">
        <f t="shared" si="36"/>
        <v>14160163</v>
      </c>
      <c r="AS42" s="601">
        <v>13388</v>
      </c>
      <c r="AT42" s="668" t="e">
        <f>#REF!</f>
        <v>#REF!</v>
      </c>
    </row>
    <row r="43" spans="1:46" ht="15" customHeight="1" x14ac:dyDescent="0.2">
      <c r="A43" s="604">
        <v>37</v>
      </c>
      <c r="B43" s="305">
        <v>37</v>
      </c>
      <c r="C43" s="602" t="s">
        <v>41</v>
      </c>
      <c r="D43" s="609">
        <v>0</v>
      </c>
      <c r="E43" s="650">
        <f t="shared" si="1"/>
        <v>0</v>
      </c>
      <c r="F43" s="609">
        <v>0</v>
      </c>
      <c r="G43" s="655">
        <f t="shared" si="15"/>
        <v>0</v>
      </c>
      <c r="H43" s="609"/>
      <c r="I43" s="655">
        <f t="shared" si="16"/>
        <v>0</v>
      </c>
      <c r="J43" s="1364">
        <f t="shared" si="31"/>
        <v>0</v>
      </c>
      <c r="K43" s="1150">
        <v>1479</v>
      </c>
      <c r="L43" s="659">
        <f t="shared" ref="L43:L75" si="37">IF(AND(L$3*K43&lt;25000,$AS43&gt;0),25000,L$3*K43)</f>
        <v>356439</v>
      </c>
      <c r="M43" s="1389"/>
      <c r="N43" s="609">
        <v>8179</v>
      </c>
      <c r="O43" s="670">
        <f t="shared" si="17"/>
        <v>482561</v>
      </c>
      <c r="P43" s="655"/>
      <c r="Q43" s="670">
        <f t="shared" si="18"/>
        <v>482561</v>
      </c>
      <c r="R43" s="1353">
        <v>1464.9231589999997</v>
      </c>
      <c r="S43" s="1316">
        <f t="shared" si="32"/>
        <v>1464923</v>
      </c>
      <c r="T43" s="1316">
        <f t="shared" si="33"/>
        <v>369161</v>
      </c>
      <c r="U43" s="1316">
        <f t="shared" si="19"/>
        <v>1834084</v>
      </c>
      <c r="V43" s="1353">
        <v>1144.9222049999996</v>
      </c>
      <c r="W43" s="1316">
        <f t="shared" si="34"/>
        <v>572461</v>
      </c>
      <c r="X43" s="1316">
        <f t="shared" si="35"/>
        <v>164296</v>
      </c>
      <c r="Y43" s="1316">
        <f t="shared" si="20"/>
        <v>736757</v>
      </c>
      <c r="Z43" s="1353">
        <f t="shared" si="8"/>
        <v>2609.8453639999993</v>
      </c>
      <c r="AA43" s="1316">
        <f t="shared" si="9"/>
        <v>2037384</v>
      </c>
      <c r="AB43" s="1316">
        <f t="shared" si="10"/>
        <v>533457</v>
      </c>
      <c r="AC43" s="660">
        <f t="shared" si="11"/>
        <v>2570841</v>
      </c>
      <c r="AD43" s="1353">
        <v>1464.9231589999997</v>
      </c>
      <c r="AE43" s="1316">
        <f t="shared" si="21"/>
        <v>1171939</v>
      </c>
      <c r="AF43" s="1316">
        <f t="shared" si="22"/>
        <v>295329</v>
      </c>
      <c r="AG43" s="1316">
        <f t="shared" si="23"/>
        <v>1467268</v>
      </c>
      <c r="AH43" s="1353">
        <v>1144.9222049999996</v>
      </c>
      <c r="AI43" s="1316">
        <f t="shared" si="24"/>
        <v>457969</v>
      </c>
      <c r="AJ43" s="1316">
        <f t="shared" si="25"/>
        <v>131437</v>
      </c>
      <c r="AK43" s="1316">
        <f t="shared" si="26"/>
        <v>589406</v>
      </c>
      <c r="AL43" s="1353">
        <f t="shared" si="27"/>
        <v>2609.8453639999993</v>
      </c>
      <c r="AM43" s="1316">
        <f t="shared" si="28"/>
        <v>1629908</v>
      </c>
      <c r="AN43" s="1316">
        <f t="shared" si="29"/>
        <v>426766</v>
      </c>
      <c r="AO43" s="1384">
        <f t="shared" si="30"/>
        <v>2056674</v>
      </c>
      <c r="AP43" s="672">
        <f t="shared" si="36"/>
        <v>5466515</v>
      </c>
      <c r="AS43" s="603">
        <v>5341</v>
      </c>
      <c r="AT43" s="671">
        <f t="shared" ref="AT43:AT74" si="38">IF(AND(AT$3*AS43&lt;25000,$AS43&gt;0),25000,AT$3*AS43)</f>
        <v>1287181</v>
      </c>
    </row>
    <row r="44" spans="1:46" ht="15" customHeight="1" x14ac:dyDescent="0.2">
      <c r="A44" s="604">
        <v>38</v>
      </c>
      <c r="B44" s="305">
        <v>38</v>
      </c>
      <c r="C44" s="602" t="s">
        <v>42</v>
      </c>
      <c r="D44" s="609">
        <v>0</v>
      </c>
      <c r="E44" s="650">
        <f t="shared" si="1"/>
        <v>0</v>
      </c>
      <c r="F44" s="609">
        <v>0</v>
      </c>
      <c r="G44" s="655">
        <f t="shared" si="15"/>
        <v>0</v>
      </c>
      <c r="H44" s="609"/>
      <c r="I44" s="655">
        <f t="shared" si="16"/>
        <v>0</v>
      </c>
      <c r="J44" s="1364">
        <f t="shared" si="31"/>
        <v>0</v>
      </c>
      <c r="K44" s="1150">
        <v>17</v>
      </c>
      <c r="L44" s="659">
        <f t="shared" si="37"/>
        <v>25000</v>
      </c>
      <c r="M44" s="1389"/>
      <c r="N44" s="609">
        <v>1850</v>
      </c>
      <c r="O44" s="670">
        <f t="shared" si="17"/>
        <v>109150</v>
      </c>
      <c r="P44" s="655"/>
      <c r="Q44" s="670">
        <f t="shared" si="18"/>
        <v>109150</v>
      </c>
      <c r="R44" s="1353">
        <v>353.93475899999999</v>
      </c>
      <c r="S44" s="1316">
        <f t="shared" si="32"/>
        <v>353935</v>
      </c>
      <c r="T44" s="1316">
        <f t="shared" si="33"/>
        <v>89192</v>
      </c>
      <c r="U44" s="1316">
        <f t="shared" si="19"/>
        <v>443127</v>
      </c>
      <c r="V44" s="1353">
        <v>282.54674999999997</v>
      </c>
      <c r="W44" s="1316">
        <f t="shared" si="34"/>
        <v>141273</v>
      </c>
      <c r="X44" s="1316">
        <f t="shared" si="35"/>
        <v>40545</v>
      </c>
      <c r="Y44" s="1316">
        <f t="shared" si="20"/>
        <v>181818</v>
      </c>
      <c r="Z44" s="1353">
        <f t="shared" si="8"/>
        <v>636.48150899999996</v>
      </c>
      <c r="AA44" s="1316">
        <f t="shared" si="9"/>
        <v>495208</v>
      </c>
      <c r="AB44" s="1316">
        <f t="shared" si="10"/>
        <v>129737</v>
      </c>
      <c r="AC44" s="660">
        <f t="shared" si="11"/>
        <v>624945</v>
      </c>
      <c r="AD44" s="1353">
        <v>353.93475899999999</v>
      </c>
      <c r="AE44" s="1316">
        <f t="shared" si="21"/>
        <v>283148</v>
      </c>
      <c r="AF44" s="1316">
        <f t="shared" si="22"/>
        <v>71353</v>
      </c>
      <c r="AG44" s="1316">
        <f t="shared" si="23"/>
        <v>354501</v>
      </c>
      <c r="AH44" s="1353">
        <v>282.54674999999997</v>
      </c>
      <c r="AI44" s="1316">
        <f t="shared" si="24"/>
        <v>113019</v>
      </c>
      <c r="AJ44" s="1316">
        <f t="shared" si="25"/>
        <v>32436</v>
      </c>
      <c r="AK44" s="1316">
        <f t="shared" si="26"/>
        <v>145455</v>
      </c>
      <c r="AL44" s="1353">
        <f t="shared" si="27"/>
        <v>636.48150899999996</v>
      </c>
      <c r="AM44" s="1316">
        <f t="shared" si="28"/>
        <v>396167</v>
      </c>
      <c r="AN44" s="1316">
        <f t="shared" si="29"/>
        <v>103789</v>
      </c>
      <c r="AO44" s="1384">
        <f t="shared" si="30"/>
        <v>499956</v>
      </c>
      <c r="AP44" s="672">
        <f t="shared" si="36"/>
        <v>1259051</v>
      </c>
      <c r="AS44" s="603">
        <v>1258</v>
      </c>
      <c r="AT44" s="671">
        <f t="shared" si="38"/>
        <v>303178</v>
      </c>
    </row>
    <row r="45" spans="1:46" ht="15" customHeight="1" x14ac:dyDescent="0.2">
      <c r="A45" s="604">
        <v>39</v>
      </c>
      <c r="B45" s="305">
        <v>39</v>
      </c>
      <c r="C45" s="602" t="s">
        <v>43</v>
      </c>
      <c r="D45" s="609">
        <v>4</v>
      </c>
      <c r="E45" s="650">
        <f t="shared" si="1"/>
        <v>84000</v>
      </c>
      <c r="F45" s="609">
        <v>0</v>
      </c>
      <c r="G45" s="655">
        <f t="shared" si="15"/>
        <v>0</v>
      </c>
      <c r="H45" s="609"/>
      <c r="I45" s="655">
        <f t="shared" si="16"/>
        <v>0</v>
      </c>
      <c r="J45" s="1364">
        <f t="shared" si="31"/>
        <v>0</v>
      </c>
      <c r="K45" s="1150">
        <v>392</v>
      </c>
      <c r="L45" s="659">
        <f t="shared" si="37"/>
        <v>94472</v>
      </c>
      <c r="M45" s="1389"/>
      <c r="N45" s="609">
        <v>1103</v>
      </c>
      <c r="O45" s="670">
        <f t="shared" si="17"/>
        <v>65077</v>
      </c>
      <c r="P45" s="655"/>
      <c r="Q45" s="670">
        <f t="shared" si="18"/>
        <v>65077</v>
      </c>
      <c r="R45" s="1353">
        <v>133.77224000000001</v>
      </c>
      <c r="S45" s="1316">
        <f t="shared" si="32"/>
        <v>133772</v>
      </c>
      <c r="T45" s="1316">
        <f t="shared" si="33"/>
        <v>33711</v>
      </c>
      <c r="U45" s="1316">
        <f t="shared" si="19"/>
        <v>167483</v>
      </c>
      <c r="V45" s="1353">
        <v>76.482509999999991</v>
      </c>
      <c r="W45" s="1316">
        <f t="shared" si="34"/>
        <v>38241</v>
      </c>
      <c r="X45" s="1316">
        <f t="shared" si="35"/>
        <v>10975</v>
      </c>
      <c r="Y45" s="1316">
        <f t="shared" si="20"/>
        <v>49216</v>
      </c>
      <c r="Z45" s="1353">
        <f t="shared" si="8"/>
        <v>210.25475</v>
      </c>
      <c r="AA45" s="1316">
        <f t="shared" si="9"/>
        <v>172013</v>
      </c>
      <c r="AB45" s="1316">
        <f t="shared" si="10"/>
        <v>44686</v>
      </c>
      <c r="AC45" s="660">
        <f t="shared" si="11"/>
        <v>216699</v>
      </c>
      <c r="AD45" s="1353">
        <v>133.77224000000001</v>
      </c>
      <c r="AE45" s="1316">
        <f t="shared" si="21"/>
        <v>107018</v>
      </c>
      <c r="AF45" s="1316">
        <f t="shared" si="22"/>
        <v>26969</v>
      </c>
      <c r="AG45" s="1316">
        <f t="shared" si="23"/>
        <v>133987</v>
      </c>
      <c r="AH45" s="1353">
        <v>76.482509999999991</v>
      </c>
      <c r="AI45" s="1316">
        <f t="shared" si="24"/>
        <v>30593</v>
      </c>
      <c r="AJ45" s="1316">
        <f t="shared" si="25"/>
        <v>8780</v>
      </c>
      <c r="AK45" s="1316">
        <f t="shared" si="26"/>
        <v>39373</v>
      </c>
      <c r="AL45" s="1353">
        <f t="shared" si="27"/>
        <v>210.25475</v>
      </c>
      <c r="AM45" s="1316">
        <f t="shared" si="28"/>
        <v>137611</v>
      </c>
      <c r="AN45" s="1316">
        <f t="shared" si="29"/>
        <v>35749</v>
      </c>
      <c r="AO45" s="1384">
        <f t="shared" si="30"/>
        <v>173360</v>
      </c>
      <c r="AP45" s="672">
        <f t="shared" si="36"/>
        <v>633608</v>
      </c>
      <c r="AS45" s="603">
        <v>709</v>
      </c>
      <c r="AT45" s="671">
        <f t="shared" si="38"/>
        <v>170869</v>
      </c>
    </row>
    <row r="46" spans="1:46" ht="15" customHeight="1" x14ac:dyDescent="0.2">
      <c r="A46" s="605">
        <v>40</v>
      </c>
      <c r="B46" s="606">
        <v>40</v>
      </c>
      <c r="C46" s="607" t="s">
        <v>44</v>
      </c>
      <c r="D46" s="610">
        <v>0</v>
      </c>
      <c r="E46" s="651">
        <f t="shared" si="1"/>
        <v>0</v>
      </c>
      <c r="F46" s="610">
        <v>0</v>
      </c>
      <c r="G46" s="656">
        <f t="shared" si="15"/>
        <v>0</v>
      </c>
      <c r="H46" s="610"/>
      <c r="I46" s="656">
        <f t="shared" si="16"/>
        <v>0</v>
      </c>
      <c r="J46" s="1365">
        <f t="shared" si="31"/>
        <v>0</v>
      </c>
      <c r="K46" s="1314">
        <v>3297</v>
      </c>
      <c r="L46" s="661">
        <f t="shared" si="37"/>
        <v>794577</v>
      </c>
      <c r="M46" s="1390"/>
      <c r="N46" s="610">
        <v>9868</v>
      </c>
      <c r="O46" s="673">
        <f t="shared" si="17"/>
        <v>582212</v>
      </c>
      <c r="P46" s="656"/>
      <c r="Q46" s="673">
        <f t="shared" si="18"/>
        <v>582212</v>
      </c>
      <c r="R46" s="1354">
        <v>1961.63077</v>
      </c>
      <c r="S46" s="1350">
        <f t="shared" si="32"/>
        <v>1961631</v>
      </c>
      <c r="T46" s="1350">
        <f t="shared" si="33"/>
        <v>494331</v>
      </c>
      <c r="U46" s="1350">
        <f t="shared" si="19"/>
        <v>2455962</v>
      </c>
      <c r="V46" s="1354">
        <v>1133.6923099999999</v>
      </c>
      <c r="W46" s="1350">
        <f t="shared" si="34"/>
        <v>566846</v>
      </c>
      <c r="X46" s="1350">
        <f t="shared" si="35"/>
        <v>162685</v>
      </c>
      <c r="Y46" s="1350">
        <f t="shared" si="20"/>
        <v>729531</v>
      </c>
      <c r="Z46" s="1354">
        <f t="shared" si="8"/>
        <v>3095.3230800000001</v>
      </c>
      <c r="AA46" s="1350">
        <f t="shared" si="9"/>
        <v>2528477</v>
      </c>
      <c r="AB46" s="1350">
        <f t="shared" si="10"/>
        <v>657016</v>
      </c>
      <c r="AC46" s="662">
        <f t="shared" si="11"/>
        <v>3185493</v>
      </c>
      <c r="AD46" s="1354">
        <v>1961.63077</v>
      </c>
      <c r="AE46" s="1350">
        <f t="shared" si="21"/>
        <v>1569305</v>
      </c>
      <c r="AF46" s="1350">
        <f t="shared" si="22"/>
        <v>395465</v>
      </c>
      <c r="AG46" s="1350">
        <f t="shared" si="23"/>
        <v>1964770</v>
      </c>
      <c r="AH46" s="1354">
        <v>1133.6923099999999</v>
      </c>
      <c r="AI46" s="1350">
        <f t="shared" si="24"/>
        <v>453477</v>
      </c>
      <c r="AJ46" s="1350">
        <f t="shared" si="25"/>
        <v>130148</v>
      </c>
      <c r="AK46" s="1350">
        <f t="shared" si="26"/>
        <v>583625</v>
      </c>
      <c r="AL46" s="1354">
        <f t="shared" si="27"/>
        <v>3095.3230800000001</v>
      </c>
      <c r="AM46" s="1350">
        <f t="shared" si="28"/>
        <v>2022782</v>
      </c>
      <c r="AN46" s="1350">
        <f t="shared" si="29"/>
        <v>525613</v>
      </c>
      <c r="AO46" s="1385">
        <f t="shared" si="30"/>
        <v>2548395</v>
      </c>
      <c r="AP46" s="675">
        <f t="shared" si="36"/>
        <v>7110677</v>
      </c>
      <c r="AS46" s="608">
        <v>6443</v>
      </c>
      <c r="AT46" s="674">
        <f t="shared" si="38"/>
        <v>1552763</v>
      </c>
    </row>
    <row r="47" spans="1:46" ht="15" customHeight="1" x14ac:dyDescent="0.2">
      <c r="A47" s="598">
        <v>41</v>
      </c>
      <c r="B47" s="599">
        <v>41</v>
      </c>
      <c r="C47" s="600" t="s">
        <v>45</v>
      </c>
      <c r="D47" s="611">
        <v>0</v>
      </c>
      <c r="E47" s="649">
        <f t="shared" si="1"/>
        <v>0</v>
      </c>
      <c r="F47" s="611">
        <v>0</v>
      </c>
      <c r="G47" s="654">
        <f t="shared" si="15"/>
        <v>0</v>
      </c>
      <c r="H47" s="611"/>
      <c r="I47" s="654">
        <f t="shared" si="16"/>
        <v>0</v>
      </c>
      <c r="J47" s="1363">
        <f t="shared" si="31"/>
        <v>0</v>
      </c>
      <c r="K47" s="1313">
        <v>267</v>
      </c>
      <c r="L47" s="663">
        <f t="shared" si="37"/>
        <v>64347</v>
      </c>
      <c r="M47" s="1388"/>
      <c r="N47" s="611">
        <v>604</v>
      </c>
      <c r="O47" s="667">
        <f t="shared" si="17"/>
        <v>35636</v>
      </c>
      <c r="P47" s="654"/>
      <c r="Q47" s="667">
        <f t="shared" si="18"/>
        <v>35636</v>
      </c>
      <c r="R47" s="1352">
        <v>125</v>
      </c>
      <c r="S47" s="1349">
        <f t="shared" si="32"/>
        <v>125000</v>
      </c>
      <c r="T47" s="1349">
        <f t="shared" si="33"/>
        <v>31500</v>
      </c>
      <c r="U47" s="1349">
        <f t="shared" si="19"/>
        <v>156500</v>
      </c>
      <c r="V47" s="1352">
        <v>111</v>
      </c>
      <c r="W47" s="1349">
        <f t="shared" si="34"/>
        <v>55500</v>
      </c>
      <c r="X47" s="1349">
        <f t="shared" si="35"/>
        <v>15929</v>
      </c>
      <c r="Y47" s="1349">
        <f t="shared" si="20"/>
        <v>71429</v>
      </c>
      <c r="Z47" s="1352">
        <f t="shared" si="8"/>
        <v>236</v>
      </c>
      <c r="AA47" s="1349">
        <f t="shared" si="9"/>
        <v>180500</v>
      </c>
      <c r="AB47" s="1349">
        <f t="shared" si="10"/>
        <v>47429</v>
      </c>
      <c r="AC47" s="664">
        <f t="shared" si="11"/>
        <v>227929</v>
      </c>
      <c r="AD47" s="1352">
        <v>125</v>
      </c>
      <c r="AE47" s="1349">
        <f t="shared" si="21"/>
        <v>100000</v>
      </c>
      <c r="AF47" s="1349">
        <f t="shared" si="22"/>
        <v>25200</v>
      </c>
      <c r="AG47" s="1349">
        <f t="shared" si="23"/>
        <v>125200</v>
      </c>
      <c r="AH47" s="1352">
        <v>111</v>
      </c>
      <c r="AI47" s="1349">
        <f t="shared" si="24"/>
        <v>44400</v>
      </c>
      <c r="AJ47" s="1349">
        <f t="shared" si="25"/>
        <v>12743</v>
      </c>
      <c r="AK47" s="1349">
        <f t="shared" si="26"/>
        <v>57143</v>
      </c>
      <c r="AL47" s="1352">
        <f t="shared" si="27"/>
        <v>236</v>
      </c>
      <c r="AM47" s="1349">
        <f t="shared" si="28"/>
        <v>144400</v>
      </c>
      <c r="AN47" s="1349">
        <f t="shared" si="29"/>
        <v>37943</v>
      </c>
      <c r="AO47" s="1383">
        <f t="shared" si="30"/>
        <v>182343</v>
      </c>
      <c r="AP47" s="669">
        <f t="shared" si="36"/>
        <v>510255</v>
      </c>
      <c r="AS47" s="601">
        <v>381</v>
      </c>
      <c r="AT47" s="668">
        <f t="shared" si="38"/>
        <v>91821</v>
      </c>
    </row>
    <row r="48" spans="1:46" ht="15" customHeight="1" x14ac:dyDescent="0.2">
      <c r="A48" s="604">
        <v>42</v>
      </c>
      <c r="B48" s="305">
        <v>42</v>
      </c>
      <c r="C48" s="602" t="s">
        <v>46</v>
      </c>
      <c r="D48" s="609">
        <v>0</v>
      </c>
      <c r="E48" s="650">
        <f t="shared" si="1"/>
        <v>0</v>
      </c>
      <c r="F48" s="609">
        <v>0</v>
      </c>
      <c r="G48" s="655">
        <f t="shared" si="15"/>
        <v>0</v>
      </c>
      <c r="H48" s="609"/>
      <c r="I48" s="655">
        <f t="shared" si="16"/>
        <v>0</v>
      </c>
      <c r="J48" s="1364">
        <f t="shared" si="31"/>
        <v>0</v>
      </c>
      <c r="K48" s="1150">
        <v>349</v>
      </c>
      <c r="L48" s="659">
        <f t="shared" si="37"/>
        <v>84109</v>
      </c>
      <c r="M48" s="1389"/>
      <c r="N48" s="609">
        <v>1230</v>
      </c>
      <c r="O48" s="670">
        <f t="shared" si="17"/>
        <v>72570</v>
      </c>
      <c r="P48" s="655"/>
      <c r="Q48" s="670">
        <f t="shared" si="18"/>
        <v>72570</v>
      </c>
      <c r="R48" s="1353">
        <v>187.63044499999998</v>
      </c>
      <c r="S48" s="1316">
        <f t="shared" si="32"/>
        <v>187630</v>
      </c>
      <c r="T48" s="1316">
        <f t="shared" si="33"/>
        <v>47283</v>
      </c>
      <c r="U48" s="1316">
        <f t="shared" si="19"/>
        <v>234913</v>
      </c>
      <c r="V48" s="1353">
        <v>175.76931400000004</v>
      </c>
      <c r="W48" s="1316">
        <f t="shared" si="34"/>
        <v>87885</v>
      </c>
      <c r="X48" s="1316">
        <f t="shared" si="35"/>
        <v>25223</v>
      </c>
      <c r="Y48" s="1316">
        <f t="shared" si="20"/>
        <v>113108</v>
      </c>
      <c r="Z48" s="1353">
        <f t="shared" si="8"/>
        <v>363.39975900000002</v>
      </c>
      <c r="AA48" s="1316">
        <f t="shared" si="9"/>
        <v>275515</v>
      </c>
      <c r="AB48" s="1316">
        <f t="shared" si="10"/>
        <v>72506</v>
      </c>
      <c r="AC48" s="660">
        <f t="shared" si="11"/>
        <v>348021</v>
      </c>
      <c r="AD48" s="1353">
        <v>187.63044499999998</v>
      </c>
      <c r="AE48" s="1316">
        <f t="shared" si="21"/>
        <v>150104</v>
      </c>
      <c r="AF48" s="1316">
        <f t="shared" si="22"/>
        <v>37826</v>
      </c>
      <c r="AG48" s="1316">
        <f t="shared" si="23"/>
        <v>187930</v>
      </c>
      <c r="AH48" s="1353">
        <v>175.76931400000004</v>
      </c>
      <c r="AI48" s="1316">
        <f t="shared" si="24"/>
        <v>70308</v>
      </c>
      <c r="AJ48" s="1316">
        <f t="shared" si="25"/>
        <v>20178</v>
      </c>
      <c r="AK48" s="1316">
        <f t="shared" si="26"/>
        <v>90486</v>
      </c>
      <c r="AL48" s="1353">
        <f t="shared" si="27"/>
        <v>363.39975900000002</v>
      </c>
      <c r="AM48" s="1316">
        <f t="shared" si="28"/>
        <v>220412</v>
      </c>
      <c r="AN48" s="1316">
        <f t="shared" si="29"/>
        <v>58004</v>
      </c>
      <c r="AO48" s="1384">
        <f t="shared" si="30"/>
        <v>278416</v>
      </c>
      <c r="AP48" s="672">
        <f t="shared" si="36"/>
        <v>783116</v>
      </c>
      <c r="AS48" s="603">
        <v>799</v>
      </c>
      <c r="AT48" s="671">
        <f t="shared" si="38"/>
        <v>192559</v>
      </c>
    </row>
    <row r="49" spans="1:46" ht="15" customHeight="1" x14ac:dyDescent="0.2">
      <c r="A49" s="604">
        <v>43</v>
      </c>
      <c r="B49" s="305">
        <v>43</v>
      </c>
      <c r="C49" s="602" t="s">
        <v>47</v>
      </c>
      <c r="D49" s="609">
        <v>0</v>
      </c>
      <c r="E49" s="650">
        <f t="shared" si="1"/>
        <v>0</v>
      </c>
      <c r="F49" s="609">
        <v>0</v>
      </c>
      <c r="G49" s="655">
        <f t="shared" si="15"/>
        <v>0</v>
      </c>
      <c r="H49" s="609"/>
      <c r="I49" s="655">
        <f t="shared" si="16"/>
        <v>0</v>
      </c>
      <c r="J49" s="1364">
        <f t="shared" si="31"/>
        <v>0</v>
      </c>
      <c r="K49" s="1150">
        <v>794</v>
      </c>
      <c r="L49" s="659">
        <f t="shared" si="37"/>
        <v>191354</v>
      </c>
      <c r="M49" s="1389"/>
      <c r="N49" s="609">
        <v>1834</v>
      </c>
      <c r="O49" s="670">
        <f t="shared" si="17"/>
        <v>108206</v>
      </c>
      <c r="P49" s="655"/>
      <c r="Q49" s="670">
        <f t="shared" si="18"/>
        <v>108206</v>
      </c>
      <c r="R49" s="1353">
        <v>357.5</v>
      </c>
      <c r="S49" s="1316">
        <f t="shared" si="32"/>
        <v>357500</v>
      </c>
      <c r="T49" s="1316">
        <f t="shared" si="33"/>
        <v>90090</v>
      </c>
      <c r="U49" s="1316">
        <f t="shared" si="19"/>
        <v>447590</v>
      </c>
      <c r="V49" s="1353">
        <v>278.01207999999997</v>
      </c>
      <c r="W49" s="1316">
        <f t="shared" si="34"/>
        <v>139006</v>
      </c>
      <c r="X49" s="1316">
        <f t="shared" si="35"/>
        <v>39895</v>
      </c>
      <c r="Y49" s="1316">
        <f t="shared" si="20"/>
        <v>178901</v>
      </c>
      <c r="Z49" s="1353">
        <f t="shared" si="8"/>
        <v>635.51207999999997</v>
      </c>
      <c r="AA49" s="1316">
        <f t="shared" si="9"/>
        <v>496506</v>
      </c>
      <c r="AB49" s="1316">
        <f t="shared" si="10"/>
        <v>129985</v>
      </c>
      <c r="AC49" s="660">
        <f t="shared" si="11"/>
        <v>626491</v>
      </c>
      <c r="AD49" s="1353">
        <v>357.5</v>
      </c>
      <c r="AE49" s="1316">
        <f t="shared" si="21"/>
        <v>286000</v>
      </c>
      <c r="AF49" s="1316">
        <f t="shared" si="22"/>
        <v>72072</v>
      </c>
      <c r="AG49" s="1316">
        <f t="shared" si="23"/>
        <v>358072</v>
      </c>
      <c r="AH49" s="1353">
        <v>278.01207999999997</v>
      </c>
      <c r="AI49" s="1316">
        <f t="shared" si="24"/>
        <v>111205</v>
      </c>
      <c r="AJ49" s="1316">
        <f t="shared" si="25"/>
        <v>31916</v>
      </c>
      <c r="AK49" s="1316">
        <f t="shared" si="26"/>
        <v>143121</v>
      </c>
      <c r="AL49" s="1353">
        <f t="shared" si="27"/>
        <v>635.51207999999997</v>
      </c>
      <c r="AM49" s="1316">
        <f t="shared" si="28"/>
        <v>397205</v>
      </c>
      <c r="AN49" s="1316">
        <f t="shared" si="29"/>
        <v>103988</v>
      </c>
      <c r="AO49" s="1384">
        <f t="shared" si="30"/>
        <v>501193</v>
      </c>
      <c r="AP49" s="672">
        <f t="shared" si="36"/>
        <v>1427244</v>
      </c>
      <c r="AS49" s="603">
        <v>1224</v>
      </c>
      <c r="AT49" s="671">
        <f t="shared" si="38"/>
        <v>294984</v>
      </c>
    </row>
    <row r="50" spans="1:46" ht="15" customHeight="1" x14ac:dyDescent="0.2">
      <c r="A50" s="604">
        <v>44</v>
      </c>
      <c r="B50" s="305">
        <v>44</v>
      </c>
      <c r="C50" s="602" t="s">
        <v>48</v>
      </c>
      <c r="D50" s="609">
        <v>0</v>
      </c>
      <c r="E50" s="650">
        <f t="shared" si="1"/>
        <v>0</v>
      </c>
      <c r="F50" s="609">
        <v>0</v>
      </c>
      <c r="G50" s="655">
        <f t="shared" si="15"/>
        <v>0</v>
      </c>
      <c r="H50" s="609"/>
      <c r="I50" s="655">
        <f t="shared" si="16"/>
        <v>0</v>
      </c>
      <c r="J50" s="1364">
        <f t="shared" si="31"/>
        <v>0</v>
      </c>
      <c r="K50" s="1150">
        <v>1074</v>
      </c>
      <c r="L50" s="659">
        <f t="shared" si="37"/>
        <v>258834</v>
      </c>
      <c r="M50" s="1389"/>
      <c r="N50" s="609">
        <v>3458</v>
      </c>
      <c r="O50" s="670">
        <f t="shared" si="17"/>
        <v>204022</v>
      </c>
      <c r="P50" s="655"/>
      <c r="Q50" s="670">
        <f t="shared" si="18"/>
        <v>204022</v>
      </c>
      <c r="R50" s="1353">
        <v>612.46116100000108</v>
      </c>
      <c r="S50" s="1316">
        <f t="shared" si="32"/>
        <v>612461</v>
      </c>
      <c r="T50" s="1316">
        <f t="shared" si="33"/>
        <v>154340</v>
      </c>
      <c r="U50" s="1316">
        <f t="shared" si="19"/>
        <v>766801</v>
      </c>
      <c r="V50" s="1353">
        <v>304.99950999999999</v>
      </c>
      <c r="W50" s="1316">
        <f t="shared" si="34"/>
        <v>152500</v>
      </c>
      <c r="X50" s="1316">
        <f t="shared" si="35"/>
        <v>43768</v>
      </c>
      <c r="Y50" s="1316">
        <f t="shared" si="20"/>
        <v>196268</v>
      </c>
      <c r="Z50" s="1353">
        <f t="shared" si="8"/>
        <v>917.46067100000107</v>
      </c>
      <c r="AA50" s="1316">
        <f t="shared" si="9"/>
        <v>764961</v>
      </c>
      <c r="AB50" s="1316">
        <f t="shared" si="10"/>
        <v>198108</v>
      </c>
      <c r="AC50" s="660">
        <f t="shared" si="11"/>
        <v>963069</v>
      </c>
      <c r="AD50" s="1353">
        <v>612.46116100000108</v>
      </c>
      <c r="AE50" s="1316">
        <f t="shared" si="21"/>
        <v>489969</v>
      </c>
      <c r="AF50" s="1316">
        <f t="shared" si="22"/>
        <v>123472</v>
      </c>
      <c r="AG50" s="1316">
        <f t="shared" si="23"/>
        <v>613441</v>
      </c>
      <c r="AH50" s="1353">
        <v>304.99950999999999</v>
      </c>
      <c r="AI50" s="1316">
        <f t="shared" si="24"/>
        <v>122000</v>
      </c>
      <c r="AJ50" s="1316">
        <f t="shared" si="25"/>
        <v>35014</v>
      </c>
      <c r="AK50" s="1316">
        <f t="shared" si="26"/>
        <v>157014</v>
      </c>
      <c r="AL50" s="1353">
        <f t="shared" si="27"/>
        <v>917.46067100000107</v>
      </c>
      <c r="AM50" s="1316">
        <f t="shared" si="28"/>
        <v>611969</v>
      </c>
      <c r="AN50" s="1316">
        <f t="shared" si="29"/>
        <v>158486</v>
      </c>
      <c r="AO50" s="1384">
        <f t="shared" si="30"/>
        <v>770455</v>
      </c>
      <c r="AP50" s="672">
        <f t="shared" si="36"/>
        <v>2196380</v>
      </c>
      <c r="AS50" s="603">
        <v>2254</v>
      </c>
      <c r="AT50" s="671">
        <f t="shared" si="38"/>
        <v>543214</v>
      </c>
    </row>
    <row r="51" spans="1:46" ht="15" customHeight="1" x14ac:dyDescent="0.2">
      <c r="A51" s="605">
        <v>45</v>
      </c>
      <c r="B51" s="606">
        <v>45</v>
      </c>
      <c r="C51" s="607" t="s">
        <v>49</v>
      </c>
      <c r="D51" s="610">
        <v>0</v>
      </c>
      <c r="E51" s="651">
        <f t="shared" si="1"/>
        <v>0</v>
      </c>
      <c r="F51" s="610">
        <v>0</v>
      </c>
      <c r="G51" s="656">
        <f t="shared" si="15"/>
        <v>0</v>
      </c>
      <c r="H51" s="610"/>
      <c r="I51" s="656">
        <f t="shared" si="16"/>
        <v>0</v>
      </c>
      <c r="J51" s="1365">
        <f t="shared" si="31"/>
        <v>0</v>
      </c>
      <c r="K51" s="1314">
        <v>1379</v>
      </c>
      <c r="L51" s="661">
        <f t="shared" si="37"/>
        <v>332339</v>
      </c>
      <c r="M51" s="1390"/>
      <c r="N51" s="610">
        <v>4253</v>
      </c>
      <c r="O51" s="673">
        <f t="shared" si="17"/>
        <v>250927</v>
      </c>
      <c r="P51" s="656"/>
      <c r="Q51" s="673">
        <f t="shared" si="18"/>
        <v>250927</v>
      </c>
      <c r="R51" s="1354">
        <v>1022.7904369999999</v>
      </c>
      <c r="S51" s="1350">
        <f t="shared" si="32"/>
        <v>1022790</v>
      </c>
      <c r="T51" s="1350">
        <f t="shared" si="33"/>
        <v>257743</v>
      </c>
      <c r="U51" s="1350">
        <f t="shared" si="19"/>
        <v>1280533</v>
      </c>
      <c r="V51" s="1354">
        <v>718</v>
      </c>
      <c r="W51" s="1350">
        <f t="shared" si="34"/>
        <v>359000</v>
      </c>
      <c r="X51" s="1350">
        <f t="shared" si="35"/>
        <v>103033</v>
      </c>
      <c r="Y51" s="1350">
        <f t="shared" si="20"/>
        <v>462033</v>
      </c>
      <c r="Z51" s="1354">
        <f t="shared" si="8"/>
        <v>1740.7904369999999</v>
      </c>
      <c r="AA51" s="1350">
        <f t="shared" si="9"/>
        <v>1381790</v>
      </c>
      <c r="AB51" s="1350">
        <f t="shared" si="10"/>
        <v>360776</v>
      </c>
      <c r="AC51" s="662">
        <f t="shared" si="11"/>
        <v>1742566</v>
      </c>
      <c r="AD51" s="1354">
        <v>1022.7904369999999</v>
      </c>
      <c r="AE51" s="1350">
        <f t="shared" si="21"/>
        <v>818232</v>
      </c>
      <c r="AF51" s="1350">
        <f t="shared" si="22"/>
        <v>206194</v>
      </c>
      <c r="AG51" s="1350">
        <f t="shared" si="23"/>
        <v>1024426</v>
      </c>
      <c r="AH51" s="1354">
        <v>718</v>
      </c>
      <c r="AI51" s="1350">
        <f t="shared" si="24"/>
        <v>287200</v>
      </c>
      <c r="AJ51" s="1350">
        <f t="shared" si="25"/>
        <v>82426</v>
      </c>
      <c r="AK51" s="1350">
        <f t="shared" si="26"/>
        <v>369626</v>
      </c>
      <c r="AL51" s="1354">
        <f t="shared" si="27"/>
        <v>1740.7904369999999</v>
      </c>
      <c r="AM51" s="1350">
        <f t="shared" si="28"/>
        <v>1105432</v>
      </c>
      <c r="AN51" s="1350">
        <f t="shared" si="29"/>
        <v>288620</v>
      </c>
      <c r="AO51" s="1385">
        <f t="shared" si="30"/>
        <v>1394052</v>
      </c>
      <c r="AP51" s="675">
        <f t="shared" si="36"/>
        <v>3719884</v>
      </c>
      <c r="AS51" s="608">
        <v>2883</v>
      </c>
      <c r="AT51" s="674">
        <f t="shared" si="38"/>
        <v>694803</v>
      </c>
    </row>
    <row r="52" spans="1:46" ht="15" customHeight="1" x14ac:dyDescent="0.2">
      <c r="A52" s="598">
        <v>46</v>
      </c>
      <c r="B52" s="599">
        <v>46</v>
      </c>
      <c r="C52" s="600" t="s">
        <v>50</v>
      </c>
      <c r="D52" s="611">
        <v>0</v>
      </c>
      <c r="E52" s="649">
        <f t="shared" si="1"/>
        <v>0</v>
      </c>
      <c r="F52" s="611">
        <v>0</v>
      </c>
      <c r="G52" s="654">
        <f t="shared" si="15"/>
        <v>0</v>
      </c>
      <c r="H52" s="611"/>
      <c r="I52" s="654">
        <f t="shared" si="16"/>
        <v>0</v>
      </c>
      <c r="J52" s="1363">
        <f t="shared" si="31"/>
        <v>0</v>
      </c>
      <c r="K52" s="1313">
        <v>123</v>
      </c>
      <c r="L52" s="663">
        <f t="shared" si="37"/>
        <v>29643</v>
      </c>
      <c r="M52" s="1388"/>
      <c r="N52" s="611">
        <v>512</v>
      </c>
      <c r="O52" s="667">
        <f t="shared" si="17"/>
        <v>30208</v>
      </c>
      <c r="P52" s="654"/>
      <c r="Q52" s="667">
        <f t="shared" si="18"/>
        <v>30208</v>
      </c>
      <c r="R52" s="1352">
        <v>77.999999000000003</v>
      </c>
      <c r="S52" s="1349">
        <f t="shared" si="32"/>
        <v>78000</v>
      </c>
      <c r="T52" s="1349">
        <f t="shared" si="33"/>
        <v>19656</v>
      </c>
      <c r="U52" s="1349">
        <f t="shared" si="19"/>
        <v>97656</v>
      </c>
      <c r="V52" s="1352">
        <v>70.991479999999996</v>
      </c>
      <c r="W52" s="1349">
        <f t="shared" si="34"/>
        <v>35496</v>
      </c>
      <c r="X52" s="1349">
        <f t="shared" si="35"/>
        <v>10187</v>
      </c>
      <c r="Y52" s="1349">
        <f t="shared" si="20"/>
        <v>45683</v>
      </c>
      <c r="Z52" s="1352">
        <f t="shared" si="8"/>
        <v>148.991479</v>
      </c>
      <c r="AA52" s="1349">
        <f t="shared" si="9"/>
        <v>113496</v>
      </c>
      <c r="AB52" s="1349">
        <f t="shared" si="10"/>
        <v>29843</v>
      </c>
      <c r="AC52" s="664">
        <f t="shared" si="11"/>
        <v>143339</v>
      </c>
      <c r="AD52" s="1352">
        <v>77.999999000000003</v>
      </c>
      <c r="AE52" s="1349">
        <f t="shared" si="21"/>
        <v>62400</v>
      </c>
      <c r="AF52" s="1349">
        <f t="shared" si="22"/>
        <v>15725</v>
      </c>
      <c r="AG52" s="1349">
        <f t="shared" si="23"/>
        <v>78125</v>
      </c>
      <c r="AH52" s="1352">
        <v>70.991479999999996</v>
      </c>
      <c r="AI52" s="1349">
        <f t="shared" si="24"/>
        <v>28397</v>
      </c>
      <c r="AJ52" s="1349">
        <f t="shared" si="25"/>
        <v>8150</v>
      </c>
      <c r="AK52" s="1349">
        <f t="shared" si="26"/>
        <v>36547</v>
      </c>
      <c r="AL52" s="1352">
        <f t="shared" si="27"/>
        <v>148.991479</v>
      </c>
      <c r="AM52" s="1349">
        <f t="shared" si="28"/>
        <v>90797</v>
      </c>
      <c r="AN52" s="1349">
        <f t="shared" si="29"/>
        <v>23875</v>
      </c>
      <c r="AO52" s="1383">
        <f t="shared" si="30"/>
        <v>114672</v>
      </c>
      <c r="AP52" s="669">
        <f t="shared" si="36"/>
        <v>317862</v>
      </c>
      <c r="AS52" s="601">
        <v>320</v>
      </c>
      <c r="AT52" s="668">
        <f t="shared" si="38"/>
        <v>77120</v>
      </c>
    </row>
    <row r="53" spans="1:46" ht="15" customHeight="1" x14ac:dyDescent="0.2">
      <c r="A53" s="604">
        <v>47</v>
      </c>
      <c r="B53" s="305">
        <v>47</v>
      </c>
      <c r="C53" s="602" t="s">
        <v>51</v>
      </c>
      <c r="D53" s="609">
        <v>0</v>
      </c>
      <c r="E53" s="650">
        <f t="shared" si="1"/>
        <v>0</v>
      </c>
      <c r="F53" s="609">
        <v>0</v>
      </c>
      <c r="G53" s="655">
        <f t="shared" si="15"/>
        <v>0</v>
      </c>
      <c r="H53" s="609"/>
      <c r="I53" s="655">
        <f t="shared" si="16"/>
        <v>0</v>
      </c>
      <c r="J53" s="1364">
        <f t="shared" si="31"/>
        <v>0</v>
      </c>
      <c r="K53" s="1150">
        <v>393</v>
      </c>
      <c r="L53" s="659">
        <f t="shared" si="37"/>
        <v>94713</v>
      </c>
      <c r="M53" s="1389"/>
      <c r="N53" s="609">
        <v>1572</v>
      </c>
      <c r="O53" s="670">
        <f t="shared" si="17"/>
        <v>92748</v>
      </c>
      <c r="P53" s="655"/>
      <c r="Q53" s="670">
        <f t="shared" si="18"/>
        <v>92748</v>
      </c>
      <c r="R53" s="1353">
        <v>345</v>
      </c>
      <c r="S53" s="1316">
        <f t="shared" si="32"/>
        <v>345000</v>
      </c>
      <c r="T53" s="1316">
        <f t="shared" si="33"/>
        <v>86940</v>
      </c>
      <c r="U53" s="1316">
        <f t="shared" si="19"/>
        <v>431940</v>
      </c>
      <c r="V53" s="1353">
        <v>139</v>
      </c>
      <c r="W53" s="1316">
        <f t="shared" si="34"/>
        <v>69500</v>
      </c>
      <c r="X53" s="1316">
        <f t="shared" si="35"/>
        <v>19947</v>
      </c>
      <c r="Y53" s="1316">
        <f t="shared" si="20"/>
        <v>89447</v>
      </c>
      <c r="Z53" s="1353">
        <f t="shared" si="8"/>
        <v>484</v>
      </c>
      <c r="AA53" s="1316">
        <f t="shared" si="9"/>
        <v>414500</v>
      </c>
      <c r="AB53" s="1316">
        <f t="shared" si="10"/>
        <v>106887</v>
      </c>
      <c r="AC53" s="660">
        <f t="shared" si="11"/>
        <v>521387</v>
      </c>
      <c r="AD53" s="1353">
        <v>345</v>
      </c>
      <c r="AE53" s="1316">
        <f t="shared" si="21"/>
        <v>276000</v>
      </c>
      <c r="AF53" s="1316">
        <f t="shared" si="22"/>
        <v>69552</v>
      </c>
      <c r="AG53" s="1316">
        <f t="shared" si="23"/>
        <v>345552</v>
      </c>
      <c r="AH53" s="1353">
        <v>139</v>
      </c>
      <c r="AI53" s="1316">
        <f t="shared" si="24"/>
        <v>55600</v>
      </c>
      <c r="AJ53" s="1316">
        <f t="shared" si="25"/>
        <v>15957</v>
      </c>
      <c r="AK53" s="1316">
        <f t="shared" si="26"/>
        <v>71557</v>
      </c>
      <c r="AL53" s="1353">
        <f t="shared" si="27"/>
        <v>484</v>
      </c>
      <c r="AM53" s="1316">
        <f t="shared" si="28"/>
        <v>331600</v>
      </c>
      <c r="AN53" s="1316">
        <f t="shared" si="29"/>
        <v>85509</v>
      </c>
      <c r="AO53" s="1384">
        <f t="shared" si="30"/>
        <v>417109</v>
      </c>
      <c r="AP53" s="672">
        <f t="shared" si="36"/>
        <v>1125957</v>
      </c>
      <c r="AS53" s="603">
        <v>1040</v>
      </c>
      <c r="AT53" s="671">
        <f t="shared" si="38"/>
        <v>250640</v>
      </c>
    </row>
    <row r="54" spans="1:46" ht="15" customHeight="1" x14ac:dyDescent="0.2">
      <c r="A54" s="604">
        <v>48</v>
      </c>
      <c r="B54" s="305">
        <v>48</v>
      </c>
      <c r="C54" s="602" t="s">
        <v>89</v>
      </c>
      <c r="D54" s="609">
        <v>0</v>
      </c>
      <c r="E54" s="650">
        <f t="shared" si="1"/>
        <v>0</v>
      </c>
      <c r="F54" s="609">
        <v>0</v>
      </c>
      <c r="G54" s="655">
        <f t="shared" si="15"/>
        <v>0</v>
      </c>
      <c r="H54" s="609"/>
      <c r="I54" s="655">
        <f t="shared" si="16"/>
        <v>0</v>
      </c>
      <c r="J54" s="1364">
        <f t="shared" si="31"/>
        <v>0</v>
      </c>
      <c r="K54" s="1150">
        <v>628</v>
      </c>
      <c r="L54" s="659">
        <f t="shared" si="37"/>
        <v>151348</v>
      </c>
      <c r="M54" s="1389"/>
      <c r="N54" s="609">
        <v>2546</v>
      </c>
      <c r="O54" s="670">
        <f t="shared" si="17"/>
        <v>150214</v>
      </c>
      <c r="P54" s="655"/>
      <c r="Q54" s="670">
        <f t="shared" si="18"/>
        <v>150214</v>
      </c>
      <c r="R54" s="1353">
        <v>493.59885099999991</v>
      </c>
      <c r="S54" s="1316">
        <f t="shared" si="32"/>
        <v>493599</v>
      </c>
      <c r="T54" s="1316">
        <f t="shared" si="33"/>
        <v>124387</v>
      </c>
      <c r="U54" s="1316">
        <f t="shared" si="19"/>
        <v>617986</v>
      </c>
      <c r="V54" s="1353">
        <v>298.68475999999998</v>
      </c>
      <c r="W54" s="1316">
        <f t="shared" si="34"/>
        <v>149342</v>
      </c>
      <c r="X54" s="1316">
        <f t="shared" si="35"/>
        <v>42861</v>
      </c>
      <c r="Y54" s="1316">
        <f t="shared" si="20"/>
        <v>192203</v>
      </c>
      <c r="Z54" s="1353">
        <f t="shared" si="8"/>
        <v>792.28361099999984</v>
      </c>
      <c r="AA54" s="1316">
        <f t="shared" si="9"/>
        <v>642941</v>
      </c>
      <c r="AB54" s="1316">
        <f t="shared" si="10"/>
        <v>167248</v>
      </c>
      <c r="AC54" s="660">
        <f t="shared" si="11"/>
        <v>810189</v>
      </c>
      <c r="AD54" s="1353">
        <v>493.59885099999991</v>
      </c>
      <c r="AE54" s="1316">
        <f t="shared" si="21"/>
        <v>394879</v>
      </c>
      <c r="AF54" s="1316">
        <f t="shared" si="22"/>
        <v>99510</v>
      </c>
      <c r="AG54" s="1316">
        <f t="shared" si="23"/>
        <v>494389</v>
      </c>
      <c r="AH54" s="1353">
        <v>298.68475999999998</v>
      </c>
      <c r="AI54" s="1316">
        <f t="shared" si="24"/>
        <v>119474</v>
      </c>
      <c r="AJ54" s="1316">
        <f t="shared" si="25"/>
        <v>34289</v>
      </c>
      <c r="AK54" s="1316">
        <f t="shared" si="26"/>
        <v>153763</v>
      </c>
      <c r="AL54" s="1353">
        <f t="shared" si="27"/>
        <v>792.28361099999984</v>
      </c>
      <c r="AM54" s="1316">
        <f t="shared" si="28"/>
        <v>514353</v>
      </c>
      <c r="AN54" s="1316">
        <f t="shared" si="29"/>
        <v>133799</v>
      </c>
      <c r="AO54" s="1384">
        <f t="shared" si="30"/>
        <v>648152</v>
      </c>
      <c r="AP54" s="672">
        <f t="shared" si="36"/>
        <v>1759903</v>
      </c>
      <c r="AS54" s="603">
        <v>1467</v>
      </c>
      <c r="AT54" s="671">
        <f t="shared" si="38"/>
        <v>353547</v>
      </c>
    </row>
    <row r="55" spans="1:46" ht="15" customHeight="1" x14ac:dyDescent="0.2">
      <c r="A55" s="604">
        <v>49</v>
      </c>
      <c r="B55" s="305">
        <v>49</v>
      </c>
      <c r="C55" s="602" t="s">
        <v>52</v>
      </c>
      <c r="D55" s="609">
        <v>0</v>
      </c>
      <c r="E55" s="650">
        <f t="shared" si="1"/>
        <v>0</v>
      </c>
      <c r="F55" s="609">
        <v>3</v>
      </c>
      <c r="G55" s="655">
        <f t="shared" si="15"/>
        <v>18000</v>
      </c>
      <c r="H55" s="609"/>
      <c r="I55" s="655">
        <f t="shared" si="16"/>
        <v>0</v>
      </c>
      <c r="J55" s="1364">
        <f t="shared" si="31"/>
        <v>18000</v>
      </c>
      <c r="K55" s="1150">
        <v>2698.5</v>
      </c>
      <c r="L55" s="659">
        <f t="shared" si="37"/>
        <v>650338.5</v>
      </c>
      <c r="M55" s="1389"/>
      <c r="N55" s="609">
        <v>5400</v>
      </c>
      <c r="O55" s="670">
        <f t="shared" si="17"/>
        <v>318600</v>
      </c>
      <c r="P55" s="655"/>
      <c r="Q55" s="670">
        <f t="shared" si="18"/>
        <v>318600</v>
      </c>
      <c r="R55" s="1353">
        <v>1059</v>
      </c>
      <c r="S55" s="1316">
        <f t="shared" si="32"/>
        <v>1059000</v>
      </c>
      <c r="T55" s="1316">
        <f t="shared" si="33"/>
        <v>266868</v>
      </c>
      <c r="U55" s="1316">
        <f t="shared" si="19"/>
        <v>1325868</v>
      </c>
      <c r="V55" s="1353">
        <v>698</v>
      </c>
      <c r="W55" s="1316">
        <f t="shared" si="34"/>
        <v>349000</v>
      </c>
      <c r="X55" s="1316">
        <f t="shared" si="35"/>
        <v>100163</v>
      </c>
      <c r="Y55" s="1316">
        <f t="shared" si="20"/>
        <v>449163</v>
      </c>
      <c r="Z55" s="1353">
        <f t="shared" si="8"/>
        <v>1757</v>
      </c>
      <c r="AA55" s="1316">
        <f t="shared" si="9"/>
        <v>1408000</v>
      </c>
      <c r="AB55" s="1316">
        <f t="shared" si="10"/>
        <v>367031</v>
      </c>
      <c r="AC55" s="660">
        <f t="shared" si="11"/>
        <v>1775031</v>
      </c>
      <c r="AD55" s="1353">
        <v>1059</v>
      </c>
      <c r="AE55" s="1316">
        <f t="shared" si="21"/>
        <v>847200</v>
      </c>
      <c r="AF55" s="1316">
        <f t="shared" si="22"/>
        <v>213494</v>
      </c>
      <c r="AG55" s="1316">
        <f t="shared" si="23"/>
        <v>1060694</v>
      </c>
      <c r="AH55" s="1353">
        <v>698</v>
      </c>
      <c r="AI55" s="1316">
        <f t="shared" si="24"/>
        <v>279200</v>
      </c>
      <c r="AJ55" s="1316">
        <f t="shared" si="25"/>
        <v>80130</v>
      </c>
      <c r="AK55" s="1316">
        <f t="shared" si="26"/>
        <v>359330</v>
      </c>
      <c r="AL55" s="1353">
        <f t="shared" si="27"/>
        <v>1757</v>
      </c>
      <c r="AM55" s="1316">
        <f t="shared" si="28"/>
        <v>1126400</v>
      </c>
      <c r="AN55" s="1316">
        <f t="shared" si="29"/>
        <v>293624</v>
      </c>
      <c r="AO55" s="1384">
        <f t="shared" si="30"/>
        <v>1420024</v>
      </c>
      <c r="AP55" s="672">
        <f t="shared" si="36"/>
        <v>4181993.5</v>
      </c>
      <c r="AS55" s="603">
        <v>3574</v>
      </c>
      <c r="AT55" s="671">
        <f t="shared" si="38"/>
        <v>861334</v>
      </c>
    </row>
    <row r="56" spans="1:46" ht="15" customHeight="1" x14ac:dyDescent="0.2">
      <c r="A56" s="605">
        <v>50</v>
      </c>
      <c r="B56" s="606">
        <v>50</v>
      </c>
      <c r="C56" s="607" t="s">
        <v>53</v>
      </c>
      <c r="D56" s="610">
        <v>8</v>
      </c>
      <c r="E56" s="651">
        <f t="shared" si="1"/>
        <v>168000</v>
      </c>
      <c r="F56" s="610">
        <v>5</v>
      </c>
      <c r="G56" s="656">
        <f t="shared" si="15"/>
        <v>30000</v>
      </c>
      <c r="H56" s="610"/>
      <c r="I56" s="656">
        <f t="shared" si="16"/>
        <v>0</v>
      </c>
      <c r="J56" s="1365">
        <f t="shared" si="31"/>
        <v>30000</v>
      </c>
      <c r="K56" s="1314">
        <v>928</v>
      </c>
      <c r="L56" s="661">
        <f t="shared" si="37"/>
        <v>223648</v>
      </c>
      <c r="M56" s="1390"/>
      <c r="N56" s="610">
        <v>3259</v>
      </c>
      <c r="O56" s="673">
        <f t="shared" si="17"/>
        <v>192281</v>
      </c>
      <c r="P56" s="656"/>
      <c r="Q56" s="673">
        <f t="shared" si="18"/>
        <v>192281</v>
      </c>
      <c r="R56" s="1354">
        <v>552.02324500000009</v>
      </c>
      <c r="S56" s="1350">
        <f t="shared" si="32"/>
        <v>552023</v>
      </c>
      <c r="T56" s="1350">
        <f t="shared" si="33"/>
        <v>139110</v>
      </c>
      <c r="U56" s="1350">
        <f t="shared" si="19"/>
        <v>691133</v>
      </c>
      <c r="V56" s="1354">
        <v>395.05105000000003</v>
      </c>
      <c r="W56" s="1350">
        <f t="shared" si="34"/>
        <v>197526</v>
      </c>
      <c r="X56" s="1350">
        <f t="shared" si="35"/>
        <v>56690</v>
      </c>
      <c r="Y56" s="1350">
        <f t="shared" si="20"/>
        <v>254216</v>
      </c>
      <c r="Z56" s="1354">
        <f t="shared" si="8"/>
        <v>947.07429500000012</v>
      </c>
      <c r="AA56" s="1350">
        <f t="shared" si="9"/>
        <v>749549</v>
      </c>
      <c r="AB56" s="1350">
        <f t="shared" si="10"/>
        <v>195800</v>
      </c>
      <c r="AC56" s="662">
        <f t="shared" si="11"/>
        <v>945349</v>
      </c>
      <c r="AD56" s="1354">
        <v>552.02324500000009</v>
      </c>
      <c r="AE56" s="1350">
        <f t="shared" si="21"/>
        <v>441619</v>
      </c>
      <c r="AF56" s="1350">
        <f t="shared" si="22"/>
        <v>111288</v>
      </c>
      <c r="AG56" s="1350">
        <f t="shared" si="23"/>
        <v>552907</v>
      </c>
      <c r="AH56" s="1354">
        <v>395.05105000000003</v>
      </c>
      <c r="AI56" s="1350">
        <f t="shared" si="24"/>
        <v>158020</v>
      </c>
      <c r="AJ56" s="1350">
        <f t="shared" si="25"/>
        <v>45352</v>
      </c>
      <c r="AK56" s="1350">
        <f t="shared" si="26"/>
        <v>203372</v>
      </c>
      <c r="AL56" s="1354">
        <f t="shared" si="27"/>
        <v>947.07429500000012</v>
      </c>
      <c r="AM56" s="1350">
        <f t="shared" si="28"/>
        <v>599639</v>
      </c>
      <c r="AN56" s="1350">
        <f t="shared" si="29"/>
        <v>156640</v>
      </c>
      <c r="AO56" s="1385">
        <f t="shared" si="30"/>
        <v>756279</v>
      </c>
      <c r="AP56" s="675">
        <f t="shared" si="36"/>
        <v>2315557</v>
      </c>
      <c r="AS56" s="608">
        <v>2110</v>
      </c>
      <c r="AT56" s="674">
        <f t="shared" si="38"/>
        <v>508510</v>
      </c>
    </row>
    <row r="57" spans="1:46" ht="15" customHeight="1" x14ac:dyDescent="0.2">
      <c r="A57" s="598">
        <v>51</v>
      </c>
      <c r="B57" s="599">
        <v>51</v>
      </c>
      <c r="C57" s="600" t="s">
        <v>54</v>
      </c>
      <c r="D57" s="611">
        <v>0</v>
      </c>
      <c r="E57" s="649">
        <f t="shared" si="1"/>
        <v>0</v>
      </c>
      <c r="F57" s="611">
        <v>0</v>
      </c>
      <c r="G57" s="654">
        <f t="shared" si="15"/>
        <v>0</v>
      </c>
      <c r="H57" s="611"/>
      <c r="I57" s="654">
        <f t="shared" si="16"/>
        <v>0</v>
      </c>
      <c r="J57" s="1363">
        <f t="shared" si="31"/>
        <v>0</v>
      </c>
      <c r="K57" s="1313">
        <v>1417</v>
      </c>
      <c r="L57" s="663">
        <f t="shared" si="37"/>
        <v>341497</v>
      </c>
      <c r="M57" s="1388"/>
      <c r="N57" s="611">
        <v>3613</v>
      </c>
      <c r="O57" s="667">
        <f t="shared" si="17"/>
        <v>213167</v>
      </c>
      <c r="P57" s="654"/>
      <c r="Q57" s="667">
        <f t="shared" si="18"/>
        <v>213167</v>
      </c>
      <c r="R57" s="1352">
        <v>695</v>
      </c>
      <c r="S57" s="1349">
        <f t="shared" si="32"/>
        <v>695000</v>
      </c>
      <c r="T57" s="1349">
        <f t="shared" si="33"/>
        <v>175140</v>
      </c>
      <c r="U57" s="1349">
        <f t="shared" si="19"/>
        <v>870140</v>
      </c>
      <c r="V57" s="1352">
        <v>486</v>
      </c>
      <c r="W57" s="1349">
        <f t="shared" si="34"/>
        <v>243000</v>
      </c>
      <c r="X57" s="1349">
        <f t="shared" si="35"/>
        <v>69741</v>
      </c>
      <c r="Y57" s="1349">
        <f t="shared" si="20"/>
        <v>312741</v>
      </c>
      <c r="Z57" s="1352">
        <f t="shared" si="8"/>
        <v>1181</v>
      </c>
      <c r="AA57" s="1349">
        <f t="shared" si="9"/>
        <v>938000</v>
      </c>
      <c r="AB57" s="1349">
        <f t="shared" si="10"/>
        <v>244881</v>
      </c>
      <c r="AC57" s="664">
        <f t="shared" si="11"/>
        <v>1182881</v>
      </c>
      <c r="AD57" s="1352">
        <v>695</v>
      </c>
      <c r="AE57" s="1349">
        <f t="shared" si="21"/>
        <v>556000</v>
      </c>
      <c r="AF57" s="1349">
        <f t="shared" si="22"/>
        <v>140112</v>
      </c>
      <c r="AG57" s="1349">
        <f t="shared" si="23"/>
        <v>696112</v>
      </c>
      <c r="AH57" s="1352">
        <v>486</v>
      </c>
      <c r="AI57" s="1349">
        <f t="shared" si="24"/>
        <v>194400</v>
      </c>
      <c r="AJ57" s="1349">
        <f t="shared" si="25"/>
        <v>55793</v>
      </c>
      <c r="AK57" s="1349">
        <f t="shared" si="26"/>
        <v>250193</v>
      </c>
      <c r="AL57" s="1352">
        <f t="shared" si="27"/>
        <v>1181</v>
      </c>
      <c r="AM57" s="1349">
        <f t="shared" si="28"/>
        <v>750400</v>
      </c>
      <c r="AN57" s="1349">
        <f t="shared" si="29"/>
        <v>195905</v>
      </c>
      <c r="AO57" s="1383">
        <f t="shared" si="30"/>
        <v>946305</v>
      </c>
      <c r="AP57" s="669">
        <f t="shared" si="36"/>
        <v>2683850</v>
      </c>
      <c r="AS57" s="601">
        <v>2399</v>
      </c>
      <c r="AT57" s="668">
        <f t="shared" si="38"/>
        <v>578159</v>
      </c>
    </row>
    <row r="58" spans="1:46" ht="15" customHeight="1" x14ac:dyDescent="0.2">
      <c r="A58" s="604">
        <v>52</v>
      </c>
      <c r="B58" s="305">
        <v>52</v>
      </c>
      <c r="C58" s="602" t="s">
        <v>55</v>
      </c>
      <c r="D58" s="609">
        <v>0</v>
      </c>
      <c r="E58" s="650">
        <f t="shared" si="1"/>
        <v>0</v>
      </c>
      <c r="F58" s="609">
        <v>0</v>
      </c>
      <c r="G58" s="655">
        <f t="shared" si="15"/>
        <v>0</v>
      </c>
      <c r="H58" s="609"/>
      <c r="I58" s="655">
        <f t="shared" si="16"/>
        <v>0</v>
      </c>
      <c r="J58" s="1364">
        <f t="shared" si="31"/>
        <v>0</v>
      </c>
      <c r="K58" s="1150">
        <v>4168</v>
      </c>
      <c r="L58" s="659">
        <f t="shared" si="37"/>
        <v>1004488</v>
      </c>
      <c r="M58" s="1389"/>
      <c r="N58" s="609">
        <v>17204</v>
      </c>
      <c r="O58" s="670">
        <f t="shared" si="17"/>
        <v>1015036</v>
      </c>
      <c r="P58" s="655"/>
      <c r="Q58" s="670">
        <f t="shared" si="18"/>
        <v>1015036</v>
      </c>
      <c r="R58" s="1353">
        <v>3448.7379479999968</v>
      </c>
      <c r="S58" s="1316">
        <f t="shared" si="32"/>
        <v>3448738</v>
      </c>
      <c r="T58" s="1316">
        <f t="shared" si="33"/>
        <v>869082</v>
      </c>
      <c r="U58" s="1316">
        <f t="shared" si="19"/>
        <v>4317820</v>
      </c>
      <c r="V58" s="1353">
        <v>2409.8055909999998</v>
      </c>
      <c r="W58" s="1316">
        <f t="shared" si="34"/>
        <v>1204903</v>
      </c>
      <c r="X58" s="1316">
        <f t="shared" si="35"/>
        <v>345807</v>
      </c>
      <c r="Y58" s="1316">
        <f t="shared" si="20"/>
        <v>1550710</v>
      </c>
      <c r="Z58" s="1353">
        <f t="shared" si="8"/>
        <v>5858.5435389999966</v>
      </c>
      <c r="AA58" s="1316">
        <f t="shared" si="9"/>
        <v>4653641</v>
      </c>
      <c r="AB58" s="1316">
        <f t="shared" si="10"/>
        <v>1214889</v>
      </c>
      <c r="AC58" s="660">
        <f t="shared" si="11"/>
        <v>5868530</v>
      </c>
      <c r="AD58" s="1353">
        <v>3448.7379479999968</v>
      </c>
      <c r="AE58" s="1316">
        <f t="shared" si="21"/>
        <v>2758990</v>
      </c>
      <c r="AF58" s="1316">
        <f t="shared" si="22"/>
        <v>695265</v>
      </c>
      <c r="AG58" s="1316">
        <f t="shared" si="23"/>
        <v>3454255</v>
      </c>
      <c r="AH58" s="1353">
        <v>2409.8055909999998</v>
      </c>
      <c r="AI58" s="1316">
        <f t="shared" si="24"/>
        <v>963922</v>
      </c>
      <c r="AJ58" s="1316">
        <f t="shared" si="25"/>
        <v>276646</v>
      </c>
      <c r="AK58" s="1316">
        <f t="shared" si="26"/>
        <v>1240568</v>
      </c>
      <c r="AL58" s="1353">
        <f t="shared" si="27"/>
        <v>5858.5435389999966</v>
      </c>
      <c r="AM58" s="1316">
        <f t="shared" si="28"/>
        <v>3722912</v>
      </c>
      <c r="AN58" s="1316">
        <f t="shared" si="29"/>
        <v>971911</v>
      </c>
      <c r="AO58" s="1384">
        <f t="shared" si="30"/>
        <v>4694823</v>
      </c>
      <c r="AP58" s="672">
        <f t="shared" si="36"/>
        <v>12582877</v>
      </c>
      <c r="AS58" s="603">
        <v>11270</v>
      </c>
      <c r="AT58" s="671">
        <f t="shared" si="38"/>
        <v>2716070</v>
      </c>
    </row>
    <row r="59" spans="1:46" ht="15" customHeight="1" x14ac:dyDescent="0.2">
      <c r="A59" s="604">
        <v>53</v>
      </c>
      <c r="B59" s="305">
        <v>53</v>
      </c>
      <c r="C59" s="602" t="s">
        <v>56</v>
      </c>
      <c r="D59" s="609">
        <v>0</v>
      </c>
      <c r="E59" s="650">
        <f t="shared" si="1"/>
        <v>0</v>
      </c>
      <c r="F59" s="609">
        <v>0</v>
      </c>
      <c r="G59" s="655">
        <f t="shared" si="15"/>
        <v>0</v>
      </c>
      <c r="H59" s="609"/>
      <c r="I59" s="655">
        <f t="shared" si="16"/>
        <v>0</v>
      </c>
      <c r="J59" s="1364">
        <f t="shared" si="31"/>
        <v>0</v>
      </c>
      <c r="K59" s="1150">
        <v>3566</v>
      </c>
      <c r="L59" s="659">
        <f t="shared" si="37"/>
        <v>859406</v>
      </c>
      <c r="M59" s="1389"/>
      <c r="N59" s="609">
        <v>8708</v>
      </c>
      <c r="O59" s="670">
        <f t="shared" si="17"/>
        <v>513772</v>
      </c>
      <c r="P59" s="655"/>
      <c r="Q59" s="670">
        <f t="shared" si="18"/>
        <v>513772</v>
      </c>
      <c r="R59" s="1353">
        <v>1619.5663950000005</v>
      </c>
      <c r="S59" s="1316">
        <f t="shared" si="32"/>
        <v>1619566</v>
      </c>
      <c r="T59" s="1316">
        <f t="shared" si="33"/>
        <v>408131</v>
      </c>
      <c r="U59" s="1316">
        <f t="shared" si="19"/>
        <v>2027697</v>
      </c>
      <c r="V59" s="1353">
        <v>1190.9898130000001</v>
      </c>
      <c r="W59" s="1316">
        <f t="shared" si="34"/>
        <v>595495</v>
      </c>
      <c r="X59" s="1316">
        <f t="shared" si="35"/>
        <v>170907</v>
      </c>
      <c r="Y59" s="1316">
        <f t="shared" si="20"/>
        <v>766402</v>
      </c>
      <c r="Z59" s="1353">
        <f t="shared" si="8"/>
        <v>2810.5562080000009</v>
      </c>
      <c r="AA59" s="1316">
        <f t="shared" si="9"/>
        <v>2215061</v>
      </c>
      <c r="AB59" s="1316">
        <f t="shared" si="10"/>
        <v>579038</v>
      </c>
      <c r="AC59" s="660">
        <f t="shared" si="11"/>
        <v>2794099</v>
      </c>
      <c r="AD59" s="1353">
        <v>1619.5663950000005</v>
      </c>
      <c r="AE59" s="1316">
        <f t="shared" si="21"/>
        <v>1295653</v>
      </c>
      <c r="AF59" s="1316">
        <f t="shared" si="22"/>
        <v>326505</v>
      </c>
      <c r="AG59" s="1316">
        <f t="shared" si="23"/>
        <v>1622158</v>
      </c>
      <c r="AH59" s="1353">
        <v>1190.9898130000001</v>
      </c>
      <c r="AI59" s="1316">
        <f t="shared" si="24"/>
        <v>476396</v>
      </c>
      <c r="AJ59" s="1316">
        <f t="shared" si="25"/>
        <v>136726</v>
      </c>
      <c r="AK59" s="1316">
        <f t="shared" si="26"/>
        <v>613122</v>
      </c>
      <c r="AL59" s="1353">
        <f t="shared" si="27"/>
        <v>2810.5562080000009</v>
      </c>
      <c r="AM59" s="1316">
        <f t="shared" si="28"/>
        <v>1772049</v>
      </c>
      <c r="AN59" s="1316">
        <f t="shared" si="29"/>
        <v>463231</v>
      </c>
      <c r="AO59" s="1384">
        <f t="shared" si="30"/>
        <v>2235280</v>
      </c>
      <c r="AP59" s="672">
        <f t="shared" si="36"/>
        <v>6402557</v>
      </c>
      <c r="AS59" s="603">
        <v>5835</v>
      </c>
      <c r="AT59" s="671">
        <f t="shared" si="38"/>
        <v>1406235</v>
      </c>
    </row>
    <row r="60" spans="1:46" ht="15" customHeight="1" x14ac:dyDescent="0.2">
      <c r="A60" s="604">
        <v>54</v>
      </c>
      <c r="B60" s="305">
        <v>54</v>
      </c>
      <c r="C60" s="602" t="s">
        <v>57</v>
      </c>
      <c r="D60" s="609">
        <v>0</v>
      </c>
      <c r="E60" s="650">
        <f t="shared" si="1"/>
        <v>0</v>
      </c>
      <c r="F60" s="609">
        <v>0</v>
      </c>
      <c r="G60" s="655">
        <f t="shared" si="15"/>
        <v>0</v>
      </c>
      <c r="H60" s="609"/>
      <c r="I60" s="655">
        <f t="shared" si="16"/>
        <v>0</v>
      </c>
      <c r="J60" s="1364">
        <f t="shared" si="31"/>
        <v>0</v>
      </c>
      <c r="K60" s="1150">
        <v>50</v>
      </c>
      <c r="L60" s="659">
        <f t="shared" si="37"/>
        <v>25000</v>
      </c>
      <c r="M60" s="1389"/>
      <c r="N60" s="609">
        <v>162</v>
      </c>
      <c r="O60" s="670">
        <f t="shared" si="17"/>
        <v>9558</v>
      </c>
      <c r="P60" s="655"/>
      <c r="Q60" s="670">
        <f t="shared" si="18"/>
        <v>9558</v>
      </c>
      <c r="R60" s="1353">
        <v>36.811617999999996</v>
      </c>
      <c r="S60" s="1316">
        <f t="shared" si="32"/>
        <v>36812</v>
      </c>
      <c r="T60" s="1316">
        <f t="shared" si="33"/>
        <v>9277</v>
      </c>
      <c r="U60" s="1316">
        <f t="shared" si="19"/>
        <v>46089</v>
      </c>
      <c r="V60" s="1353">
        <v>48.980376000000007</v>
      </c>
      <c r="W60" s="1316">
        <f t="shared" si="34"/>
        <v>24490</v>
      </c>
      <c r="X60" s="1316">
        <f t="shared" si="35"/>
        <v>7029</v>
      </c>
      <c r="Y60" s="1316">
        <f t="shared" si="20"/>
        <v>31519</v>
      </c>
      <c r="Z60" s="1353">
        <f t="shared" si="8"/>
        <v>85.791994000000003</v>
      </c>
      <c r="AA60" s="1316">
        <f t="shared" si="9"/>
        <v>61302</v>
      </c>
      <c r="AB60" s="1316">
        <f t="shared" si="10"/>
        <v>16306</v>
      </c>
      <c r="AC60" s="660">
        <f t="shared" si="11"/>
        <v>77608</v>
      </c>
      <c r="AD60" s="1353">
        <v>36.811617999999996</v>
      </c>
      <c r="AE60" s="1316">
        <f t="shared" si="21"/>
        <v>29449</v>
      </c>
      <c r="AF60" s="1316">
        <f t="shared" si="22"/>
        <v>7421</v>
      </c>
      <c r="AG60" s="1316">
        <f t="shared" si="23"/>
        <v>36870</v>
      </c>
      <c r="AH60" s="1353">
        <v>48.980376000000007</v>
      </c>
      <c r="AI60" s="1316">
        <f t="shared" si="24"/>
        <v>19592</v>
      </c>
      <c r="AJ60" s="1316">
        <f t="shared" si="25"/>
        <v>5623</v>
      </c>
      <c r="AK60" s="1316">
        <f t="shared" si="26"/>
        <v>25215</v>
      </c>
      <c r="AL60" s="1353">
        <f t="shared" si="27"/>
        <v>85.791994000000003</v>
      </c>
      <c r="AM60" s="1316">
        <f t="shared" si="28"/>
        <v>49041</v>
      </c>
      <c r="AN60" s="1316">
        <f t="shared" si="29"/>
        <v>13044</v>
      </c>
      <c r="AO60" s="1384">
        <f t="shared" si="30"/>
        <v>62085</v>
      </c>
      <c r="AP60" s="672">
        <f t="shared" si="36"/>
        <v>174251</v>
      </c>
      <c r="AS60" s="603">
        <v>107</v>
      </c>
      <c r="AT60" s="671">
        <f t="shared" si="38"/>
        <v>25787</v>
      </c>
    </row>
    <row r="61" spans="1:46" ht="15" customHeight="1" x14ac:dyDescent="0.2">
      <c r="A61" s="605">
        <v>55</v>
      </c>
      <c r="B61" s="606">
        <v>55</v>
      </c>
      <c r="C61" s="607" t="s">
        <v>58</v>
      </c>
      <c r="D61" s="610">
        <v>0</v>
      </c>
      <c r="E61" s="651">
        <f t="shared" si="1"/>
        <v>0</v>
      </c>
      <c r="F61" s="610">
        <v>0</v>
      </c>
      <c r="G61" s="656">
        <f t="shared" si="15"/>
        <v>0</v>
      </c>
      <c r="H61" s="610"/>
      <c r="I61" s="656">
        <f t="shared" si="16"/>
        <v>0</v>
      </c>
      <c r="J61" s="1365">
        <f t="shared" si="31"/>
        <v>0</v>
      </c>
      <c r="K61" s="1314">
        <v>2392</v>
      </c>
      <c r="L61" s="661">
        <f t="shared" si="37"/>
        <v>576472</v>
      </c>
      <c r="M61" s="1390"/>
      <c r="N61" s="610">
        <v>7230</v>
      </c>
      <c r="O61" s="673">
        <f t="shared" si="17"/>
        <v>426570</v>
      </c>
      <c r="P61" s="656"/>
      <c r="Q61" s="673">
        <f t="shared" si="18"/>
        <v>426570</v>
      </c>
      <c r="R61" s="1354">
        <v>1291.3576500000036</v>
      </c>
      <c r="S61" s="1350">
        <f t="shared" si="32"/>
        <v>1291358</v>
      </c>
      <c r="T61" s="1350">
        <f t="shared" si="33"/>
        <v>325422</v>
      </c>
      <c r="U61" s="1350">
        <f t="shared" si="19"/>
        <v>1616780</v>
      </c>
      <c r="V61" s="1354">
        <v>804.51042000000007</v>
      </c>
      <c r="W61" s="1350">
        <f t="shared" si="34"/>
        <v>402255</v>
      </c>
      <c r="X61" s="1350">
        <f t="shared" si="35"/>
        <v>115447</v>
      </c>
      <c r="Y61" s="1350">
        <f t="shared" si="20"/>
        <v>517702</v>
      </c>
      <c r="Z61" s="1354">
        <f t="shared" si="8"/>
        <v>2095.8680700000036</v>
      </c>
      <c r="AA61" s="1350">
        <f t="shared" si="9"/>
        <v>1693613</v>
      </c>
      <c r="AB61" s="1350">
        <f t="shared" si="10"/>
        <v>440869</v>
      </c>
      <c r="AC61" s="662">
        <f t="shared" si="11"/>
        <v>2134482</v>
      </c>
      <c r="AD61" s="1354">
        <v>1291.3576500000036</v>
      </c>
      <c r="AE61" s="1350">
        <f t="shared" si="21"/>
        <v>1033086</v>
      </c>
      <c r="AF61" s="1350">
        <f t="shared" si="22"/>
        <v>260338</v>
      </c>
      <c r="AG61" s="1350">
        <f t="shared" si="23"/>
        <v>1293424</v>
      </c>
      <c r="AH61" s="1354">
        <v>804.51042000000007</v>
      </c>
      <c r="AI61" s="1350">
        <f t="shared" si="24"/>
        <v>321804</v>
      </c>
      <c r="AJ61" s="1350">
        <f t="shared" si="25"/>
        <v>92358</v>
      </c>
      <c r="AK61" s="1350">
        <f t="shared" si="26"/>
        <v>414162</v>
      </c>
      <c r="AL61" s="1354">
        <f t="shared" si="27"/>
        <v>2095.8680700000036</v>
      </c>
      <c r="AM61" s="1350">
        <f t="shared" si="28"/>
        <v>1354890</v>
      </c>
      <c r="AN61" s="1350">
        <f t="shared" si="29"/>
        <v>352696</v>
      </c>
      <c r="AO61" s="1385">
        <f t="shared" si="30"/>
        <v>1707586</v>
      </c>
      <c r="AP61" s="675">
        <f t="shared" si="36"/>
        <v>4845110</v>
      </c>
      <c r="AS61" s="608">
        <v>4510</v>
      </c>
      <c r="AT61" s="674">
        <f t="shared" si="38"/>
        <v>1086910</v>
      </c>
    </row>
    <row r="62" spans="1:46" ht="15" customHeight="1" x14ac:dyDescent="0.2">
      <c r="A62" s="598">
        <v>56</v>
      </c>
      <c r="B62" s="599">
        <v>56</v>
      </c>
      <c r="C62" s="600" t="s">
        <v>59</v>
      </c>
      <c r="D62" s="611">
        <v>0</v>
      </c>
      <c r="E62" s="649">
        <f t="shared" si="1"/>
        <v>0</v>
      </c>
      <c r="F62" s="611">
        <v>0</v>
      </c>
      <c r="G62" s="654">
        <f t="shared" si="15"/>
        <v>0</v>
      </c>
      <c r="H62" s="611"/>
      <c r="I62" s="654">
        <f t="shared" si="16"/>
        <v>0</v>
      </c>
      <c r="J62" s="1363">
        <f t="shared" si="31"/>
        <v>0</v>
      </c>
      <c r="K62" s="1313">
        <v>263</v>
      </c>
      <c r="L62" s="663">
        <f t="shared" si="37"/>
        <v>63383</v>
      </c>
      <c r="M62" s="1388"/>
      <c r="N62" s="611">
        <v>874</v>
      </c>
      <c r="O62" s="667">
        <f t="shared" si="17"/>
        <v>51566</v>
      </c>
      <c r="P62" s="654"/>
      <c r="Q62" s="667">
        <f t="shared" si="18"/>
        <v>51566</v>
      </c>
      <c r="R62" s="1352">
        <v>156.08792700000001</v>
      </c>
      <c r="S62" s="1349">
        <f t="shared" si="32"/>
        <v>156088</v>
      </c>
      <c r="T62" s="1349">
        <f t="shared" si="33"/>
        <v>39334</v>
      </c>
      <c r="U62" s="1349">
        <f t="shared" si="19"/>
        <v>195422</v>
      </c>
      <c r="V62" s="1352">
        <v>124.511393</v>
      </c>
      <c r="W62" s="1349">
        <f t="shared" si="34"/>
        <v>62256</v>
      </c>
      <c r="X62" s="1349">
        <f t="shared" si="35"/>
        <v>17867</v>
      </c>
      <c r="Y62" s="1349">
        <f t="shared" si="20"/>
        <v>80123</v>
      </c>
      <c r="Z62" s="1352">
        <f t="shared" si="8"/>
        <v>280.59932000000003</v>
      </c>
      <c r="AA62" s="1349">
        <f t="shared" si="9"/>
        <v>218344</v>
      </c>
      <c r="AB62" s="1349">
        <f t="shared" si="10"/>
        <v>57201</v>
      </c>
      <c r="AC62" s="664">
        <f t="shared" si="11"/>
        <v>275545</v>
      </c>
      <c r="AD62" s="1352">
        <v>156.08792700000001</v>
      </c>
      <c r="AE62" s="1349">
        <f t="shared" si="21"/>
        <v>124870</v>
      </c>
      <c r="AF62" s="1349">
        <f t="shared" si="22"/>
        <v>31467</v>
      </c>
      <c r="AG62" s="1349">
        <f t="shared" si="23"/>
        <v>156337</v>
      </c>
      <c r="AH62" s="1352">
        <v>124.511393</v>
      </c>
      <c r="AI62" s="1349">
        <f t="shared" si="24"/>
        <v>49805</v>
      </c>
      <c r="AJ62" s="1349">
        <f t="shared" si="25"/>
        <v>14294</v>
      </c>
      <c r="AK62" s="1349">
        <f t="shared" si="26"/>
        <v>64099</v>
      </c>
      <c r="AL62" s="1352">
        <f t="shared" si="27"/>
        <v>280.59932000000003</v>
      </c>
      <c r="AM62" s="1349">
        <f t="shared" si="28"/>
        <v>174675</v>
      </c>
      <c r="AN62" s="1349">
        <f t="shared" si="29"/>
        <v>45761</v>
      </c>
      <c r="AO62" s="1383">
        <f t="shared" si="30"/>
        <v>220436</v>
      </c>
      <c r="AP62" s="669">
        <f t="shared" si="36"/>
        <v>610930</v>
      </c>
      <c r="AS62" s="601">
        <v>543</v>
      </c>
      <c r="AT62" s="668">
        <f t="shared" si="38"/>
        <v>130863</v>
      </c>
    </row>
    <row r="63" spans="1:46" ht="15" customHeight="1" x14ac:dyDescent="0.2">
      <c r="A63" s="604">
        <v>57</v>
      </c>
      <c r="B63" s="305">
        <v>57</v>
      </c>
      <c r="C63" s="602" t="s">
        <v>60</v>
      </c>
      <c r="D63" s="609">
        <v>2</v>
      </c>
      <c r="E63" s="650">
        <f t="shared" si="1"/>
        <v>42000</v>
      </c>
      <c r="F63" s="609">
        <v>0</v>
      </c>
      <c r="G63" s="655">
        <f t="shared" si="15"/>
        <v>0</v>
      </c>
      <c r="H63" s="609"/>
      <c r="I63" s="655">
        <f t="shared" si="16"/>
        <v>0</v>
      </c>
      <c r="J63" s="1364">
        <f t="shared" si="31"/>
        <v>0</v>
      </c>
      <c r="K63" s="1150">
        <v>813</v>
      </c>
      <c r="L63" s="659">
        <f t="shared" si="37"/>
        <v>195933</v>
      </c>
      <c r="M63" s="1389"/>
      <c r="N63" s="609">
        <v>4076</v>
      </c>
      <c r="O63" s="670">
        <f t="shared" si="17"/>
        <v>240484</v>
      </c>
      <c r="P63" s="655"/>
      <c r="Q63" s="670">
        <f t="shared" si="18"/>
        <v>240484</v>
      </c>
      <c r="R63" s="1353">
        <v>792.31845099999953</v>
      </c>
      <c r="S63" s="1316">
        <f t="shared" si="32"/>
        <v>792318</v>
      </c>
      <c r="T63" s="1316">
        <f t="shared" si="33"/>
        <v>199664</v>
      </c>
      <c r="U63" s="1316">
        <f t="shared" si="19"/>
        <v>991982</v>
      </c>
      <c r="V63" s="1353">
        <v>445.84203300000001</v>
      </c>
      <c r="W63" s="1316">
        <f t="shared" si="34"/>
        <v>222921</v>
      </c>
      <c r="X63" s="1316">
        <f t="shared" si="35"/>
        <v>63978</v>
      </c>
      <c r="Y63" s="1316">
        <f t="shared" si="20"/>
        <v>286899</v>
      </c>
      <c r="Z63" s="1353">
        <f t="shared" si="8"/>
        <v>1238.1604839999995</v>
      </c>
      <c r="AA63" s="1316">
        <f t="shared" si="9"/>
        <v>1015239</v>
      </c>
      <c r="AB63" s="1316">
        <f t="shared" si="10"/>
        <v>263642</v>
      </c>
      <c r="AC63" s="660">
        <f t="shared" si="11"/>
        <v>1278881</v>
      </c>
      <c r="AD63" s="1353">
        <v>792.31845099999953</v>
      </c>
      <c r="AE63" s="1316">
        <f t="shared" si="21"/>
        <v>633855</v>
      </c>
      <c r="AF63" s="1316">
        <f t="shared" si="22"/>
        <v>159731</v>
      </c>
      <c r="AG63" s="1316">
        <f t="shared" si="23"/>
        <v>793586</v>
      </c>
      <c r="AH63" s="1353">
        <v>445.84203300000001</v>
      </c>
      <c r="AI63" s="1316">
        <f t="shared" si="24"/>
        <v>178337</v>
      </c>
      <c r="AJ63" s="1316">
        <f t="shared" si="25"/>
        <v>51183</v>
      </c>
      <c r="AK63" s="1316">
        <f t="shared" si="26"/>
        <v>229520</v>
      </c>
      <c r="AL63" s="1353">
        <f t="shared" si="27"/>
        <v>1238.1604839999995</v>
      </c>
      <c r="AM63" s="1316">
        <f t="shared" si="28"/>
        <v>812192</v>
      </c>
      <c r="AN63" s="1316">
        <f t="shared" si="29"/>
        <v>210914</v>
      </c>
      <c r="AO63" s="1384">
        <f t="shared" si="30"/>
        <v>1023106</v>
      </c>
      <c r="AP63" s="672">
        <f t="shared" si="36"/>
        <v>2780404</v>
      </c>
      <c r="AS63" s="603">
        <v>2564</v>
      </c>
      <c r="AT63" s="671">
        <f t="shared" si="38"/>
        <v>617924</v>
      </c>
    </row>
    <row r="64" spans="1:46" ht="15" customHeight="1" x14ac:dyDescent="0.2">
      <c r="A64" s="604">
        <v>58</v>
      </c>
      <c r="B64" s="305">
        <v>58</v>
      </c>
      <c r="C64" s="602" t="s">
        <v>61</v>
      </c>
      <c r="D64" s="609">
        <v>0</v>
      </c>
      <c r="E64" s="650">
        <f t="shared" si="1"/>
        <v>0</v>
      </c>
      <c r="F64" s="609">
        <v>0</v>
      </c>
      <c r="G64" s="655">
        <f t="shared" si="15"/>
        <v>0</v>
      </c>
      <c r="H64" s="609"/>
      <c r="I64" s="655">
        <f t="shared" si="16"/>
        <v>0</v>
      </c>
      <c r="J64" s="1364">
        <f t="shared" si="31"/>
        <v>0</v>
      </c>
      <c r="K64" s="1150">
        <v>566</v>
      </c>
      <c r="L64" s="659">
        <f t="shared" si="37"/>
        <v>136406</v>
      </c>
      <c r="M64" s="1389"/>
      <c r="N64" s="609">
        <v>3202</v>
      </c>
      <c r="O64" s="670">
        <f t="shared" si="17"/>
        <v>188918</v>
      </c>
      <c r="P64" s="655"/>
      <c r="Q64" s="670">
        <f t="shared" si="18"/>
        <v>188918</v>
      </c>
      <c r="R64" s="1353">
        <v>611.70126100000004</v>
      </c>
      <c r="S64" s="1316">
        <f t="shared" si="32"/>
        <v>611701</v>
      </c>
      <c r="T64" s="1316">
        <f t="shared" si="33"/>
        <v>154149</v>
      </c>
      <c r="U64" s="1316">
        <f t="shared" si="19"/>
        <v>765850</v>
      </c>
      <c r="V64" s="1353">
        <v>449.83985199999995</v>
      </c>
      <c r="W64" s="1316">
        <f t="shared" si="34"/>
        <v>224920</v>
      </c>
      <c r="X64" s="1316">
        <f t="shared" si="35"/>
        <v>64552</v>
      </c>
      <c r="Y64" s="1316">
        <f t="shared" si="20"/>
        <v>289472</v>
      </c>
      <c r="Z64" s="1353">
        <f t="shared" si="8"/>
        <v>1061.541113</v>
      </c>
      <c r="AA64" s="1316">
        <f t="shared" si="9"/>
        <v>836621</v>
      </c>
      <c r="AB64" s="1316">
        <f t="shared" si="10"/>
        <v>218701</v>
      </c>
      <c r="AC64" s="660">
        <f t="shared" si="11"/>
        <v>1055322</v>
      </c>
      <c r="AD64" s="1353">
        <v>611.70126100000004</v>
      </c>
      <c r="AE64" s="1316">
        <f t="shared" si="21"/>
        <v>489361</v>
      </c>
      <c r="AF64" s="1316">
        <f t="shared" si="22"/>
        <v>123319</v>
      </c>
      <c r="AG64" s="1316">
        <f t="shared" si="23"/>
        <v>612680</v>
      </c>
      <c r="AH64" s="1353">
        <v>449.83985199999995</v>
      </c>
      <c r="AI64" s="1316">
        <f t="shared" si="24"/>
        <v>179936</v>
      </c>
      <c r="AJ64" s="1316">
        <f t="shared" si="25"/>
        <v>51642</v>
      </c>
      <c r="AK64" s="1316">
        <f t="shared" si="26"/>
        <v>231578</v>
      </c>
      <c r="AL64" s="1353">
        <f t="shared" si="27"/>
        <v>1061.541113</v>
      </c>
      <c r="AM64" s="1316">
        <f t="shared" si="28"/>
        <v>669297</v>
      </c>
      <c r="AN64" s="1316">
        <f t="shared" si="29"/>
        <v>174961</v>
      </c>
      <c r="AO64" s="1384">
        <f t="shared" si="30"/>
        <v>844258</v>
      </c>
      <c r="AP64" s="672">
        <f t="shared" si="36"/>
        <v>2224904</v>
      </c>
      <c r="AS64" s="603">
        <v>1924</v>
      </c>
      <c r="AT64" s="671">
        <f t="shared" si="38"/>
        <v>463684</v>
      </c>
    </row>
    <row r="65" spans="1:46" ht="15" customHeight="1" x14ac:dyDescent="0.2">
      <c r="A65" s="604">
        <v>59</v>
      </c>
      <c r="B65" s="305">
        <v>59</v>
      </c>
      <c r="C65" s="602" t="s">
        <v>62</v>
      </c>
      <c r="D65" s="609">
        <v>0</v>
      </c>
      <c r="E65" s="650">
        <f t="shared" si="1"/>
        <v>0</v>
      </c>
      <c r="F65" s="609">
        <v>0</v>
      </c>
      <c r="G65" s="655">
        <f t="shared" si="15"/>
        <v>0</v>
      </c>
      <c r="H65" s="609"/>
      <c r="I65" s="655">
        <f t="shared" si="16"/>
        <v>0</v>
      </c>
      <c r="J65" s="1364">
        <f t="shared" si="31"/>
        <v>0</v>
      </c>
      <c r="K65" s="1150">
        <v>664</v>
      </c>
      <c r="L65" s="659">
        <f t="shared" si="37"/>
        <v>160024</v>
      </c>
      <c r="M65" s="1389"/>
      <c r="N65" s="609">
        <v>2295</v>
      </c>
      <c r="O65" s="670">
        <f t="shared" si="17"/>
        <v>135405</v>
      </c>
      <c r="P65" s="655"/>
      <c r="Q65" s="670">
        <f t="shared" si="18"/>
        <v>135405</v>
      </c>
      <c r="R65" s="1353">
        <v>419.85719800000004</v>
      </c>
      <c r="S65" s="1316">
        <f t="shared" si="32"/>
        <v>419857</v>
      </c>
      <c r="T65" s="1316">
        <f t="shared" si="33"/>
        <v>105804</v>
      </c>
      <c r="U65" s="1316">
        <f t="shared" si="19"/>
        <v>525661</v>
      </c>
      <c r="V65" s="1353">
        <v>305.34888000000001</v>
      </c>
      <c r="W65" s="1316">
        <f t="shared" si="34"/>
        <v>152674</v>
      </c>
      <c r="X65" s="1316">
        <f t="shared" si="35"/>
        <v>43817</v>
      </c>
      <c r="Y65" s="1316">
        <f t="shared" si="20"/>
        <v>196491</v>
      </c>
      <c r="Z65" s="1353">
        <f t="shared" si="8"/>
        <v>725.20607800000005</v>
      </c>
      <c r="AA65" s="1316">
        <f t="shared" si="9"/>
        <v>572531</v>
      </c>
      <c r="AB65" s="1316">
        <f t="shared" si="10"/>
        <v>149621</v>
      </c>
      <c r="AC65" s="660">
        <f t="shared" si="11"/>
        <v>722152</v>
      </c>
      <c r="AD65" s="1353">
        <v>419.85719800000004</v>
      </c>
      <c r="AE65" s="1316">
        <f t="shared" si="21"/>
        <v>335886</v>
      </c>
      <c r="AF65" s="1316">
        <f t="shared" si="22"/>
        <v>84643</v>
      </c>
      <c r="AG65" s="1316">
        <f t="shared" si="23"/>
        <v>420529</v>
      </c>
      <c r="AH65" s="1353">
        <v>305.34888000000001</v>
      </c>
      <c r="AI65" s="1316">
        <f t="shared" si="24"/>
        <v>122140</v>
      </c>
      <c r="AJ65" s="1316">
        <f t="shared" si="25"/>
        <v>35054</v>
      </c>
      <c r="AK65" s="1316">
        <f t="shared" si="26"/>
        <v>157194</v>
      </c>
      <c r="AL65" s="1353">
        <f t="shared" si="27"/>
        <v>725.20607800000005</v>
      </c>
      <c r="AM65" s="1316">
        <f t="shared" si="28"/>
        <v>458026</v>
      </c>
      <c r="AN65" s="1316">
        <f t="shared" si="29"/>
        <v>119697</v>
      </c>
      <c r="AO65" s="1384">
        <f t="shared" si="30"/>
        <v>577723</v>
      </c>
      <c r="AP65" s="672">
        <f t="shared" si="36"/>
        <v>1595304</v>
      </c>
      <c r="AS65" s="603">
        <v>1478</v>
      </c>
      <c r="AT65" s="671">
        <f t="shared" si="38"/>
        <v>356198</v>
      </c>
    </row>
    <row r="66" spans="1:46" ht="15" customHeight="1" x14ac:dyDescent="0.2">
      <c r="A66" s="605">
        <v>60</v>
      </c>
      <c r="B66" s="606">
        <v>60</v>
      </c>
      <c r="C66" s="607" t="s">
        <v>63</v>
      </c>
      <c r="D66" s="610">
        <v>0</v>
      </c>
      <c r="E66" s="651">
        <f t="shared" si="1"/>
        <v>0</v>
      </c>
      <c r="F66" s="610">
        <v>0</v>
      </c>
      <c r="G66" s="656">
        <f t="shared" si="15"/>
        <v>0</v>
      </c>
      <c r="H66" s="610"/>
      <c r="I66" s="656">
        <f t="shared" si="16"/>
        <v>0</v>
      </c>
      <c r="J66" s="1365">
        <f t="shared" si="31"/>
        <v>0</v>
      </c>
      <c r="K66" s="1314">
        <v>917</v>
      </c>
      <c r="L66" s="661">
        <f t="shared" si="37"/>
        <v>220997</v>
      </c>
      <c r="M66" s="1390"/>
      <c r="N66" s="610">
        <v>2621</v>
      </c>
      <c r="O66" s="673">
        <f t="shared" si="17"/>
        <v>154639</v>
      </c>
      <c r="P66" s="656"/>
      <c r="Q66" s="673">
        <f t="shared" si="18"/>
        <v>154639</v>
      </c>
      <c r="R66" s="1354">
        <v>427.04264099999989</v>
      </c>
      <c r="S66" s="1350">
        <f t="shared" si="32"/>
        <v>427043</v>
      </c>
      <c r="T66" s="1350">
        <f t="shared" si="33"/>
        <v>107615</v>
      </c>
      <c r="U66" s="1350">
        <f t="shared" si="19"/>
        <v>534658</v>
      </c>
      <c r="V66" s="1354">
        <v>317.26696799999996</v>
      </c>
      <c r="W66" s="1350">
        <f t="shared" si="34"/>
        <v>158633</v>
      </c>
      <c r="X66" s="1350">
        <f t="shared" si="35"/>
        <v>45528</v>
      </c>
      <c r="Y66" s="1350">
        <f t="shared" si="20"/>
        <v>204161</v>
      </c>
      <c r="Z66" s="1354">
        <f t="shared" si="8"/>
        <v>744.30960899999991</v>
      </c>
      <c r="AA66" s="1350">
        <f t="shared" si="9"/>
        <v>585676</v>
      </c>
      <c r="AB66" s="1350">
        <f t="shared" si="10"/>
        <v>153143</v>
      </c>
      <c r="AC66" s="662">
        <f t="shared" si="11"/>
        <v>738819</v>
      </c>
      <c r="AD66" s="1354">
        <v>427.04264099999989</v>
      </c>
      <c r="AE66" s="1350">
        <f t="shared" si="21"/>
        <v>341634</v>
      </c>
      <c r="AF66" s="1350">
        <f t="shared" si="22"/>
        <v>86092</v>
      </c>
      <c r="AG66" s="1350">
        <f t="shared" si="23"/>
        <v>427726</v>
      </c>
      <c r="AH66" s="1354">
        <v>317.26696799999996</v>
      </c>
      <c r="AI66" s="1350">
        <f t="shared" si="24"/>
        <v>126907</v>
      </c>
      <c r="AJ66" s="1350">
        <f t="shared" si="25"/>
        <v>36422</v>
      </c>
      <c r="AK66" s="1350">
        <f t="shared" si="26"/>
        <v>163329</v>
      </c>
      <c r="AL66" s="1354">
        <f t="shared" si="27"/>
        <v>744.30960899999991</v>
      </c>
      <c r="AM66" s="1350">
        <f t="shared" si="28"/>
        <v>468541</v>
      </c>
      <c r="AN66" s="1350">
        <f t="shared" si="29"/>
        <v>122514</v>
      </c>
      <c r="AO66" s="1385">
        <f t="shared" si="30"/>
        <v>591055</v>
      </c>
      <c r="AP66" s="675">
        <f t="shared" si="36"/>
        <v>1705510</v>
      </c>
      <c r="AS66" s="608">
        <v>1693</v>
      </c>
      <c r="AT66" s="674">
        <f t="shared" si="38"/>
        <v>408013</v>
      </c>
    </row>
    <row r="67" spans="1:46" ht="15" customHeight="1" x14ac:dyDescent="0.2">
      <c r="A67" s="598">
        <v>61</v>
      </c>
      <c r="B67" s="599">
        <v>61</v>
      </c>
      <c r="C67" s="600" t="s">
        <v>64</v>
      </c>
      <c r="D67" s="611">
        <v>0</v>
      </c>
      <c r="E67" s="649">
        <f t="shared" si="1"/>
        <v>0</v>
      </c>
      <c r="F67" s="611">
        <v>0</v>
      </c>
      <c r="G67" s="654">
        <f t="shared" si="15"/>
        <v>0</v>
      </c>
      <c r="H67" s="611"/>
      <c r="I67" s="654">
        <f t="shared" si="16"/>
        <v>0</v>
      </c>
      <c r="J67" s="1363">
        <f t="shared" si="31"/>
        <v>0</v>
      </c>
      <c r="K67" s="1313">
        <v>587</v>
      </c>
      <c r="L67" s="663">
        <f t="shared" si="37"/>
        <v>141467</v>
      </c>
      <c r="M67" s="1388"/>
      <c r="N67" s="611">
        <v>1683</v>
      </c>
      <c r="O67" s="667">
        <f t="shared" si="17"/>
        <v>99297</v>
      </c>
      <c r="P67" s="654"/>
      <c r="Q67" s="667">
        <f t="shared" si="18"/>
        <v>99297</v>
      </c>
      <c r="R67" s="1352">
        <v>429.5</v>
      </c>
      <c r="S67" s="1349">
        <f t="shared" si="32"/>
        <v>429500</v>
      </c>
      <c r="T67" s="1349">
        <f t="shared" si="33"/>
        <v>108234</v>
      </c>
      <c r="U67" s="1349">
        <f t="shared" si="19"/>
        <v>537734</v>
      </c>
      <c r="V67" s="1352">
        <v>214.76233999999999</v>
      </c>
      <c r="W67" s="1349">
        <f t="shared" si="34"/>
        <v>107381</v>
      </c>
      <c r="X67" s="1349">
        <f t="shared" si="35"/>
        <v>30818</v>
      </c>
      <c r="Y67" s="1349">
        <f t="shared" si="20"/>
        <v>138199</v>
      </c>
      <c r="Z67" s="1352">
        <f t="shared" si="8"/>
        <v>644.26233999999999</v>
      </c>
      <c r="AA67" s="1349">
        <f t="shared" si="9"/>
        <v>536881</v>
      </c>
      <c r="AB67" s="1349">
        <f t="shared" si="10"/>
        <v>139052</v>
      </c>
      <c r="AC67" s="664">
        <f t="shared" si="11"/>
        <v>675933</v>
      </c>
      <c r="AD67" s="1352">
        <v>429.5</v>
      </c>
      <c r="AE67" s="1349">
        <f t="shared" si="21"/>
        <v>343600</v>
      </c>
      <c r="AF67" s="1349">
        <f t="shared" si="22"/>
        <v>86587</v>
      </c>
      <c r="AG67" s="1349">
        <f t="shared" si="23"/>
        <v>430187</v>
      </c>
      <c r="AH67" s="1352">
        <v>214.76233999999999</v>
      </c>
      <c r="AI67" s="1349">
        <f t="shared" si="24"/>
        <v>85905</v>
      </c>
      <c r="AJ67" s="1349">
        <f t="shared" si="25"/>
        <v>24655</v>
      </c>
      <c r="AK67" s="1349">
        <f t="shared" si="26"/>
        <v>110560</v>
      </c>
      <c r="AL67" s="1352">
        <f t="shared" si="27"/>
        <v>644.26233999999999</v>
      </c>
      <c r="AM67" s="1349">
        <f t="shared" si="28"/>
        <v>429505</v>
      </c>
      <c r="AN67" s="1349">
        <f t="shared" si="29"/>
        <v>111242</v>
      </c>
      <c r="AO67" s="1383">
        <f t="shared" si="30"/>
        <v>540747</v>
      </c>
      <c r="AP67" s="669">
        <f t="shared" si="36"/>
        <v>1457444</v>
      </c>
      <c r="AS67" s="601">
        <v>1126</v>
      </c>
      <c r="AT67" s="668">
        <f t="shared" si="38"/>
        <v>271366</v>
      </c>
    </row>
    <row r="68" spans="1:46" ht="15" customHeight="1" x14ac:dyDescent="0.2">
      <c r="A68" s="604">
        <v>62</v>
      </c>
      <c r="B68" s="305">
        <v>62</v>
      </c>
      <c r="C68" s="602" t="s">
        <v>65</v>
      </c>
      <c r="D68" s="609">
        <v>0</v>
      </c>
      <c r="E68" s="650">
        <f t="shared" si="1"/>
        <v>0</v>
      </c>
      <c r="F68" s="609">
        <v>0</v>
      </c>
      <c r="G68" s="655">
        <f t="shared" si="15"/>
        <v>0</v>
      </c>
      <c r="H68" s="609"/>
      <c r="I68" s="655">
        <f t="shared" si="16"/>
        <v>0</v>
      </c>
      <c r="J68" s="1364">
        <f t="shared" si="31"/>
        <v>0</v>
      </c>
      <c r="K68" s="1150">
        <v>189</v>
      </c>
      <c r="L68" s="659">
        <f t="shared" si="37"/>
        <v>45549</v>
      </c>
      <c r="M68" s="1389"/>
      <c r="N68" s="609">
        <v>862</v>
      </c>
      <c r="O68" s="670">
        <f t="shared" si="17"/>
        <v>50858</v>
      </c>
      <c r="P68" s="655"/>
      <c r="Q68" s="670">
        <f t="shared" si="18"/>
        <v>50858</v>
      </c>
      <c r="R68" s="1353">
        <v>120.83262999999999</v>
      </c>
      <c r="S68" s="1316">
        <f t="shared" si="32"/>
        <v>120833</v>
      </c>
      <c r="T68" s="1316">
        <f t="shared" si="33"/>
        <v>30450</v>
      </c>
      <c r="U68" s="1316">
        <f t="shared" si="19"/>
        <v>151283</v>
      </c>
      <c r="V68" s="1353">
        <v>84</v>
      </c>
      <c r="W68" s="1316">
        <f t="shared" si="34"/>
        <v>42000</v>
      </c>
      <c r="X68" s="1316">
        <f t="shared" si="35"/>
        <v>12054</v>
      </c>
      <c r="Y68" s="1316">
        <f t="shared" si="20"/>
        <v>54054</v>
      </c>
      <c r="Z68" s="1353">
        <f t="shared" si="8"/>
        <v>204.83262999999999</v>
      </c>
      <c r="AA68" s="1316">
        <f t="shared" si="9"/>
        <v>162833</v>
      </c>
      <c r="AB68" s="1316">
        <f t="shared" si="10"/>
        <v>42504</v>
      </c>
      <c r="AC68" s="660">
        <f t="shared" si="11"/>
        <v>205337</v>
      </c>
      <c r="AD68" s="1353">
        <v>120.83262999999999</v>
      </c>
      <c r="AE68" s="1316">
        <f t="shared" si="21"/>
        <v>96666</v>
      </c>
      <c r="AF68" s="1316">
        <f t="shared" si="22"/>
        <v>24360</v>
      </c>
      <c r="AG68" s="1316">
        <f t="shared" si="23"/>
        <v>121026</v>
      </c>
      <c r="AH68" s="1353">
        <v>84</v>
      </c>
      <c r="AI68" s="1316">
        <f t="shared" si="24"/>
        <v>33600</v>
      </c>
      <c r="AJ68" s="1316">
        <f t="shared" si="25"/>
        <v>9643</v>
      </c>
      <c r="AK68" s="1316">
        <f t="shared" si="26"/>
        <v>43243</v>
      </c>
      <c r="AL68" s="1353">
        <f t="shared" si="27"/>
        <v>204.83262999999999</v>
      </c>
      <c r="AM68" s="1316">
        <f t="shared" si="28"/>
        <v>130266</v>
      </c>
      <c r="AN68" s="1316">
        <f t="shared" si="29"/>
        <v>34003</v>
      </c>
      <c r="AO68" s="1384">
        <f t="shared" si="30"/>
        <v>164269</v>
      </c>
      <c r="AP68" s="672">
        <f t="shared" si="36"/>
        <v>466013</v>
      </c>
      <c r="AS68" s="603">
        <v>538</v>
      </c>
      <c r="AT68" s="671">
        <f t="shared" si="38"/>
        <v>129658</v>
      </c>
    </row>
    <row r="69" spans="1:46" ht="15" customHeight="1" x14ac:dyDescent="0.2">
      <c r="A69" s="604">
        <v>63</v>
      </c>
      <c r="B69" s="305">
        <v>63</v>
      </c>
      <c r="C69" s="602" t="s">
        <v>66</v>
      </c>
      <c r="D69" s="609">
        <v>0</v>
      </c>
      <c r="E69" s="650">
        <f t="shared" si="1"/>
        <v>0</v>
      </c>
      <c r="F69" s="609">
        <v>0</v>
      </c>
      <c r="G69" s="655">
        <f t="shared" si="15"/>
        <v>0</v>
      </c>
      <c r="H69" s="609"/>
      <c r="I69" s="655">
        <f t="shared" si="16"/>
        <v>0</v>
      </c>
      <c r="J69" s="1364">
        <f t="shared" si="31"/>
        <v>0</v>
      </c>
      <c r="K69" s="1150">
        <v>297</v>
      </c>
      <c r="L69" s="659">
        <f t="shared" si="37"/>
        <v>71577</v>
      </c>
      <c r="M69" s="1389"/>
      <c r="N69" s="609">
        <v>940</v>
      </c>
      <c r="O69" s="670">
        <f t="shared" si="17"/>
        <v>55460</v>
      </c>
      <c r="P69" s="655"/>
      <c r="Q69" s="670">
        <f t="shared" si="18"/>
        <v>55460</v>
      </c>
      <c r="R69" s="1353">
        <v>231.23924199999999</v>
      </c>
      <c r="S69" s="1316">
        <f t="shared" si="32"/>
        <v>231239</v>
      </c>
      <c r="T69" s="1316">
        <f t="shared" si="33"/>
        <v>58272</v>
      </c>
      <c r="U69" s="1316">
        <f t="shared" si="19"/>
        <v>289511</v>
      </c>
      <c r="V69" s="1353">
        <v>135.67644099999998</v>
      </c>
      <c r="W69" s="1316">
        <f t="shared" si="34"/>
        <v>67838</v>
      </c>
      <c r="X69" s="1316">
        <f t="shared" si="35"/>
        <v>19470</v>
      </c>
      <c r="Y69" s="1316">
        <f t="shared" si="20"/>
        <v>87308</v>
      </c>
      <c r="Z69" s="1353">
        <f t="shared" si="8"/>
        <v>366.91568299999994</v>
      </c>
      <c r="AA69" s="1316">
        <f t="shared" si="9"/>
        <v>299077</v>
      </c>
      <c r="AB69" s="1316">
        <f t="shared" si="10"/>
        <v>77742</v>
      </c>
      <c r="AC69" s="660">
        <f t="shared" si="11"/>
        <v>376819</v>
      </c>
      <c r="AD69" s="1353">
        <v>231.23924199999999</v>
      </c>
      <c r="AE69" s="1316">
        <f t="shared" si="21"/>
        <v>184991</v>
      </c>
      <c r="AF69" s="1316">
        <f t="shared" si="22"/>
        <v>46618</v>
      </c>
      <c r="AG69" s="1316">
        <f t="shared" si="23"/>
        <v>231609</v>
      </c>
      <c r="AH69" s="1353">
        <v>135.67644099999998</v>
      </c>
      <c r="AI69" s="1316">
        <f t="shared" si="24"/>
        <v>54271</v>
      </c>
      <c r="AJ69" s="1316">
        <f t="shared" si="25"/>
        <v>15576</v>
      </c>
      <c r="AK69" s="1316">
        <f t="shared" si="26"/>
        <v>69847</v>
      </c>
      <c r="AL69" s="1353">
        <f t="shared" si="27"/>
        <v>366.91568299999994</v>
      </c>
      <c r="AM69" s="1316">
        <f t="shared" si="28"/>
        <v>239262</v>
      </c>
      <c r="AN69" s="1316">
        <f t="shared" si="29"/>
        <v>62194</v>
      </c>
      <c r="AO69" s="1384">
        <f t="shared" si="30"/>
        <v>301456</v>
      </c>
      <c r="AP69" s="672">
        <f t="shared" si="36"/>
        <v>805312</v>
      </c>
      <c r="AS69" s="603">
        <v>652</v>
      </c>
      <c r="AT69" s="671">
        <f t="shared" si="38"/>
        <v>157132</v>
      </c>
    </row>
    <row r="70" spans="1:46" ht="15" customHeight="1" x14ac:dyDescent="0.2">
      <c r="A70" s="604">
        <v>64</v>
      </c>
      <c r="B70" s="305">
        <v>64</v>
      </c>
      <c r="C70" s="602" t="s">
        <v>67</v>
      </c>
      <c r="D70" s="609">
        <v>0</v>
      </c>
      <c r="E70" s="650">
        <f t="shared" si="1"/>
        <v>0</v>
      </c>
      <c r="F70" s="609">
        <v>0</v>
      </c>
      <c r="G70" s="655">
        <f t="shared" si="15"/>
        <v>0</v>
      </c>
      <c r="H70" s="609"/>
      <c r="I70" s="655">
        <f t="shared" si="16"/>
        <v>0</v>
      </c>
      <c r="J70" s="1364">
        <f t="shared" si="31"/>
        <v>0</v>
      </c>
      <c r="K70" s="1150">
        <v>572</v>
      </c>
      <c r="L70" s="659">
        <f t="shared" si="37"/>
        <v>137852</v>
      </c>
      <c r="M70" s="1389"/>
      <c r="N70" s="609">
        <v>887</v>
      </c>
      <c r="O70" s="670">
        <f t="shared" si="17"/>
        <v>52333</v>
      </c>
      <c r="P70" s="655"/>
      <c r="Q70" s="670">
        <f t="shared" si="18"/>
        <v>52333</v>
      </c>
      <c r="R70" s="1353">
        <v>162.47802000000001</v>
      </c>
      <c r="S70" s="1316">
        <f t="shared" si="32"/>
        <v>162478</v>
      </c>
      <c r="T70" s="1316">
        <f t="shared" si="33"/>
        <v>40944</v>
      </c>
      <c r="U70" s="1316">
        <f t="shared" si="19"/>
        <v>203422</v>
      </c>
      <c r="V70" s="1353">
        <v>143.01786999999999</v>
      </c>
      <c r="W70" s="1316">
        <f t="shared" si="34"/>
        <v>71509</v>
      </c>
      <c r="X70" s="1316">
        <f t="shared" si="35"/>
        <v>20523</v>
      </c>
      <c r="Y70" s="1316">
        <f t="shared" si="20"/>
        <v>92032</v>
      </c>
      <c r="Z70" s="1353">
        <f t="shared" si="8"/>
        <v>305.49589000000003</v>
      </c>
      <c r="AA70" s="1316">
        <f t="shared" si="9"/>
        <v>233987</v>
      </c>
      <c r="AB70" s="1316">
        <f t="shared" si="10"/>
        <v>61467</v>
      </c>
      <c r="AC70" s="660">
        <f t="shared" si="11"/>
        <v>295454</v>
      </c>
      <c r="AD70" s="1353">
        <v>162.47802000000001</v>
      </c>
      <c r="AE70" s="1316">
        <f t="shared" si="21"/>
        <v>129982</v>
      </c>
      <c r="AF70" s="1316">
        <f t="shared" si="22"/>
        <v>32755</v>
      </c>
      <c r="AG70" s="1316">
        <f t="shared" si="23"/>
        <v>162737</v>
      </c>
      <c r="AH70" s="1353">
        <v>143.01786999999999</v>
      </c>
      <c r="AI70" s="1316">
        <f t="shared" si="24"/>
        <v>57207</v>
      </c>
      <c r="AJ70" s="1316">
        <f t="shared" si="25"/>
        <v>16418</v>
      </c>
      <c r="AK70" s="1316">
        <f t="shared" si="26"/>
        <v>73625</v>
      </c>
      <c r="AL70" s="1353">
        <f t="shared" si="27"/>
        <v>305.49589000000003</v>
      </c>
      <c r="AM70" s="1316">
        <f t="shared" si="28"/>
        <v>187189</v>
      </c>
      <c r="AN70" s="1316">
        <f t="shared" si="29"/>
        <v>49173</v>
      </c>
      <c r="AO70" s="1384">
        <f t="shared" si="30"/>
        <v>236362</v>
      </c>
      <c r="AP70" s="672">
        <f t="shared" si="36"/>
        <v>722001</v>
      </c>
      <c r="AS70" s="603">
        <v>593</v>
      </c>
      <c r="AT70" s="671">
        <f t="shared" si="38"/>
        <v>142913</v>
      </c>
    </row>
    <row r="71" spans="1:46" ht="15" customHeight="1" x14ac:dyDescent="0.2">
      <c r="A71" s="605">
        <v>65</v>
      </c>
      <c r="B71" s="606">
        <v>65</v>
      </c>
      <c r="C71" s="607" t="s">
        <v>68</v>
      </c>
      <c r="D71" s="610">
        <v>0</v>
      </c>
      <c r="E71" s="651">
        <f>ROUND($E$3*D71,0)</f>
        <v>0</v>
      </c>
      <c r="F71" s="610">
        <v>0</v>
      </c>
      <c r="G71" s="656">
        <f t="shared" si="15"/>
        <v>0</v>
      </c>
      <c r="H71" s="610"/>
      <c r="I71" s="656">
        <f t="shared" si="16"/>
        <v>0</v>
      </c>
      <c r="J71" s="1365">
        <f t="shared" ref="J71:J75" si="39">G71+I71</f>
        <v>0</v>
      </c>
      <c r="K71" s="1314">
        <v>971</v>
      </c>
      <c r="L71" s="661">
        <f t="shared" si="37"/>
        <v>234011</v>
      </c>
      <c r="M71" s="1390"/>
      <c r="N71" s="610">
        <v>3350</v>
      </c>
      <c r="O71" s="673">
        <f t="shared" si="17"/>
        <v>197650</v>
      </c>
      <c r="P71" s="656"/>
      <c r="Q71" s="673">
        <f t="shared" si="18"/>
        <v>197650</v>
      </c>
      <c r="R71" s="1354">
        <v>734.21717299999989</v>
      </c>
      <c r="S71" s="1350">
        <f t="shared" ref="S71:S75" si="40">ROUND(R71*$S$3,0)</f>
        <v>734217</v>
      </c>
      <c r="T71" s="1350">
        <f t="shared" ref="T71:T75" si="41">ROUND(S71*$T$3,0)</f>
        <v>185023</v>
      </c>
      <c r="U71" s="1350">
        <f t="shared" si="19"/>
        <v>919240</v>
      </c>
      <c r="V71" s="1354">
        <v>540.84053000000006</v>
      </c>
      <c r="W71" s="1350">
        <f t="shared" ref="W71:W75" si="42">ROUND(V71*$W$3,0)</f>
        <v>270420</v>
      </c>
      <c r="X71" s="1350">
        <f t="shared" ref="X71:X75" si="43">ROUND(W71*$X$3,0)</f>
        <v>77611</v>
      </c>
      <c r="Y71" s="1350">
        <f t="shared" si="20"/>
        <v>348031</v>
      </c>
      <c r="Z71" s="1354">
        <f t="shared" ref="Z71:Z75" si="44">R71+V71</f>
        <v>1275.0577029999999</v>
      </c>
      <c r="AA71" s="1350">
        <f t="shared" ref="AA71:AA75" si="45">S71+W71</f>
        <v>1004637</v>
      </c>
      <c r="AB71" s="1350">
        <f t="shared" ref="AB71:AB75" si="46">T71+X71</f>
        <v>262634</v>
      </c>
      <c r="AC71" s="662">
        <f t="shared" ref="AC71:AC75" si="47">U71+Y71</f>
        <v>1267271</v>
      </c>
      <c r="AD71" s="1354">
        <v>734.21717299999989</v>
      </c>
      <c r="AE71" s="1350">
        <f t="shared" si="21"/>
        <v>587374</v>
      </c>
      <c r="AF71" s="1350">
        <f t="shared" si="22"/>
        <v>148018</v>
      </c>
      <c r="AG71" s="1350">
        <f t="shared" si="23"/>
        <v>735392</v>
      </c>
      <c r="AH71" s="1354">
        <v>540.84053000000006</v>
      </c>
      <c r="AI71" s="1350">
        <f t="shared" si="24"/>
        <v>216336</v>
      </c>
      <c r="AJ71" s="1350">
        <f t="shared" si="25"/>
        <v>62088</v>
      </c>
      <c r="AK71" s="1350">
        <f t="shared" si="26"/>
        <v>278424</v>
      </c>
      <c r="AL71" s="1354">
        <f t="shared" si="27"/>
        <v>1275.0577029999999</v>
      </c>
      <c r="AM71" s="1350">
        <f t="shared" si="28"/>
        <v>803710</v>
      </c>
      <c r="AN71" s="1350">
        <f t="shared" si="29"/>
        <v>210106</v>
      </c>
      <c r="AO71" s="1385">
        <f t="shared" si="30"/>
        <v>1013816</v>
      </c>
      <c r="AP71" s="675">
        <f t="shared" ref="AP71:AP75" si="48">E71+J71+L71+M71+Q71+AC71+AO71</f>
        <v>2712748</v>
      </c>
      <c r="AS71" s="608">
        <v>2311</v>
      </c>
      <c r="AT71" s="674">
        <f t="shared" si="38"/>
        <v>556951</v>
      </c>
    </row>
    <row r="72" spans="1:46" ht="15" customHeight="1" x14ac:dyDescent="0.2">
      <c r="A72" s="598">
        <v>66</v>
      </c>
      <c r="B72" s="599">
        <v>66</v>
      </c>
      <c r="C72" s="600" t="s">
        <v>69</v>
      </c>
      <c r="D72" s="611">
        <v>0</v>
      </c>
      <c r="E72" s="612">
        <f>ROUND($E$3*D72,0)</f>
        <v>0</v>
      </c>
      <c r="F72" s="611">
        <v>0</v>
      </c>
      <c r="G72" s="654">
        <f>ROUND($G$3*F72,0)</f>
        <v>0</v>
      </c>
      <c r="H72" s="611"/>
      <c r="I72" s="654">
        <f>ROUND($I$3*H72,0)</f>
        <v>0</v>
      </c>
      <c r="J72" s="1363">
        <f t="shared" si="39"/>
        <v>0</v>
      </c>
      <c r="K72" s="1313">
        <v>231</v>
      </c>
      <c r="L72" s="663">
        <f t="shared" si="37"/>
        <v>55671</v>
      </c>
      <c r="M72" s="1388"/>
      <c r="N72" s="611">
        <v>802</v>
      </c>
      <c r="O72" s="667">
        <f>N72*$O$3</f>
        <v>47318</v>
      </c>
      <c r="P72" s="654"/>
      <c r="Q72" s="667">
        <f>O72+P72</f>
        <v>47318</v>
      </c>
      <c r="R72" s="1352">
        <v>174.05550900000003</v>
      </c>
      <c r="S72" s="1349">
        <f t="shared" si="40"/>
        <v>174056</v>
      </c>
      <c r="T72" s="1349">
        <f t="shared" si="41"/>
        <v>43862</v>
      </c>
      <c r="U72" s="1349">
        <f t="shared" ref="U72:U75" si="49">S72+T72</f>
        <v>217918</v>
      </c>
      <c r="V72" s="1352">
        <v>142.803462</v>
      </c>
      <c r="W72" s="1349">
        <f t="shared" si="42"/>
        <v>71402</v>
      </c>
      <c r="X72" s="1349">
        <f t="shared" si="43"/>
        <v>20492</v>
      </c>
      <c r="Y72" s="1349">
        <f t="shared" ref="Y72:Y75" si="50">W72+X72</f>
        <v>91894</v>
      </c>
      <c r="Z72" s="1352">
        <f t="shared" si="44"/>
        <v>316.858971</v>
      </c>
      <c r="AA72" s="1349">
        <f t="shared" si="45"/>
        <v>245458</v>
      </c>
      <c r="AB72" s="1349">
        <f t="shared" si="46"/>
        <v>64354</v>
      </c>
      <c r="AC72" s="1378">
        <f t="shared" si="47"/>
        <v>309812</v>
      </c>
      <c r="AD72" s="1352">
        <v>174.05550900000003</v>
      </c>
      <c r="AE72" s="1349">
        <f t="shared" ref="AE72:AE75" si="51">ROUND(AD72*$AE$3,0)</f>
        <v>139244</v>
      </c>
      <c r="AF72" s="1349">
        <f t="shared" ref="AF72:AF75" si="52">ROUND(AE72*$AF$3,0)</f>
        <v>35089</v>
      </c>
      <c r="AG72" s="1349">
        <f t="shared" ref="AG72:AG75" si="53">AE72+AF72</f>
        <v>174333</v>
      </c>
      <c r="AH72" s="1352">
        <v>142.803462</v>
      </c>
      <c r="AI72" s="1349">
        <f t="shared" ref="AI72:AI75" si="54">ROUND(AH72*$AI$3,0)</f>
        <v>57121</v>
      </c>
      <c r="AJ72" s="1349">
        <f t="shared" ref="AJ72:AJ75" si="55">ROUND(AI72*$AJ$3,0)</f>
        <v>16394</v>
      </c>
      <c r="AK72" s="1349">
        <f t="shared" ref="AK72:AK75" si="56">AI72+AJ72</f>
        <v>73515</v>
      </c>
      <c r="AL72" s="1352">
        <f t="shared" ref="AL72:AL75" si="57">AD72+AH72</f>
        <v>316.858971</v>
      </c>
      <c r="AM72" s="1349">
        <f t="shared" ref="AM72:AM75" si="58">AE72+AI72</f>
        <v>196365</v>
      </c>
      <c r="AN72" s="1349">
        <f t="shared" ref="AN72:AN75" si="59">AF72+AJ72</f>
        <v>51483</v>
      </c>
      <c r="AO72" s="1383">
        <f t="shared" ref="AO72:AO75" si="60">AG72+AK72</f>
        <v>247848</v>
      </c>
      <c r="AP72" s="669">
        <f t="shared" si="48"/>
        <v>660649</v>
      </c>
      <c r="AS72" s="601">
        <v>476</v>
      </c>
      <c r="AT72" s="668">
        <f t="shared" si="38"/>
        <v>114716</v>
      </c>
    </row>
    <row r="73" spans="1:46" ht="15" customHeight="1" x14ac:dyDescent="0.2">
      <c r="A73" s="113">
        <v>67</v>
      </c>
      <c r="B73" s="113">
        <v>67</v>
      </c>
      <c r="C73" s="180" t="s">
        <v>3</v>
      </c>
      <c r="D73" s="1311">
        <v>0</v>
      </c>
      <c r="E73" s="171">
        <f>ROUND($E$3*D73,0)</f>
        <v>0</v>
      </c>
      <c r="F73" s="1311">
        <v>0</v>
      </c>
      <c r="G73" s="657">
        <f>ROUND($G$3*F73,0)</f>
        <v>0</v>
      </c>
      <c r="H73" s="1311"/>
      <c r="I73" s="657">
        <f>ROUND($I$3*H73,0)</f>
        <v>0</v>
      </c>
      <c r="J73" s="1366">
        <f t="shared" si="39"/>
        <v>0</v>
      </c>
      <c r="K73" s="1315">
        <v>521</v>
      </c>
      <c r="L73" s="665">
        <f t="shared" si="37"/>
        <v>125561</v>
      </c>
      <c r="M73" s="1391"/>
      <c r="N73" s="1311">
        <v>2444</v>
      </c>
      <c r="O73" s="676">
        <f>N73*$O$3</f>
        <v>144196</v>
      </c>
      <c r="P73" s="657"/>
      <c r="Q73" s="676">
        <f>O73+P73</f>
        <v>144196</v>
      </c>
      <c r="R73" s="1355">
        <v>418.21338900000001</v>
      </c>
      <c r="S73" s="1317">
        <f t="shared" si="40"/>
        <v>418213</v>
      </c>
      <c r="T73" s="1317">
        <f t="shared" si="41"/>
        <v>105390</v>
      </c>
      <c r="U73" s="1317">
        <f t="shared" si="49"/>
        <v>523603</v>
      </c>
      <c r="V73" s="1355">
        <v>170.66462999999999</v>
      </c>
      <c r="W73" s="1317">
        <f t="shared" si="42"/>
        <v>85332</v>
      </c>
      <c r="X73" s="1317">
        <f t="shared" si="43"/>
        <v>24490</v>
      </c>
      <c r="Y73" s="1317">
        <f t="shared" si="50"/>
        <v>109822</v>
      </c>
      <c r="Z73" s="1355">
        <f t="shared" si="44"/>
        <v>588.87801899999999</v>
      </c>
      <c r="AA73" s="1317">
        <f t="shared" si="45"/>
        <v>503545</v>
      </c>
      <c r="AB73" s="1317">
        <f t="shared" si="46"/>
        <v>129880</v>
      </c>
      <c r="AC73" s="1379">
        <f t="shared" si="47"/>
        <v>633425</v>
      </c>
      <c r="AD73" s="1355">
        <v>418.21338900000001</v>
      </c>
      <c r="AE73" s="1317">
        <f t="shared" si="51"/>
        <v>334571</v>
      </c>
      <c r="AF73" s="1317">
        <f t="shared" si="52"/>
        <v>84312</v>
      </c>
      <c r="AG73" s="1317">
        <f t="shared" si="53"/>
        <v>418883</v>
      </c>
      <c r="AH73" s="1355">
        <v>170.66462999999999</v>
      </c>
      <c r="AI73" s="1317">
        <f t="shared" si="54"/>
        <v>68266</v>
      </c>
      <c r="AJ73" s="1317">
        <f t="shared" si="55"/>
        <v>19592</v>
      </c>
      <c r="AK73" s="1317">
        <f t="shared" si="56"/>
        <v>87858</v>
      </c>
      <c r="AL73" s="1355">
        <f t="shared" si="57"/>
        <v>588.87801899999999</v>
      </c>
      <c r="AM73" s="1317">
        <f t="shared" si="58"/>
        <v>402837</v>
      </c>
      <c r="AN73" s="1317">
        <f t="shared" si="59"/>
        <v>103904</v>
      </c>
      <c r="AO73" s="1387">
        <f t="shared" si="60"/>
        <v>506741</v>
      </c>
      <c r="AP73" s="678">
        <f t="shared" si="48"/>
        <v>1409923</v>
      </c>
      <c r="AS73" s="114">
        <v>1640</v>
      </c>
      <c r="AT73" s="677">
        <f t="shared" si="38"/>
        <v>395240</v>
      </c>
    </row>
    <row r="74" spans="1:46" ht="15" customHeight="1" x14ac:dyDescent="0.2">
      <c r="A74" s="613">
        <v>68</v>
      </c>
      <c r="B74" s="306">
        <v>68</v>
      </c>
      <c r="C74" s="602" t="s">
        <v>2</v>
      </c>
      <c r="D74" s="609">
        <v>0</v>
      </c>
      <c r="E74" s="614">
        <f>ROUND($E$3*D74,0)</f>
        <v>0</v>
      </c>
      <c r="F74" s="609">
        <v>0</v>
      </c>
      <c r="G74" s="655">
        <f>ROUND($G$3*F74,0)</f>
        <v>0</v>
      </c>
      <c r="H74" s="609"/>
      <c r="I74" s="655">
        <f>ROUND($I$3*H74,0)</f>
        <v>0</v>
      </c>
      <c r="J74" s="1364">
        <f t="shared" si="39"/>
        <v>0</v>
      </c>
      <c r="K74" s="1150">
        <v>175</v>
      </c>
      <c r="L74" s="659">
        <f t="shared" si="37"/>
        <v>42175</v>
      </c>
      <c r="M74" s="1389"/>
      <c r="N74" s="609">
        <v>614</v>
      </c>
      <c r="O74" s="670">
        <f>N74*$O$3</f>
        <v>36226</v>
      </c>
      <c r="P74" s="655"/>
      <c r="Q74" s="670">
        <f>O74+P74</f>
        <v>36226</v>
      </c>
      <c r="R74" s="1353">
        <v>95.096829999999983</v>
      </c>
      <c r="S74" s="1316">
        <f t="shared" si="40"/>
        <v>95097</v>
      </c>
      <c r="T74" s="1316">
        <f t="shared" si="41"/>
        <v>23964</v>
      </c>
      <c r="U74" s="1316">
        <f t="shared" si="49"/>
        <v>119061</v>
      </c>
      <c r="V74" s="1353">
        <v>61.404119999999999</v>
      </c>
      <c r="W74" s="1316">
        <f t="shared" si="42"/>
        <v>30702</v>
      </c>
      <c r="X74" s="1316">
        <f t="shared" si="43"/>
        <v>8811</v>
      </c>
      <c r="Y74" s="1316">
        <f t="shared" si="50"/>
        <v>39513</v>
      </c>
      <c r="Z74" s="1353">
        <f t="shared" si="44"/>
        <v>156.50094999999999</v>
      </c>
      <c r="AA74" s="1316">
        <f t="shared" si="45"/>
        <v>125799</v>
      </c>
      <c r="AB74" s="1316">
        <f t="shared" si="46"/>
        <v>32775</v>
      </c>
      <c r="AC74" s="1380">
        <f t="shared" si="47"/>
        <v>158574</v>
      </c>
      <c r="AD74" s="1353">
        <v>95.096829999999983</v>
      </c>
      <c r="AE74" s="1316">
        <f t="shared" si="51"/>
        <v>76077</v>
      </c>
      <c r="AF74" s="1316">
        <f t="shared" si="52"/>
        <v>19171</v>
      </c>
      <c r="AG74" s="1316">
        <f t="shared" si="53"/>
        <v>95248</v>
      </c>
      <c r="AH74" s="1353">
        <v>61.404119999999999</v>
      </c>
      <c r="AI74" s="1316">
        <f t="shared" si="54"/>
        <v>24562</v>
      </c>
      <c r="AJ74" s="1316">
        <f t="shared" si="55"/>
        <v>7049</v>
      </c>
      <c r="AK74" s="1316">
        <f t="shared" si="56"/>
        <v>31611</v>
      </c>
      <c r="AL74" s="1353">
        <f t="shared" si="57"/>
        <v>156.50094999999999</v>
      </c>
      <c r="AM74" s="1316">
        <f t="shared" si="58"/>
        <v>100639</v>
      </c>
      <c r="AN74" s="1316">
        <f t="shared" si="59"/>
        <v>26220</v>
      </c>
      <c r="AO74" s="1384">
        <f t="shared" si="60"/>
        <v>126859</v>
      </c>
      <c r="AP74" s="672">
        <f t="shared" si="48"/>
        <v>363834</v>
      </c>
      <c r="AS74" s="603">
        <v>398</v>
      </c>
      <c r="AT74" s="671">
        <f t="shared" si="38"/>
        <v>95918</v>
      </c>
    </row>
    <row r="75" spans="1:46" ht="15" customHeight="1" x14ac:dyDescent="0.2">
      <c r="A75" s="615">
        <v>69</v>
      </c>
      <c r="B75" s="616">
        <v>69</v>
      </c>
      <c r="C75" s="607" t="s">
        <v>91</v>
      </c>
      <c r="D75" s="610">
        <v>0</v>
      </c>
      <c r="E75" s="617">
        <f>ROUND($E$3*D75,0)</f>
        <v>0</v>
      </c>
      <c r="F75" s="610">
        <v>0</v>
      </c>
      <c r="G75" s="656">
        <f>ROUND($G$3*F75,0)</f>
        <v>0</v>
      </c>
      <c r="H75" s="610"/>
      <c r="I75" s="656">
        <f>ROUND($I$3*H75,0)</f>
        <v>0</v>
      </c>
      <c r="J75" s="1365">
        <f t="shared" si="39"/>
        <v>0</v>
      </c>
      <c r="K75" s="1314">
        <v>1106</v>
      </c>
      <c r="L75" s="661">
        <f t="shared" si="37"/>
        <v>266546</v>
      </c>
      <c r="M75" s="1390"/>
      <c r="N75" s="610">
        <v>2223</v>
      </c>
      <c r="O75" s="673">
        <f>N75*$O$3</f>
        <v>131157</v>
      </c>
      <c r="P75" s="656"/>
      <c r="Q75" s="673">
        <f>O75+P75</f>
        <v>131157</v>
      </c>
      <c r="R75" s="1354">
        <v>361.30159900000007</v>
      </c>
      <c r="S75" s="1350">
        <f t="shared" si="40"/>
        <v>361302</v>
      </c>
      <c r="T75" s="1350">
        <f t="shared" si="41"/>
        <v>91048</v>
      </c>
      <c r="U75" s="1350">
        <f t="shared" si="49"/>
        <v>452350</v>
      </c>
      <c r="V75" s="1354">
        <v>116.43132</v>
      </c>
      <c r="W75" s="1350">
        <f t="shared" si="42"/>
        <v>58216</v>
      </c>
      <c r="X75" s="1350">
        <f t="shared" si="43"/>
        <v>16708</v>
      </c>
      <c r="Y75" s="1350">
        <f t="shared" si="50"/>
        <v>74924</v>
      </c>
      <c r="Z75" s="1354">
        <f t="shared" si="44"/>
        <v>477.73291900000004</v>
      </c>
      <c r="AA75" s="1350">
        <f t="shared" si="45"/>
        <v>419518</v>
      </c>
      <c r="AB75" s="1350">
        <f t="shared" si="46"/>
        <v>107756</v>
      </c>
      <c r="AC75" s="1381">
        <f t="shared" si="47"/>
        <v>527274</v>
      </c>
      <c r="AD75" s="1354">
        <v>361.30159900000007</v>
      </c>
      <c r="AE75" s="1350">
        <f t="shared" si="51"/>
        <v>289041</v>
      </c>
      <c r="AF75" s="1350">
        <f t="shared" si="52"/>
        <v>72838</v>
      </c>
      <c r="AG75" s="1350">
        <f t="shared" si="53"/>
        <v>361879</v>
      </c>
      <c r="AH75" s="1354">
        <v>116.43132</v>
      </c>
      <c r="AI75" s="1350">
        <f t="shared" si="54"/>
        <v>46573</v>
      </c>
      <c r="AJ75" s="1350">
        <f t="shared" si="55"/>
        <v>13366</v>
      </c>
      <c r="AK75" s="1350">
        <f t="shared" si="56"/>
        <v>59939</v>
      </c>
      <c r="AL75" s="1354">
        <f t="shared" si="57"/>
        <v>477.73291900000004</v>
      </c>
      <c r="AM75" s="1350">
        <f t="shared" si="58"/>
        <v>335614</v>
      </c>
      <c r="AN75" s="1350">
        <f t="shared" si="59"/>
        <v>86204</v>
      </c>
      <c r="AO75" s="1385">
        <f t="shared" si="60"/>
        <v>421818</v>
      </c>
      <c r="AP75" s="675">
        <f t="shared" si="48"/>
        <v>1346795</v>
      </c>
      <c r="AS75" s="608">
        <v>1488</v>
      </c>
      <c r="AT75" s="674">
        <f>IF(AND(AT$3*AS75&lt;25000,$AS75&gt;0),25000,AT$3*AS75)</f>
        <v>358608</v>
      </c>
    </row>
    <row r="76" spans="1:46" s="172" customFormat="1" ht="15" customHeight="1" thickBot="1" x14ac:dyDescent="0.25">
      <c r="A76" s="618"/>
      <c r="B76" s="619"/>
      <c r="C76" s="1312" t="s">
        <v>257</v>
      </c>
      <c r="D76" s="620">
        <f t="shared" ref="D76:AP76" si="61">SUM(D7:D75)</f>
        <v>183</v>
      </c>
      <c r="E76" s="652">
        <f t="shared" si="61"/>
        <v>3843000</v>
      </c>
      <c r="F76" s="620">
        <f t="shared" si="61"/>
        <v>52</v>
      </c>
      <c r="G76" s="658">
        <f t="shared" si="61"/>
        <v>312000</v>
      </c>
      <c r="H76" s="620">
        <f t="shared" si="61"/>
        <v>0</v>
      </c>
      <c r="I76" s="658">
        <f t="shared" si="61"/>
        <v>0</v>
      </c>
      <c r="J76" s="1367">
        <f t="shared" si="61"/>
        <v>312000</v>
      </c>
      <c r="K76" s="1147">
        <f t="shared" si="61"/>
        <v>90609.5</v>
      </c>
      <c r="L76" s="666">
        <f>SUM(L7:L75)</f>
        <v>21959345.5</v>
      </c>
      <c r="M76" s="1392">
        <f t="shared" si="61"/>
        <v>0</v>
      </c>
      <c r="N76" s="620">
        <f t="shared" si="61"/>
        <v>290656</v>
      </c>
      <c r="O76" s="679">
        <f t="shared" si="61"/>
        <v>17148704</v>
      </c>
      <c r="P76" s="658">
        <f t="shared" si="61"/>
        <v>0</v>
      </c>
      <c r="Q76" s="679">
        <f t="shared" si="61"/>
        <v>17148704</v>
      </c>
      <c r="R76" s="1356">
        <f t="shared" ref="R76:AC76" si="62">SUM(R7:R75)</f>
        <v>57196.879923000015</v>
      </c>
      <c r="S76" s="1318">
        <f t="shared" si="62"/>
        <v>57196880</v>
      </c>
      <c r="T76" s="1318">
        <f t="shared" si="62"/>
        <v>14413617</v>
      </c>
      <c r="U76" s="1318">
        <f t="shared" si="62"/>
        <v>71610497</v>
      </c>
      <c r="V76" s="1356">
        <f t="shared" si="62"/>
        <v>36226.423700000014</v>
      </c>
      <c r="W76" s="1318">
        <f t="shared" si="62"/>
        <v>18113208</v>
      </c>
      <c r="X76" s="1318">
        <f t="shared" si="62"/>
        <v>5198501</v>
      </c>
      <c r="Y76" s="1318">
        <f t="shared" si="62"/>
        <v>23311709</v>
      </c>
      <c r="Z76" s="1356">
        <f t="shared" si="62"/>
        <v>93423.303623</v>
      </c>
      <c r="AA76" s="1318">
        <f t="shared" si="62"/>
        <v>75310088</v>
      </c>
      <c r="AB76" s="1318">
        <f t="shared" si="62"/>
        <v>19612118</v>
      </c>
      <c r="AC76" s="1382">
        <f t="shared" si="62"/>
        <v>94922206</v>
      </c>
      <c r="AD76" s="1356">
        <f t="shared" si="61"/>
        <v>57196.879923000015</v>
      </c>
      <c r="AE76" s="1318">
        <f t="shared" si="61"/>
        <v>45757500</v>
      </c>
      <c r="AF76" s="1318">
        <f t="shared" si="61"/>
        <v>11530890</v>
      </c>
      <c r="AG76" s="1318">
        <f t="shared" si="61"/>
        <v>57288390</v>
      </c>
      <c r="AH76" s="1356">
        <f t="shared" si="61"/>
        <v>36226.423700000014</v>
      </c>
      <c r="AI76" s="1318">
        <f t="shared" si="61"/>
        <v>14490574</v>
      </c>
      <c r="AJ76" s="1318">
        <f t="shared" si="61"/>
        <v>4158789</v>
      </c>
      <c r="AK76" s="1318">
        <f t="shared" si="61"/>
        <v>18649363</v>
      </c>
      <c r="AL76" s="1356">
        <f t="shared" si="61"/>
        <v>93423.303623</v>
      </c>
      <c r="AM76" s="1318">
        <f t="shared" si="61"/>
        <v>60248074</v>
      </c>
      <c r="AN76" s="1318">
        <f t="shared" si="61"/>
        <v>15689679</v>
      </c>
      <c r="AO76" s="1386">
        <f t="shared" si="61"/>
        <v>75937753</v>
      </c>
      <c r="AP76" s="681">
        <f t="shared" si="61"/>
        <v>214123008.5</v>
      </c>
      <c r="AQ76"/>
      <c r="AR76"/>
      <c r="AS76" s="620">
        <f>SUM(AS7:AS75)</f>
        <v>190609</v>
      </c>
      <c r="AT76" s="680" t="e">
        <f>SUM(AT7:AT75)</f>
        <v>#REF!</v>
      </c>
    </row>
    <row r="77" spans="1:46" s="91" customFormat="1" ht="6.75" customHeight="1" thickTop="1" x14ac:dyDescent="0.2">
      <c r="A77" s="734"/>
      <c r="B77" s="735"/>
      <c r="C77" s="746"/>
      <c r="D77" s="737"/>
      <c r="E77" s="741"/>
      <c r="F77" s="737"/>
      <c r="G77" s="738"/>
      <c r="H77" s="747"/>
      <c r="I77" s="738"/>
      <c r="J77" s="738"/>
      <c r="K77" s="1148"/>
      <c r="L77" s="741"/>
      <c r="M77" s="741"/>
      <c r="N77" s="737"/>
      <c r="O77" s="741"/>
      <c r="P77" s="738"/>
      <c r="Q77" s="741"/>
      <c r="R77" s="1357"/>
      <c r="S77" s="742"/>
      <c r="T77" s="742"/>
      <c r="U77" s="742"/>
      <c r="V77" s="1357"/>
      <c r="W77" s="742"/>
      <c r="X77" s="742"/>
      <c r="Y77" s="742"/>
      <c r="Z77" s="1357"/>
      <c r="AA77" s="742"/>
      <c r="AB77" s="742"/>
      <c r="AC77" s="741"/>
      <c r="AD77" s="1357"/>
      <c r="AE77" s="742"/>
      <c r="AF77" s="742"/>
      <c r="AG77" s="742"/>
      <c r="AH77" s="1357"/>
      <c r="AI77" s="742"/>
      <c r="AJ77" s="742"/>
      <c r="AK77" s="742"/>
      <c r="AL77" s="1357"/>
      <c r="AM77" s="742"/>
      <c r="AN77" s="742"/>
      <c r="AO77" s="742"/>
      <c r="AP77" s="741"/>
      <c r="AQ77"/>
      <c r="AR77"/>
      <c r="AS77" s="737"/>
      <c r="AT77" s="742"/>
    </row>
    <row r="78" spans="1:46" s="91" customFormat="1" ht="15" customHeight="1" x14ac:dyDescent="0.2">
      <c r="A78" s="598">
        <v>318</v>
      </c>
      <c r="B78" s="599">
        <v>318001</v>
      </c>
      <c r="C78" s="600" t="s">
        <v>253</v>
      </c>
      <c r="D78" s="611">
        <v>0</v>
      </c>
      <c r="E78" s="649">
        <f t="shared" ref="E78:E83" si="63">ROUND($E$3*D78,0)</f>
        <v>0</v>
      </c>
      <c r="F78" s="611">
        <v>0</v>
      </c>
      <c r="G78" s="654">
        <f t="shared" ref="G78:G83" si="64">ROUND($G$3*F78,0)</f>
        <v>0</v>
      </c>
      <c r="H78" s="611"/>
      <c r="I78" s="654">
        <f t="shared" ref="I78:I83" si="65">ROUND($I$3*H78,0)</f>
        <v>0</v>
      </c>
      <c r="J78" s="1363">
        <f t="shared" ref="J78:J83" si="66">G78+I78</f>
        <v>0</v>
      </c>
      <c r="K78" s="1313">
        <v>81</v>
      </c>
      <c r="L78" s="663">
        <f t="shared" ref="L78:L83" si="67">IF(AND(L$3*K78&lt;10000,$AS78&gt;0),10000,L$3*K78)</f>
        <v>19521</v>
      </c>
      <c r="M78" s="1388"/>
      <c r="N78" s="611">
        <v>689</v>
      </c>
      <c r="O78" s="667">
        <f t="shared" ref="O78:O83" si="68">N78*$O$3</f>
        <v>40651</v>
      </c>
      <c r="P78" s="654"/>
      <c r="Q78" s="667">
        <f t="shared" ref="Q78:Q83" si="69">O78+P78</f>
        <v>40651</v>
      </c>
      <c r="R78" s="1352">
        <v>69.150569999999959</v>
      </c>
      <c r="S78" s="1349">
        <f t="shared" ref="S78:S83" si="70">ROUND(R78*$S$3,0)</f>
        <v>69151</v>
      </c>
      <c r="T78" s="1349">
        <f t="shared" ref="T78:T83" si="71">ROUND(S78*$T$3,0)</f>
        <v>17426</v>
      </c>
      <c r="U78" s="1349">
        <f t="shared" ref="U78:U83" si="72">S78+T78</f>
        <v>86577</v>
      </c>
      <c r="V78" s="1352">
        <v>8</v>
      </c>
      <c r="W78" s="1349">
        <f t="shared" ref="W78:W83" si="73">ROUND(V78*$W$3,0)</f>
        <v>4000</v>
      </c>
      <c r="X78" s="1349">
        <f t="shared" ref="X78:X83" si="74">ROUND(W78*$X$3,0)</f>
        <v>1148</v>
      </c>
      <c r="Y78" s="1349">
        <f t="shared" ref="Y78:Y83" si="75">W78+X78</f>
        <v>5148</v>
      </c>
      <c r="Z78" s="1352">
        <f t="shared" ref="Z78:Z83" si="76">R78+V78</f>
        <v>77.150569999999959</v>
      </c>
      <c r="AA78" s="1349">
        <f t="shared" ref="AA78:AA83" si="77">S78+W78</f>
        <v>73151</v>
      </c>
      <c r="AB78" s="1349">
        <f t="shared" ref="AB78:AB83" si="78">T78+X78</f>
        <v>18574</v>
      </c>
      <c r="AC78" s="664">
        <f t="shared" ref="AC78:AC83" si="79">U78+Y78</f>
        <v>91725</v>
      </c>
      <c r="AD78" s="1352">
        <v>69.150569999999959</v>
      </c>
      <c r="AE78" s="1349">
        <f t="shared" ref="AE78:AE83" si="80">ROUND(AD78*$AE$3,0)</f>
        <v>55320</v>
      </c>
      <c r="AF78" s="1349">
        <f t="shared" ref="AF78:AF83" si="81">ROUND(AE78*$AF$3,0)</f>
        <v>13941</v>
      </c>
      <c r="AG78" s="1349">
        <f t="shared" ref="AG78:AG83" si="82">AE78+AF78</f>
        <v>69261</v>
      </c>
      <c r="AH78" s="1352">
        <v>8</v>
      </c>
      <c r="AI78" s="1349">
        <f t="shared" ref="AI78:AI83" si="83">ROUND(AH78*$AI$3,0)</f>
        <v>3200</v>
      </c>
      <c r="AJ78" s="1349">
        <f t="shared" ref="AJ78:AJ83" si="84">ROUND(AI78*$AJ$3,0)</f>
        <v>918</v>
      </c>
      <c r="AK78" s="1349">
        <f t="shared" ref="AK78:AK83" si="85">AI78+AJ78</f>
        <v>4118</v>
      </c>
      <c r="AL78" s="1352">
        <f t="shared" ref="AL78:AL83" si="86">AD78+AH78</f>
        <v>77.150569999999959</v>
      </c>
      <c r="AM78" s="1349">
        <f t="shared" ref="AM78:AM83" si="87">AE78+AI78</f>
        <v>58520</v>
      </c>
      <c r="AN78" s="1349">
        <f t="shared" ref="AN78:AN83" si="88">AF78+AJ78</f>
        <v>14859</v>
      </c>
      <c r="AO78" s="1383">
        <f t="shared" ref="AO78:AO83" si="89">AG78+AK78</f>
        <v>73379</v>
      </c>
      <c r="AP78" s="669">
        <f t="shared" ref="AP78:AP83" si="90">E78+J78+L78+M78+Q78+AC78+AO78</f>
        <v>225276</v>
      </c>
      <c r="AQ78"/>
      <c r="AR78"/>
      <c r="AS78" s="601">
        <v>483</v>
      </c>
      <c r="AT78" s="668">
        <f t="shared" ref="AT78:AT83" si="91">IF(AND(AT$3*AS78&lt;10000,$AS78&gt;0),10000,AT$3*AS78)</f>
        <v>116403</v>
      </c>
    </row>
    <row r="79" spans="1:46" s="91" customFormat="1" ht="15" customHeight="1" x14ac:dyDescent="0.2">
      <c r="A79" s="604">
        <v>319</v>
      </c>
      <c r="B79" s="305">
        <v>319001</v>
      </c>
      <c r="C79" s="602" t="s">
        <v>254</v>
      </c>
      <c r="D79" s="609">
        <v>0</v>
      </c>
      <c r="E79" s="650">
        <f t="shared" si="63"/>
        <v>0</v>
      </c>
      <c r="F79" s="609">
        <v>0</v>
      </c>
      <c r="G79" s="655">
        <f t="shared" si="64"/>
        <v>0</v>
      </c>
      <c r="H79" s="609"/>
      <c r="I79" s="655">
        <f t="shared" si="65"/>
        <v>0</v>
      </c>
      <c r="J79" s="1364">
        <f t="shared" si="66"/>
        <v>0</v>
      </c>
      <c r="K79" s="1150">
        <v>5</v>
      </c>
      <c r="L79" s="659">
        <f t="shared" si="67"/>
        <v>10000</v>
      </c>
      <c r="M79" s="1389"/>
      <c r="N79" s="609">
        <v>345</v>
      </c>
      <c r="O79" s="670">
        <f t="shared" si="68"/>
        <v>20355</v>
      </c>
      <c r="P79" s="655"/>
      <c r="Q79" s="670">
        <f t="shared" si="69"/>
        <v>20355</v>
      </c>
      <c r="R79" s="1353">
        <v>27.53302</v>
      </c>
      <c r="S79" s="1316">
        <f t="shared" si="70"/>
        <v>27533</v>
      </c>
      <c r="T79" s="1316">
        <f t="shared" si="71"/>
        <v>6938</v>
      </c>
      <c r="U79" s="1316">
        <f t="shared" si="72"/>
        <v>34471</v>
      </c>
      <c r="V79" s="1353">
        <v>3</v>
      </c>
      <c r="W79" s="1316">
        <f t="shared" si="73"/>
        <v>1500</v>
      </c>
      <c r="X79" s="1316">
        <f t="shared" si="74"/>
        <v>431</v>
      </c>
      <c r="Y79" s="1316">
        <f t="shared" si="75"/>
        <v>1931</v>
      </c>
      <c r="Z79" s="1353">
        <f t="shared" si="76"/>
        <v>30.53302</v>
      </c>
      <c r="AA79" s="1316">
        <f t="shared" si="77"/>
        <v>29033</v>
      </c>
      <c r="AB79" s="1316">
        <f t="shared" si="78"/>
        <v>7369</v>
      </c>
      <c r="AC79" s="660">
        <f t="shared" si="79"/>
        <v>36402</v>
      </c>
      <c r="AD79" s="1353">
        <v>27.53302</v>
      </c>
      <c r="AE79" s="1316">
        <f t="shared" si="80"/>
        <v>22026</v>
      </c>
      <c r="AF79" s="1316">
        <f t="shared" si="81"/>
        <v>5551</v>
      </c>
      <c r="AG79" s="1316">
        <f t="shared" si="82"/>
        <v>27577</v>
      </c>
      <c r="AH79" s="1353">
        <v>3</v>
      </c>
      <c r="AI79" s="1316">
        <f t="shared" si="83"/>
        <v>1200</v>
      </c>
      <c r="AJ79" s="1316">
        <f t="shared" si="84"/>
        <v>344</v>
      </c>
      <c r="AK79" s="1316">
        <f t="shared" si="85"/>
        <v>1544</v>
      </c>
      <c r="AL79" s="1353">
        <f t="shared" si="86"/>
        <v>30.53302</v>
      </c>
      <c r="AM79" s="1316">
        <f t="shared" si="87"/>
        <v>23226</v>
      </c>
      <c r="AN79" s="1316">
        <f t="shared" si="88"/>
        <v>5895</v>
      </c>
      <c r="AO79" s="1384">
        <f t="shared" si="89"/>
        <v>29121</v>
      </c>
      <c r="AP79" s="672">
        <f t="shared" si="90"/>
        <v>95878</v>
      </c>
      <c r="AQ79"/>
      <c r="AR79"/>
      <c r="AS79" s="603">
        <v>244</v>
      </c>
      <c r="AT79" s="671">
        <f t="shared" si="91"/>
        <v>58804</v>
      </c>
    </row>
    <row r="80" spans="1:46" ht="15" customHeight="1" x14ac:dyDescent="0.2">
      <c r="A80" s="604">
        <v>302006</v>
      </c>
      <c r="B80" s="305">
        <v>302006</v>
      </c>
      <c r="C80" s="602" t="s">
        <v>364</v>
      </c>
      <c r="D80" s="609">
        <v>0</v>
      </c>
      <c r="E80" s="650">
        <f t="shared" si="63"/>
        <v>0</v>
      </c>
      <c r="F80" s="609">
        <v>0</v>
      </c>
      <c r="G80" s="655">
        <f t="shared" si="64"/>
        <v>0</v>
      </c>
      <c r="H80" s="609"/>
      <c r="I80" s="655">
        <f t="shared" si="65"/>
        <v>0</v>
      </c>
      <c r="J80" s="1364">
        <f t="shared" si="66"/>
        <v>0</v>
      </c>
      <c r="K80" s="1150">
        <v>0</v>
      </c>
      <c r="L80" s="659">
        <f t="shared" si="67"/>
        <v>10000</v>
      </c>
      <c r="M80" s="1389"/>
      <c r="N80" s="609">
        <v>311</v>
      </c>
      <c r="O80" s="670">
        <f t="shared" si="68"/>
        <v>18349</v>
      </c>
      <c r="P80" s="655"/>
      <c r="Q80" s="670">
        <f t="shared" si="69"/>
        <v>18349</v>
      </c>
      <c r="R80" s="1353">
        <v>48.074419999999989</v>
      </c>
      <c r="S80" s="1316">
        <f t="shared" si="70"/>
        <v>48074</v>
      </c>
      <c r="T80" s="1316">
        <f t="shared" si="71"/>
        <v>12115</v>
      </c>
      <c r="U80" s="1316">
        <f t="shared" si="72"/>
        <v>60189</v>
      </c>
      <c r="V80" s="1353">
        <v>29.564860000000003</v>
      </c>
      <c r="W80" s="1316">
        <f t="shared" si="73"/>
        <v>14782</v>
      </c>
      <c r="X80" s="1316">
        <f t="shared" si="74"/>
        <v>4242</v>
      </c>
      <c r="Y80" s="1316">
        <f t="shared" si="75"/>
        <v>19024</v>
      </c>
      <c r="Z80" s="1353">
        <f t="shared" si="76"/>
        <v>77.639279999999985</v>
      </c>
      <c r="AA80" s="1316">
        <f t="shared" si="77"/>
        <v>62856</v>
      </c>
      <c r="AB80" s="1316">
        <f t="shared" si="78"/>
        <v>16357</v>
      </c>
      <c r="AC80" s="660">
        <f t="shared" si="79"/>
        <v>79213</v>
      </c>
      <c r="AD80" s="1353">
        <v>48.074419999999989</v>
      </c>
      <c r="AE80" s="1316">
        <f t="shared" si="80"/>
        <v>38460</v>
      </c>
      <c r="AF80" s="1316">
        <f t="shared" si="81"/>
        <v>9692</v>
      </c>
      <c r="AG80" s="1316">
        <f t="shared" si="82"/>
        <v>48152</v>
      </c>
      <c r="AH80" s="1353">
        <v>29.564860000000003</v>
      </c>
      <c r="AI80" s="1316">
        <f t="shared" si="83"/>
        <v>11826</v>
      </c>
      <c r="AJ80" s="1316">
        <f t="shared" si="84"/>
        <v>3394</v>
      </c>
      <c r="AK80" s="1316">
        <f t="shared" si="85"/>
        <v>15220</v>
      </c>
      <c r="AL80" s="1353">
        <f t="shared" si="86"/>
        <v>77.639279999999985</v>
      </c>
      <c r="AM80" s="1316">
        <f t="shared" si="87"/>
        <v>50286</v>
      </c>
      <c r="AN80" s="1316">
        <f t="shared" si="88"/>
        <v>13086</v>
      </c>
      <c r="AO80" s="1384">
        <f t="shared" si="89"/>
        <v>63372</v>
      </c>
      <c r="AP80" s="672">
        <f t="shared" si="90"/>
        <v>170934</v>
      </c>
      <c r="AS80" s="603">
        <v>316</v>
      </c>
      <c r="AT80" s="671">
        <f t="shared" si="91"/>
        <v>76156</v>
      </c>
    </row>
    <row r="81" spans="1:46" ht="15" customHeight="1" x14ac:dyDescent="0.2">
      <c r="A81" s="604">
        <v>334001</v>
      </c>
      <c r="B81" s="305">
        <v>334001</v>
      </c>
      <c r="C81" s="602" t="s">
        <v>360</v>
      </c>
      <c r="D81" s="609">
        <v>0</v>
      </c>
      <c r="E81" s="650">
        <f t="shared" si="63"/>
        <v>0</v>
      </c>
      <c r="F81" s="609">
        <v>0</v>
      </c>
      <c r="G81" s="655">
        <f t="shared" si="64"/>
        <v>0</v>
      </c>
      <c r="H81" s="609"/>
      <c r="I81" s="655">
        <f t="shared" si="65"/>
        <v>0</v>
      </c>
      <c r="J81" s="1364">
        <f t="shared" si="66"/>
        <v>0</v>
      </c>
      <c r="K81" s="1150">
        <v>0</v>
      </c>
      <c r="L81" s="659">
        <f t="shared" si="67"/>
        <v>10000</v>
      </c>
      <c r="M81" s="1389"/>
      <c r="N81" s="609">
        <v>237</v>
      </c>
      <c r="O81" s="670">
        <f t="shared" si="68"/>
        <v>13983</v>
      </c>
      <c r="P81" s="655"/>
      <c r="Q81" s="670">
        <f t="shared" si="69"/>
        <v>13983</v>
      </c>
      <c r="R81" s="1353">
        <v>69.084170000000029</v>
      </c>
      <c r="S81" s="1316">
        <f t="shared" si="70"/>
        <v>69084</v>
      </c>
      <c r="T81" s="1316">
        <f t="shared" si="71"/>
        <v>17409</v>
      </c>
      <c r="U81" s="1316">
        <f t="shared" si="72"/>
        <v>86493</v>
      </c>
      <c r="V81" s="1353">
        <v>9.4051000000000009</v>
      </c>
      <c r="W81" s="1316">
        <f t="shared" si="73"/>
        <v>4703</v>
      </c>
      <c r="X81" s="1316">
        <f t="shared" si="74"/>
        <v>1350</v>
      </c>
      <c r="Y81" s="1316">
        <f t="shared" si="75"/>
        <v>6053</v>
      </c>
      <c r="Z81" s="1353">
        <f t="shared" si="76"/>
        <v>78.489270000000033</v>
      </c>
      <c r="AA81" s="1316">
        <f t="shared" si="77"/>
        <v>73787</v>
      </c>
      <c r="AB81" s="1316">
        <f t="shared" si="78"/>
        <v>18759</v>
      </c>
      <c r="AC81" s="660">
        <f t="shared" si="79"/>
        <v>92546</v>
      </c>
      <c r="AD81" s="1353">
        <v>69.084170000000029</v>
      </c>
      <c r="AE81" s="1316">
        <f t="shared" si="80"/>
        <v>55267</v>
      </c>
      <c r="AF81" s="1316">
        <f t="shared" si="81"/>
        <v>13927</v>
      </c>
      <c r="AG81" s="1316">
        <f t="shared" si="82"/>
        <v>69194</v>
      </c>
      <c r="AH81" s="1353">
        <v>9.4051000000000009</v>
      </c>
      <c r="AI81" s="1316">
        <f t="shared" si="83"/>
        <v>3762</v>
      </c>
      <c r="AJ81" s="1316">
        <f t="shared" si="84"/>
        <v>1080</v>
      </c>
      <c r="AK81" s="1316">
        <f t="shared" si="85"/>
        <v>4842</v>
      </c>
      <c r="AL81" s="1353">
        <f t="shared" si="86"/>
        <v>78.489270000000033</v>
      </c>
      <c r="AM81" s="1316">
        <f t="shared" si="87"/>
        <v>59029</v>
      </c>
      <c r="AN81" s="1316">
        <f t="shared" si="88"/>
        <v>15007</v>
      </c>
      <c r="AO81" s="1384">
        <f t="shared" si="89"/>
        <v>74036</v>
      </c>
      <c r="AP81" s="672">
        <f t="shared" si="90"/>
        <v>190565</v>
      </c>
      <c r="AS81" s="603">
        <v>238</v>
      </c>
      <c r="AT81" s="671">
        <f t="shared" si="91"/>
        <v>57358</v>
      </c>
    </row>
    <row r="82" spans="1:46" ht="15" customHeight="1" x14ac:dyDescent="0.2">
      <c r="A82" s="605" t="s">
        <v>777</v>
      </c>
      <c r="B82" s="606" t="s">
        <v>777</v>
      </c>
      <c r="C82" s="607" t="s">
        <v>566</v>
      </c>
      <c r="D82" s="610">
        <v>0</v>
      </c>
      <c r="E82" s="651">
        <f t="shared" si="63"/>
        <v>0</v>
      </c>
      <c r="F82" s="610">
        <v>0</v>
      </c>
      <c r="G82" s="656">
        <f t="shared" si="64"/>
        <v>0</v>
      </c>
      <c r="H82" s="610"/>
      <c r="I82" s="656">
        <f t="shared" si="65"/>
        <v>0</v>
      </c>
      <c r="J82" s="1365">
        <f t="shared" si="66"/>
        <v>0</v>
      </c>
      <c r="K82" s="1314">
        <v>0</v>
      </c>
      <c r="L82" s="661">
        <f t="shared" si="67"/>
        <v>10000</v>
      </c>
      <c r="M82" s="1390"/>
      <c r="N82" s="610">
        <v>169</v>
      </c>
      <c r="O82" s="673">
        <f t="shared" si="68"/>
        <v>9971</v>
      </c>
      <c r="P82" s="656"/>
      <c r="Q82" s="673">
        <f t="shared" si="69"/>
        <v>9971</v>
      </c>
      <c r="R82" s="1354">
        <v>29.406829999999999</v>
      </c>
      <c r="S82" s="1350">
        <f t="shared" si="70"/>
        <v>29407</v>
      </c>
      <c r="T82" s="1350">
        <f t="shared" si="71"/>
        <v>7411</v>
      </c>
      <c r="U82" s="1350">
        <f t="shared" si="72"/>
        <v>36818</v>
      </c>
      <c r="V82" s="1354">
        <v>83.144020000000012</v>
      </c>
      <c r="W82" s="1350">
        <f t="shared" si="73"/>
        <v>41572</v>
      </c>
      <c r="X82" s="1350">
        <f t="shared" si="74"/>
        <v>11931</v>
      </c>
      <c r="Y82" s="1350">
        <f t="shared" si="75"/>
        <v>53503</v>
      </c>
      <c r="Z82" s="1354">
        <f t="shared" si="76"/>
        <v>112.55085000000001</v>
      </c>
      <c r="AA82" s="1350">
        <f t="shared" si="77"/>
        <v>70979</v>
      </c>
      <c r="AB82" s="1350">
        <f t="shared" si="78"/>
        <v>19342</v>
      </c>
      <c r="AC82" s="662">
        <f t="shared" si="79"/>
        <v>90321</v>
      </c>
      <c r="AD82" s="1354">
        <v>29.406829999999999</v>
      </c>
      <c r="AE82" s="1350">
        <f t="shared" si="80"/>
        <v>23525</v>
      </c>
      <c r="AF82" s="1350">
        <f t="shared" si="81"/>
        <v>5928</v>
      </c>
      <c r="AG82" s="1350">
        <f t="shared" si="82"/>
        <v>29453</v>
      </c>
      <c r="AH82" s="1354">
        <v>83.144020000000012</v>
      </c>
      <c r="AI82" s="1350">
        <f t="shared" si="83"/>
        <v>33258</v>
      </c>
      <c r="AJ82" s="1350">
        <f t="shared" si="84"/>
        <v>9545</v>
      </c>
      <c r="AK82" s="1350">
        <f t="shared" si="85"/>
        <v>42803</v>
      </c>
      <c r="AL82" s="1354">
        <f t="shared" si="86"/>
        <v>112.55085000000001</v>
      </c>
      <c r="AM82" s="1350">
        <f t="shared" si="87"/>
        <v>56783</v>
      </c>
      <c r="AN82" s="1350">
        <f t="shared" si="88"/>
        <v>15473</v>
      </c>
      <c r="AO82" s="1385">
        <f t="shared" si="89"/>
        <v>72256</v>
      </c>
      <c r="AP82" s="675">
        <f t="shared" si="90"/>
        <v>182548</v>
      </c>
      <c r="AS82" s="608">
        <v>144</v>
      </c>
      <c r="AT82" s="674">
        <f t="shared" si="91"/>
        <v>34704</v>
      </c>
    </row>
    <row r="83" spans="1:46" s="172" customFormat="1" ht="15" customHeight="1" x14ac:dyDescent="0.2">
      <c r="A83" s="605" t="s">
        <v>311</v>
      </c>
      <c r="B83" s="606" t="s">
        <v>311</v>
      </c>
      <c r="C83" s="607" t="s">
        <v>143</v>
      </c>
      <c r="D83" s="610">
        <v>0</v>
      </c>
      <c r="E83" s="651">
        <f t="shared" si="63"/>
        <v>0</v>
      </c>
      <c r="F83" s="610">
        <v>0</v>
      </c>
      <c r="G83" s="656">
        <f t="shared" si="64"/>
        <v>0</v>
      </c>
      <c r="H83" s="610"/>
      <c r="I83" s="656">
        <f t="shared" si="65"/>
        <v>0</v>
      </c>
      <c r="J83" s="1365">
        <f t="shared" si="66"/>
        <v>0</v>
      </c>
      <c r="K83" s="1314">
        <v>224</v>
      </c>
      <c r="L83" s="661">
        <f t="shared" si="67"/>
        <v>53984</v>
      </c>
      <c r="M83" s="1390"/>
      <c r="N83" s="610">
        <v>171</v>
      </c>
      <c r="O83" s="673">
        <f t="shared" si="68"/>
        <v>10089</v>
      </c>
      <c r="P83" s="656"/>
      <c r="Q83" s="673">
        <f t="shared" si="69"/>
        <v>10089</v>
      </c>
      <c r="R83" s="1354">
        <v>36.5</v>
      </c>
      <c r="S83" s="1350">
        <f t="shared" si="70"/>
        <v>36500</v>
      </c>
      <c r="T83" s="1350">
        <f t="shared" si="71"/>
        <v>9198</v>
      </c>
      <c r="U83" s="1350">
        <f t="shared" si="72"/>
        <v>45698</v>
      </c>
      <c r="V83" s="1354">
        <v>15.021739999999999</v>
      </c>
      <c r="W83" s="1350">
        <f t="shared" si="73"/>
        <v>7511</v>
      </c>
      <c r="X83" s="1350">
        <f t="shared" si="74"/>
        <v>2156</v>
      </c>
      <c r="Y83" s="1350">
        <f t="shared" si="75"/>
        <v>9667</v>
      </c>
      <c r="Z83" s="1354">
        <f t="shared" si="76"/>
        <v>51.521740000000001</v>
      </c>
      <c r="AA83" s="1350">
        <f t="shared" si="77"/>
        <v>44011</v>
      </c>
      <c r="AB83" s="1350">
        <f t="shared" si="78"/>
        <v>11354</v>
      </c>
      <c r="AC83" s="662">
        <f t="shared" si="79"/>
        <v>55365</v>
      </c>
      <c r="AD83" s="1354">
        <v>36.5</v>
      </c>
      <c r="AE83" s="1350">
        <f t="shared" si="80"/>
        <v>29200</v>
      </c>
      <c r="AF83" s="1350">
        <f t="shared" si="81"/>
        <v>7358</v>
      </c>
      <c r="AG83" s="1350">
        <f t="shared" si="82"/>
        <v>36558</v>
      </c>
      <c r="AH83" s="1354">
        <v>15.021739999999999</v>
      </c>
      <c r="AI83" s="1350">
        <f t="shared" si="83"/>
        <v>6009</v>
      </c>
      <c r="AJ83" s="1350">
        <f t="shared" si="84"/>
        <v>1725</v>
      </c>
      <c r="AK83" s="1350">
        <f t="shared" si="85"/>
        <v>7734</v>
      </c>
      <c r="AL83" s="1354">
        <f t="shared" si="86"/>
        <v>51.521740000000001</v>
      </c>
      <c r="AM83" s="1350">
        <f t="shared" si="87"/>
        <v>35209</v>
      </c>
      <c r="AN83" s="1350">
        <f t="shared" si="88"/>
        <v>9083</v>
      </c>
      <c r="AO83" s="1385">
        <f t="shared" si="89"/>
        <v>44292</v>
      </c>
      <c r="AP83" s="675">
        <f t="shared" si="90"/>
        <v>163730</v>
      </c>
      <c r="AQ83"/>
      <c r="AR83"/>
      <c r="AS83" s="608">
        <v>176</v>
      </c>
      <c r="AT83" s="674">
        <f t="shared" si="91"/>
        <v>42416</v>
      </c>
    </row>
    <row r="84" spans="1:46" s="172" customFormat="1" ht="15" customHeight="1" thickBot="1" x14ac:dyDescent="0.25">
      <c r="A84" s="618"/>
      <c r="B84" s="619"/>
      <c r="C84" s="1312" t="s">
        <v>401</v>
      </c>
      <c r="D84" s="620">
        <f>SUM(D78:D83)</f>
        <v>0</v>
      </c>
      <c r="E84" s="652">
        <f t="shared" ref="E84:AP84" si="92">SUM(E78:E83)</f>
        <v>0</v>
      </c>
      <c r="F84" s="620">
        <f>SUM(F78:F83)</f>
        <v>0</v>
      </c>
      <c r="G84" s="658">
        <f t="shared" si="92"/>
        <v>0</v>
      </c>
      <c r="H84" s="620">
        <f>SUM(H78:H83)</f>
        <v>0</v>
      </c>
      <c r="I84" s="658">
        <f t="shared" si="92"/>
        <v>0</v>
      </c>
      <c r="J84" s="1367">
        <f t="shared" si="92"/>
        <v>0</v>
      </c>
      <c r="K84" s="1147">
        <f>SUM(K78:K83)</f>
        <v>310</v>
      </c>
      <c r="L84" s="666">
        <f>SUM(L78:L83)</f>
        <v>113505</v>
      </c>
      <c r="M84" s="1392">
        <f t="shared" si="92"/>
        <v>0</v>
      </c>
      <c r="N84" s="620">
        <f t="shared" si="92"/>
        <v>1922</v>
      </c>
      <c r="O84" s="679">
        <f t="shared" si="92"/>
        <v>113398</v>
      </c>
      <c r="P84" s="658">
        <f t="shared" si="92"/>
        <v>0</v>
      </c>
      <c r="Q84" s="679">
        <f t="shared" si="92"/>
        <v>113398</v>
      </c>
      <c r="R84" s="1356">
        <f t="shared" ref="R84:AC84" si="93">SUM(R78:R83)</f>
        <v>279.74901</v>
      </c>
      <c r="S84" s="1318">
        <f t="shared" si="93"/>
        <v>279749</v>
      </c>
      <c r="T84" s="1318">
        <f t="shared" si="93"/>
        <v>70497</v>
      </c>
      <c r="U84" s="1318">
        <f t="shared" si="93"/>
        <v>350246</v>
      </c>
      <c r="V84" s="1356">
        <f t="shared" si="93"/>
        <v>148.13572000000002</v>
      </c>
      <c r="W84" s="1318">
        <f t="shared" si="93"/>
        <v>74068</v>
      </c>
      <c r="X84" s="1318">
        <f t="shared" si="93"/>
        <v>21258</v>
      </c>
      <c r="Y84" s="1318">
        <f t="shared" si="93"/>
        <v>95326</v>
      </c>
      <c r="Z84" s="1356">
        <f t="shared" si="93"/>
        <v>427.88473000000005</v>
      </c>
      <c r="AA84" s="1318">
        <f t="shared" si="93"/>
        <v>353817</v>
      </c>
      <c r="AB84" s="1318">
        <f t="shared" si="93"/>
        <v>91755</v>
      </c>
      <c r="AC84" s="1382">
        <f t="shared" si="93"/>
        <v>445572</v>
      </c>
      <c r="AD84" s="1356">
        <f t="shared" si="92"/>
        <v>279.74901</v>
      </c>
      <c r="AE84" s="1318">
        <f t="shared" si="92"/>
        <v>223798</v>
      </c>
      <c r="AF84" s="1318">
        <f t="shared" si="92"/>
        <v>56397</v>
      </c>
      <c r="AG84" s="1318">
        <f t="shared" si="92"/>
        <v>280195</v>
      </c>
      <c r="AH84" s="1356">
        <f t="shared" si="92"/>
        <v>148.13572000000002</v>
      </c>
      <c r="AI84" s="1318">
        <f t="shared" si="92"/>
        <v>59255</v>
      </c>
      <c r="AJ84" s="1318">
        <f t="shared" si="92"/>
        <v>17006</v>
      </c>
      <c r="AK84" s="1318">
        <f t="shared" si="92"/>
        <v>76261</v>
      </c>
      <c r="AL84" s="1356">
        <f t="shared" si="92"/>
        <v>427.88473000000005</v>
      </c>
      <c r="AM84" s="1318">
        <f t="shared" si="92"/>
        <v>283053</v>
      </c>
      <c r="AN84" s="1318">
        <f t="shared" si="92"/>
        <v>73403</v>
      </c>
      <c r="AO84" s="1386">
        <f t="shared" si="92"/>
        <v>356456</v>
      </c>
      <c r="AP84" s="681">
        <f t="shared" si="92"/>
        <v>1028931</v>
      </c>
      <c r="AQ84"/>
      <c r="AR84"/>
      <c r="AS84" s="620">
        <f>SUM(AS78:AS83)</f>
        <v>1601</v>
      </c>
      <c r="AT84" s="680">
        <f>SUM(AT78:AT83)</f>
        <v>385841</v>
      </c>
    </row>
    <row r="85" spans="1:46" ht="6.75" customHeight="1" thickTop="1" x14ac:dyDescent="0.2">
      <c r="A85" s="743"/>
      <c r="B85" s="744"/>
      <c r="C85" s="745"/>
      <c r="D85" s="737"/>
      <c r="E85" s="738"/>
      <c r="F85" s="739"/>
      <c r="G85" s="738"/>
      <c r="H85" s="740"/>
      <c r="I85" s="738"/>
      <c r="J85" s="738"/>
      <c r="K85" s="1149"/>
      <c r="L85" s="738"/>
      <c r="M85" s="738"/>
      <c r="N85" s="737"/>
      <c r="O85" s="741"/>
      <c r="P85" s="738"/>
      <c r="Q85" s="741"/>
      <c r="R85" s="1357"/>
      <c r="S85" s="742"/>
      <c r="T85" s="742"/>
      <c r="U85" s="742"/>
      <c r="V85" s="1357"/>
      <c r="W85" s="742"/>
      <c r="X85" s="742"/>
      <c r="Y85" s="742"/>
      <c r="Z85" s="1357"/>
      <c r="AA85" s="742"/>
      <c r="AB85" s="742"/>
      <c r="AC85" s="738"/>
      <c r="AD85" s="1357"/>
      <c r="AE85" s="742"/>
      <c r="AF85" s="742"/>
      <c r="AG85" s="742"/>
      <c r="AH85" s="1357"/>
      <c r="AI85" s="742"/>
      <c r="AJ85" s="742"/>
      <c r="AK85" s="742"/>
      <c r="AL85" s="1357"/>
      <c r="AM85" s="742"/>
      <c r="AN85" s="742"/>
      <c r="AO85" s="742"/>
      <c r="AP85" s="741"/>
      <c r="AS85" s="739"/>
      <c r="AT85" s="742"/>
    </row>
    <row r="86" spans="1:46" ht="15" customHeight="1" x14ac:dyDescent="0.2">
      <c r="A86" s="598">
        <v>321001</v>
      </c>
      <c r="B86" s="599">
        <v>321001</v>
      </c>
      <c r="C86" s="600" t="s">
        <v>365</v>
      </c>
      <c r="D86" s="611">
        <v>0</v>
      </c>
      <c r="E86" s="649">
        <f t="shared" ref="E86:E92" si="94">ROUND($E$3*D86,0)</f>
        <v>0</v>
      </c>
      <c r="F86" s="611">
        <v>0</v>
      </c>
      <c r="G86" s="654">
        <f t="shared" ref="G86:G92" si="95">ROUND($G$3*F86,0)</f>
        <v>0</v>
      </c>
      <c r="H86" s="611"/>
      <c r="I86" s="654">
        <f t="shared" ref="I86:I92" si="96">ROUND($I$3*H86,0)</f>
        <v>0</v>
      </c>
      <c r="J86" s="1363">
        <f t="shared" ref="J86:J92" si="97">G86+I86</f>
        <v>0</v>
      </c>
      <c r="K86" s="1313">
        <v>0</v>
      </c>
      <c r="L86" s="663">
        <f t="shared" ref="L86:L92" si="98">IF(AND(L$3*K86&lt;10000,$AS86&gt;0),10000,L$3*K86)</f>
        <v>0</v>
      </c>
      <c r="M86" s="1388"/>
      <c r="N86" s="611">
        <v>0</v>
      </c>
      <c r="O86" s="667">
        <f t="shared" ref="O86:O92" si="99">N86*$O$3</f>
        <v>0</v>
      </c>
      <c r="P86" s="654"/>
      <c r="Q86" s="667">
        <f t="shared" ref="Q86:Q92" si="100">O86+P86</f>
        <v>0</v>
      </c>
      <c r="R86" s="1352">
        <v>17</v>
      </c>
      <c r="S86" s="1349">
        <f t="shared" ref="S86:S92" si="101">ROUND(R86*$S$3,0)</f>
        <v>17000</v>
      </c>
      <c r="T86" s="1349">
        <f t="shared" ref="T86:T92" si="102">ROUND(S86*$T$3,0)</f>
        <v>4284</v>
      </c>
      <c r="U86" s="1349">
        <f t="shared" ref="U86:U92" si="103">S86+T86</f>
        <v>21284</v>
      </c>
      <c r="V86" s="1352">
        <v>8</v>
      </c>
      <c r="W86" s="1349">
        <f t="shared" ref="W86:W92" si="104">ROUND(V86*$W$3,0)</f>
        <v>4000</v>
      </c>
      <c r="X86" s="1349">
        <f t="shared" ref="X86:X92" si="105">ROUND(W86*$X$3,0)</f>
        <v>1148</v>
      </c>
      <c r="Y86" s="1349">
        <f t="shared" ref="Y86:Y92" si="106">W86+X86</f>
        <v>5148</v>
      </c>
      <c r="Z86" s="1352">
        <f t="shared" ref="Z86:Z92" si="107">R86+V86</f>
        <v>25</v>
      </c>
      <c r="AA86" s="1349">
        <f t="shared" ref="AA86:AA92" si="108">S86+W86</f>
        <v>21000</v>
      </c>
      <c r="AB86" s="1349">
        <f t="shared" ref="AB86:AB92" si="109">T86+X86</f>
        <v>5432</v>
      </c>
      <c r="AC86" s="664">
        <f t="shared" ref="AC86:AC92" si="110">U86+Y86</f>
        <v>26432</v>
      </c>
      <c r="AD86" s="1352">
        <v>17</v>
      </c>
      <c r="AE86" s="1349">
        <f t="shared" ref="AE86:AE92" si="111">ROUND(AD86*$AE$3,0)</f>
        <v>13600</v>
      </c>
      <c r="AF86" s="1349">
        <f t="shared" ref="AF86:AF92" si="112">ROUND(AE86*$AF$3,0)</f>
        <v>3427</v>
      </c>
      <c r="AG86" s="1349">
        <f t="shared" ref="AG86:AG92" si="113">AE86+AF86</f>
        <v>17027</v>
      </c>
      <c r="AH86" s="1352">
        <v>8</v>
      </c>
      <c r="AI86" s="1349">
        <f t="shared" ref="AI86:AI92" si="114">ROUND(AH86*$AI$3,0)</f>
        <v>3200</v>
      </c>
      <c r="AJ86" s="1349">
        <f t="shared" ref="AJ86:AJ92" si="115">ROUND(AI86*$AJ$3,0)</f>
        <v>918</v>
      </c>
      <c r="AK86" s="1349">
        <f t="shared" ref="AK86:AK92" si="116">AI86+AJ86</f>
        <v>4118</v>
      </c>
      <c r="AL86" s="1352">
        <f t="shared" ref="AL86:AL92" si="117">AD86+AH86</f>
        <v>25</v>
      </c>
      <c r="AM86" s="1349">
        <f t="shared" ref="AM86:AM92" si="118">AE86+AI86</f>
        <v>16800</v>
      </c>
      <c r="AN86" s="1349">
        <f t="shared" ref="AN86:AN92" si="119">AF86+AJ86</f>
        <v>4345</v>
      </c>
      <c r="AO86" s="1383">
        <f t="shared" ref="AO86:AO92" si="120">AG86+AK86</f>
        <v>21145</v>
      </c>
      <c r="AP86" s="669">
        <f t="shared" ref="AP86:AP92" si="121">E86+J86+L86+M86+Q86+AC86+AO86</f>
        <v>47577</v>
      </c>
      <c r="AS86" s="601">
        <v>0</v>
      </c>
      <c r="AT86" s="668">
        <f t="shared" ref="AT86:AT92" si="122">IF(AND(AT$3*AS86&lt;10000,$AS86&gt;0),10000,AT$3*AS86)</f>
        <v>0</v>
      </c>
    </row>
    <row r="87" spans="1:46" ht="15" customHeight="1" x14ac:dyDescent="0.2">
      <c r="A87" s="604">
        <v>329001</v>
      </c>
      <c r="B87" s="305">
        <v>329001</v>
      </c>
      <c r="C87" s="602" t="s">
        <v>366</v>
      </c>
      <c r="D87" s="609">
        <v>0</v>
      </c>
      <c r="E87" s="650">
        <f t="shared" si="94"/>
        <v>0</v>
      </c>
      <c r="F87" s="609">
        <v>0</v>
      </c>
      <c r="G87" s="655">
        <f t="shared" si="95"/>
        <v>0</v>
      </c>
      <c r="H87" s="609"/>
      <c r="I87" s="655">
        <f t="shared" si="96"/>
        <v>0</v>
      </c>
      <c r="J87" s="1364">
        <f t="shared" si="97"/>
        <v>0</v>
      </c>
      <c r="K87" s="1150">
        <v>55</v>
      </c>
      <c r="L87" s="659">
        <f t="shared" si="98"/>
        <v>13255</v>
      </c>
      <c r="M87" s="1389"/>
      <c r="N87" s="609">
        <v>99</v>
      </c>
      <c r="O87" s="670">
        <f t="shared" si="99"/>
        <v>5841</v>
      </c>
      <c r="P87" s="655"/>
      <c r="Q87" s="670">
        <f t="shared" si="100"/>
        <v>5841</v>
      </c>
      <c r="R87" s="1353">
        <v>35</v>
      </c>
      <c r="S87" s="1316">
        <f t="shared" si="101"/>
        <v>35000</v>
      </c>
      <c r="T87" s="1316">
        <f t="shared" si="102"/>
        <v>8820</v>
      </c>
      <c r="U87" s="1316">
        <f t="shared" si="103"/>
        <v>43820</v>
      </c>
      <c r="V87" s="1353">
        <v>17.94162</v>
      </c>
      <c r="W87" s="1316">
        <f t="shared" si="104"/>
        <v>8971</v>
      </c>
      <c r="X87" s="1316">
        <f t="shared" si="105"/>
        <v>2575</v>
      </c>
      <c r="Y87" s="1316">
        <f t="shared" si="106"/>
        <v>11546</v>
      </c>
      <c r="Z87" s="1353">
        <f t="shared" si="107"/>
        <v>52.94162</v>
      </c>
      <c r="AA87" s="1316">
        <f t="shared" si="108"/>
        <v>43971</v>
      </c>
      <c r="AB87" s="1316">
        <f t="shared" si="109"/>
        <v>11395</v>
      </c>
      <c r="AC87" s="660">
        <f t="shared" si="110"/>
        <v>55366</v>
      </c>
      <c r="AD87" s="1353">
        <v>35</v>
      </c>
      <c r="AE87" s="1316">
        <f t="shared" si="111"/>
        <v>28000</v>
      </c>
      <c r="AF87" s="1316">
        <f t="shared" si="112"/>
        <v>7056</v>
      </c>
      <c r="AG87" s="1316">
        <f t="shared" si="113"/>
        <v>35056</v>
      </c>
      <c r="AH87" s="1353">
        <v>17.94162</v>
      </c>
      <c r="AI87" s="1316">
        <f t="shared" si="114"/>
        <v>7177</v>
      </c>
      <c r="AJ87" s="1316">
        <f t="shared" si="115"/>
        <v>2060</v>
      </c>
      <c r="AK87" s="1316">
        <f t="shared" si="116"/>
        <v>9237</v>
      </c>
      <c r="AL87" s="1353">
        <f t="shared" si="117"/>
        <v>52.94162</v>
      </c>
      <c r="AM87" s="1316">
        <f t="shared" si="118"/>
        <v>35177</v>
      </c>
      <c r="AN87" s="1316">
        <f t="shared" si="119"/>
        <v>9116</v>
      </c>
      <c r="AO87" s="1384">
        <f t="shared" si="120"/>
        <v>44293</v>
      </c>
      <c r="AP87" s="672">
        <f t="shared" si="121"/>
        <v>118755</v>
      </c>
      <c r="AS87" s="603">
        <v>63</v>
      </c>
      <c r="AT87" s="671">
        <f t="shared" si="122"/>
        <v>15183</v>
      </c>
    </row>
    <row r="88" spans="1:46" ht="15" customHeight="1" x14ac:dyDescent="0.2">
      <c r="A88" s="604">
        <v>331001</v>
      </c>
      <c r="B88" s="305">
        <v>331001</v>
      </c>
      <c r="C88" s="602" t="s">
        <v>367</v>
      </c>
      <c r="D88" s="609">
        <v>20</v>
      </c>
      <c r="E88" s="650">
        <f t="shared" si="94"/>
        <v>420000</v>
      </c>
      <c r="F88" s="609">
        <v>3</v>
      </c>
      <c r="G88" s="655">
        <f t="shared" si="95"/>
        <v>18000</v>
      </c>
      <c r="H88" s="609"/>
      <c r="I88" s="655">
        <f t="shared" si="96"/>
        <v>0</v>
      </c>
      <c r="J88" s="1364">
        <f t="shared" si="97"/>
        <v>18000</v>
      </c>
      <c r="K88" s="1150">
        <v>0</v>
      </c>
      <c r="L88" s="659">
        <f t="shared" si="98"/>
        <v>0</v>
      </c>
      <c r="M88" s="1389"/>
      <c r="N88" s="609">
        <v>200</v>
      </c>
      <c r="O88" s="670">
        <f t="shared" si="99"/>
        <v>11800</v>
      </c>
      <c r="P88" s="655"/>
      <c r="Q88" s="670">
        <f t="shared" si="100"/>
        <v>11800</v>
      </c>
      <c r="R88" s="1353">
        <v>105</v>
      </c>
      <c r="S88" s="1316">
        <f t="shared" si="101"/>
        <v>105000</v>
      </c>
      <c r="T88" s="1316">
        <f t="shared" si="102"/>
        <v>26460</v>
      </c>
      <c r="U88" s="1316">
        <f t="shared" si="103"/>
        <v>131460</v>
      </c>
      <c r="V88" s="1353">
        <v>63</v>
      </c>
      <c r="W88" s="1316">
        <f t="shared" si="104"/>
        <v>31500</v>
      </c>
      <c r="X88" s="1316">
        <f t="shared" si="105"/>
        <v>9041</v>
      </c>
      <c r="Y88" s="1316">
        <f t="shared" si="106"/>
        <v>40541</v>
      </c>
      <c r="Z88" s="1353">
        <f t="shared" si="107"/>
        <v>168</v>
      </c>
      <c r="AA88" s="1316">
        <f t="shared" si="108"/>
        <v>136500</v>
      </c>
      <c r="AB88" s="1316">
        <f t="shared" si="109"/>
        <v>35501</v>
      </c>
      <c r="AC88" s="660">
        <f t="shared" si="110"/>
        <v>172001</v>
      </c>
      <c r="AD88" s="1353">
        <v>105</v>
      </c>
      <c r="AE88" s="1316">
        <f t="shared" si="111"/>
        <v>84000</v>
      </c>
      <c r="AF88" s="1316">
        <f t="shared" si="112"/>
        <v>21168</v>
      </c>
      <c r="AG88" s="1316">
        <f t="shared" si="113"/>
        <v>105168</v>
      </c>
      <c r="AH88" s="1353">
        <v>63</v>
      </c>
      <c r="AI88" s="1316">
        <f t="shared" si="114"/>
        <v>25200</v>
      </c>
      <c r="AJ88" s="1316">
        <f t="shared" si="115"/>
        <v>7232</v>
      </c>
      <c r="AK88" s="1316">
        <f t="shared" si="116"/>
        <v>32432</v>
      </c>
      <c r="AL88" s="1353">
        <f t="shared" si="117"/>
        <v>168</v>
      </c>
      <c r="AM88" s="1316">
        <f t="shared" si="118"/>
        <v>109200</v>
      </c>
      <c r="AN88" s="1316">
        <f t="shared" si="119"/>
        <v>28400</v>
      </c>
      <c r="AO88" s="1384">
        <f t="shared" si="120"/>
        <v>137600</v>
      </c>
      <c r="AP88" s="672">
        <f t="shared" si="121"/>
        <v>759401</v>
      </c>
      <c r="AS88" s="603">
        <v>0</v>
      </c>
      <c r="AT88" s="671">
        <f t="shared" si="122"/>
        <v>0</v>
      </c>
    </row>
    <row r="89" spans="1:46" ht="15" customHeight="1" x14ac:dyDescent="0.2">
      <c r="A89" s="604">
        <v>333001</v>
      </c>
      <c r="B89" s="305">
        <v>333001</v>
      </c>
      <c r="C89" s="602" t="s">
        <v>359</v>
      </c>
      <c r="D89" s="609">
        <v>0</v>
      </c>
      <c r="E89" s="650">
        <f t="shared" si="94"/>
        <v>0</v>
      </c>
      <c r="F89" s="609">
        <v>0</v>
      </c>
      <c r="G89" s="655">
        <f t="shared" si="95"/>
        <v>0</v>
      </c>
      <c r="H89" s="609"/>
      <c r="I89" s="655">
        <f t="shared" si="96"/>
        <v>0</v>
      </c>
      <c r="J89" s="1364">
        <f t="shared" si="97"/>
        <v>0</v>
      </c>
      <c r="K89" s="1150">
        <v>22</v>
      </c>
      <c r="L89" s="659">
        <f t="shared" si="98"/>
        <v>10000</v>
      </c>
      <c r="M89" s="1389"/>
      <c r="N89" s="609">
        <v>310</v>
      </c>
      <c r="O89" s="670">
        <f t="shared" si="99"/>
        <v>18290</v>
      </c>
      <c r="P89" s="655"/>
      <c r="Q89" s="670">
        <f t="shared" si="100"/>
        <v>18290</v>
      </c>
      <c r="R89" s="1353">
        <v>40.9</v>
      </c>
      <c r="S89" s="1316">
        <f t="shared" si="101"/>
        <v>40900</v>
      </c>
      <c r="T89" s="1316">
        <f t="shared" si="102"/>
        <v>10307</v>
      </c>
      <c r="U89" s="1316">
        <f t="shared" si="103"/>
        <v>51207</v>
      </c>
      <c r="V89" s="1353">
        <v>27</v>
      </c>
      <c r="W89" s="1316">
        <f t="shared" si="104"/>
        <v>13500</v>
      </c>
      <c r="X89" s="1316">
        <f t="shared" si="105"/>
        <v>3875</v>
      </c>
      <c r="Y89" s="1316">
        <f t="shared" si="106"/>
        <v>17375</v>
      </c>
      <c r="Z89" s="1353">
        <f t="shared" si="107"/>
        <v>67.900000000000006</v>
      </c>
      <c r="AA89" s="1316">
        <f t="shared" si="108"/>
        <v>54400</v>
      </c>
      <c r="AB89" s="1316">
        <f t="shared" si="109"/>
        <v>14182</v>
      </c>
      <c r="AC89" s="660">
        <f t="shared" si="110"/>
        <v>68582</v>
      </c>
      <c r="AD89" s="1353">
        <v>40.9</v>
      </c>
      <c r="AE89" s="1316">
        <f t="shared" si="111"/>
        <v>32720</v>
      </c>
      <c r="AF89" s="1316">
        <f t="shared" si="112"/>
        <v>8245</v>
      </c>
      <c r="AG89" s="1316">
        <f t="shared" si="113"/>
        <v>40965</v>
      </c>
      <c r="AH89" s="1353">
        <v>27</v>
      </c>
      <c r="AI89" s="1316">
        <f t="shared" si="114"/>
        <v>10800</v>
      </c>
      <c r="AJ89" s="1316">
        <f t="shared" si="115"/>
        <v>3100</v>
      </c>
      <c r="AK89" s="1316">
        <f t="shared" si="116"/>
        <v>13900</v>
      </c>
      <c r="AL89" s="1353">
        <f t="shared" si="117"/>
        <v>67.900000000000006</v>
      </c>
      <c r="AM89" s="1316">
        <f t="shared" si="118"/>
        <v>43520</v>
      </c>
      <c r="AN89" s="1316">
        <f t="shared" si="119"/>
        <v>11345</v>
      </c>
      <c r="AO89" s="1384">
        <f t="shared" si="120"/>
        <v>54865</v>
      </c>
      <c r="AP89" s="672">
        <f t="shared" si="121"/>
        <v>151737</v>
      </c>
      <c r="AS89" s="609">
        <v>219</v>
      </c>
      <c r="AT89" s="671">
        <f t="shared" si="122"/>
        <v>52779</v>
      </c>
    </row>
    <row r="90" spans="1:46" ht="15" customHeight="1" x14ac:dyDescent="0.2">
      <c r="A90" s="605">
        <v>336001</v>
      </c>
      <c r="B90" s="606">
        <v>336001</v>
      </c>
      <c r="C90" s="607" t="s">
        <v>361</v>
      </c>
      <c r="D90" s="610">
        <v>0</v>
      </c>
      <c r="E90" s="651">
        <f t="shared" si="94"/>
        <v>0</v>
      </c>
      <c r="F90" s="610">
        <v>0</v>
      </c>
      <c r="G90" s="656">
        <f t="shared" si="95"/>
        <v>0</v>
      </c>
      <c r="H90" s="610"/>
      <c r="I90" s="656">
        <f t="shared" si="96"/>
        <v>0</v>
      </c>
      <c r="J90" s="1365">
        <f t="shared" si="97"/>
        <v>0</v>
      </c>
      <c r="K90" s="1314">
        <v>200</v>
      </c>
      <c r="L90" s="661">
        <f t="shared" si="98"/>
        <v>48200</v>
      </c>
      <c r="M90" s="1390"/>
      <c r="N90" s="610">
        <v>374</v>
      </c>
      <c r="O90" s="673">
        <f t="shared" si="99"/>
        <v>22066</v>
      </c>
      <c r="P90" s="656"/>
      <c r="Q90" s="673">
        <f t="shared" si="100"/>
        <v>22066</v>
      </c>
      <c r="R90" s="1354">
        <v>54.480755000000002</v>
      </c>
      <c r="S90" s="1350">
        <f t="shared" si="101"/>
        <v>54481</v>
      </c>
      <c r="T90" s="1350">
        <f t="shared" si="102"/>
        <v>13729</v>
      </c>
      <c r="U90" s="1350">
        <f t="shared" si="103"/>
        <v>68210</v>
      </c>
      <c r="V90" s="1354">
        <v>53.405720000000002</v>
      </c>
      <c r="W90" s="1350">
        <f t="shared" si="104"/>
        <v>26703</v>
      </c>
      <c r="X90" s="1350">
        <f t="shared" si="105"/>
        <v>7664</v>
      </c>
      <c r="Y90" s="1350">
        <f t="shared" si="106"/>
        <v>34367</v>
      </c>
      <c r="Z90" s="1354">
        <f t="shared" si="107"/>
        <v>107.886475</v>
      </c>
      <c r="AA90" s="1350">
        <f t="shared" si="108"/>
        <v>81184</v>
      </c>
      <c r="AB90" s="1350">
        <f t="shared" si="109"/>
        <v>21393</v>
      </c>
      <c r="AC90" s="662">
        <f t="shared" si="110"/>
        <v>102577</v>
      </c>
      <c r="AD90" s="1354">
        <v>54.480755000000002</v>
      </c>
      <c r="AE90" s="1350">
        <f t="shared" si="111"/>
        <v>43585</v>
      </c>
      <c r="AF90" s="1350">
        <f t="shared" si="112"/>
        <v>10983</v>
      </c>
      <c r="AG90" s="1350">
        <f t="shared" si="113"/>
        <v>54568</v>
      </c>
      <c r="AH90" s="1354">
        <v>53.405720000000002</v>
      </c>
      <c r="AI90" s="1350">
        <f t="shared" si="114"/>
        <v>21362</v>
      </c>
      <c r="AJ90" s="1350">
        <f t="shared" si="115"/>
        <v>6131</v>
      </c>
      <c r="AK90" s="1350">
        <f t="shared" si="116"/>
        <v>27493</v>
      </c>
      <c r="AL90" s="1354">
        <f t="shared" si="117"/>
        <v>107.886475</v>
      </c>
      <c r="AM90" s="1350">
        <f t="shared" si="118"/>
        <v>64947</v>
      </c>
      <c r="AN90" s="1350">
        <f t="shared" si="119"/>
        <v>17114</v>
      </c>
      <c r="AO90" s="1385">
        <f t="shared" si="120"/>
        <v>82061</v>
      </c>
      <c r="AP90" s="675">
        <f t="shared" si="121"/>
        <v>254904</v>
      </c>
      <c r="AS90" s="608">
        <v>220</v>
      </c>
      <c r="AT90" s="674">
        <f t="shared" si="122"/>
        <v>53020</v>
      </c>
    </row>
    <row r="91" spans="1:46" ht="15" customHeight="1" x14ac:dyDescent="0.2">
      <c r="A91" s="604">
        <v>337001</v>
      </c>
      <c r="B91" s="305">
        <v>337001</v>
      </c>
      <c r="C91" s="602" t="s">
        <v>368</v>
      </c>
      <c r="D91" s="609">
        <v>0</v>
      </c>
      <c r="E91" s="614">
        <f t="shared" si="94"/>
        <v>0</v>
      </c>
      <c r="F91" s="609">
        <v>0</v>
      </c>
      <c r="G91" s="655">
        <f t="shared" si="95"/>
        <v>0</v>
      </c>
      <c r="H91" s="609"/>
      <c r="I91" s="655">
        <f t="shared" si="96"/>
        <v>0</v>
      </c>
      <c r="J91" s="1364">
        <f t="shared" si="97"/>
        <v>0</v>
      </c>
      <c r="K91" s="1150">
        <v>0</v>
      </c>
      <c r="L91" s="659">
        <f t="shared" si="98"/>
        <v>0</v>
      </c>
      <c r="M91" s="1389"/>
      <c r="N91" s="609">
        <v>165</v>
      </c>
      <c r="O91" s="670">
        <f t="shared" si="99"/>
        <v>9735</v>
      </c>
      <c r="P91" s="655"/>
      <c r="Q91" s="670">
        <f t="shared" si="100"/>
        <v>9735</v>
      </c>
      <c r="R91" s="1353">
        <v>84</v>
      </c>
      <c r="S91" s="1316">
        <f t="shared" si="101"/>
        <v>84000</v>
      </c>
      <c r="T91" s="1316">
        <f t="shared" si="102"/>
        <v>21168</v>
      </c>
      <c r="U91" s="1316">
        <f t="shared" si="103"/>
        <v>105168</v>
      </c>
      <c r="V91" s="1353">
        <v>104.25</v>
      </c>
      <c r="W91" s="1316">
        <f t="shared" si="104"/>
        <v>52125</v>
      </c>
      <c r="X91" s="1316">
        <f t="shared" si="105"/>
        <v>14960</v>
      </c>
      <c r="Y91" s="1316">
        <f t="shared" si="106"/>
        <v>67085</v>
      </c>
      <c r="Z91" s="1353">
        <f t="shared" si="107"/>
        <v>188.25</v>
      </c>
      <c r="AA91" s="1316">
        <f t="shared" si="108"/>
        <v>136125</v>
      </c>
      <c r="AB91" s="1316">
        <f t="shared" si="109"/>
        <v>36128</v>
      </c>
      <c r="AC91" s="1380">
        <f t="shared" si="110"/>
        <v>172253</v>
      </c>
      <c r="AD91" s="1353">
        <v>84</v>
      </c>
      <c r="AE91" s="1316">
        <f t="shared" si="111"/>
        <v>67200</v>
      </c>
      <c r="AF91" s="1316">
        <f t="shared" si="112"/>
        <v>16934</v>
      </c>
      <c r="AG91" s="1316">
        <f t="shared" si="113"/>
        <v>84134</v>
      </c>
      <c r="AH91" s="1353">
        <v>104.25</v>
      </c>
      <c r="AI91" s="1316">
        <f t="shared" si="114"/>
        <v>41700</v>
      </c>
      <c r="AJ91" s="1316">
        <f t="shared" si="115"/>
        <v>11968</v>
      </c>
      <c r="AK91" s="1316">
        <f t="shared" si="116"/>
        <v>53668</v>
      </c>
      <c r="AL91" s="1353">
        <f t="shared" si="117"/>
        <v>188.25</v>
      </c>
      <c r="AM91" s="1316">
        <f t="shared" si="118"/>
        <v>108900</v>
      </c>
      <c r="AN91" s="1316">
        <f t="shared" si="119"/>
        <v>28902</v>
      </c>
      <c r="AO91" s="1384">
        <f t="shared" si="120"/>
        <v>137802</v>
      </c>
      <c r="AP91" s="672">
        <f t="shared" si="121"/>
        <v>319790</v>
      </c>
      <c r="AS91" s="603">
        <v>0</v>
      </c>
      <c r="AT91" s="671">
        <f t="shared" si="122"/>
        <v>0</v>
      </c>
    </row>
    <row r="92" spans="1:46" ht="15" customHeight="1" x14ac:dyDescent="0.2">
      <c r="A92" s="605">
        <v>340001</v>
      </c>
      <c r="B92" s="606">
        <v>340001</v>
      </c>
      <c r="C92" s="607" t="s">
        <v>362</v>
      </c>
      <c r="D92" s="610">
        <v>0</v>
      </c>
      <c r="E92" s="617">
        <f t="shared" si="94"/>
        <v>0</v>
      </c>
      <c r="F92" s="610">
        <v>0</v>
      </c>
      <c r="G92" s="656">
        <f t="shared" si="95"/>
        <v>0</v>
      </c>
      <c r="H92" s="610"/>
      <c r="I92" s="656">
        <f t="shared" si="96"/>
        <v>0</v>
      </c>
      <c r="J92" s="1365">
        <f t="shared" si="97"/>
        <v>0</v>
      </c>
      <c r="K92" s="1314">
        <v>0</v>
      </c>
      <c r="L92" s="661">
        <f t="shared" si="98"/>
        <v>0</v>
      </c>
      <c r="M92" s="1390"/>
      <c r="N92" s="610">
        <v>28</v>
      </c>
      <c r="O92" s="673">
        <f t="shared" si="99"/>
        <v>1652</v>
      </c>
      <c r="P92" s="656"/>
      <c r="Q92" s="673">
        <f t="shared" si="100"/>
        <v>1652</v>
      </c>
      <c r="R92" s="1354">
        <v>12.238099999999999</v>
      </c>
      <c r="S92" s="1350">
        <f t="shared" si="101"/>
        <v>12238</v>
      </c>
      <c r="T92" s="1350">
        <f t="shared" si="102"/>
        <v>3084</v>
      </c>
      <c r="U92" s="1350">
        <f t="shared" si="103"/>
        <v>15322</v>
      </c>
      <c r="V92" s="1354">
        <v>11.142859999999999</v>
      </c>
      <c r="W92" s="1350">
        <f t="shared" si="104"/>
        <v>5571</v>
      </c>
      <c r="X92" s="1350">
        <f t="shared" si="105"/>
        <v>1599</v>
      </c>
      <c r="Y92" s="1350">
        <f t="shared" si="106"/>
        <v>7170</v>
      </c>
      <c r="Z92" s="1354">
        <f t="shared" si="107"/>
        <v>23.380959999999998</v>
      </c>
      <c r="AA92" s="1350">
        <f t="shared" si="108"/>
        <v>17809</v>
      </c>
      <c r="AB92" s="1350">
        <f t="shared" si="109"/>
        <v>4683</v>
      </c>
      <c r="AC92" s="1381">
        <f t="shared" si="110"/>
        <v>22492</v>
      </c>
      <c r="AD92" s="1354">
        <v>12.238099999999999</v>
      </c>
      <c r="AE92" s="1350">
        <f t="shared" si="111"/>
        <v>9790</v>
      </c>
      <c r="AF92" s="1350">
        <f t="shared" si="112"/>
        <v>2467</v>
      </c>
      <c r="AG92" s="1350">
        <f t="shared" si="113"/>
        <v>12257</v>
      </c>
      <c r="AH92" s="1354">
        <v>11.142859999999999</v>
      </c>
      <c r="AI92" s="1350">
        <f t="shared" si="114"/>
        <v>4457</v>
      </c>
      <c r="AJ92" s="1350">
        <f t="shared" si="115"/>
        <v>1279</v>
      </c>
      <c r="AK92" s="1350">
        <f t="shared" si="116"/>
        <v>5736</v>
      </c>
      <c r="AL92" s="1354">
        <f t="shared" si="117"/>
        <v>23.380959999999998</v>
      </c>
      <c r="AM92" s="1350">
        <f t="shared" si="118"/>
        <v>14247</v>
      </c>
      <c r="AN92" s="1350">
        <f t="shared" si="119"/>
        <v>3746</v>
      </c>
      <c r="AO92" s="1385">
        <f t="shared" si="120"/>
        <v>17993</v>
      </c>
      <c r="AP92" s="675">
        <f t="shared" si="121"/>
        <v>42137</v>
      </c>
      <c r="AS92" s="608">
        <v>0</v>
      </c>
      <c r="AT92" s="674">
        <f t="shared" si="122"/>
        <v>0</v>
      </c>
    </row>
    <row r="93" spans="1:46" s="172" customFormat="1" ht="15" customHeight="1" thickBot="1" x14ac:dyDescent="0.25">
      <c r="A93" s="618"/>
      <c r="B93" s="619"/>
      <c r="C93" s="1312" t="s">
        <v>255</v>
      </c>
      <c r="D93" s="620">
        <f>SUM(D86:D92)</f>
        <v>20</v>
      </c>
      <c r="E93" s="652">
        <f>SUM(E86:E92)</f>
        <v>420000</v>
      </c>
      <c r="F93" s="620">
        <f>SUM(F86:F92)</f>
        <v>3</v>
      </c>
      <c r="G93" s="658">
        <f>SUM(G86:G92)</f>
        <v>18000</v>
      </c>
      <c r="H93" s="620">
        <f>SUM(H86:H92)</f>
        <v>0</v>
      </c>
      <c r="I93" s="658">
        <f t="shared" ref="I93:AP93" si="123">SUM(I86:I92)</f>
        <v>0</v>
      </c>
      <c r="J93" s="1367">
        <f t="shared" si="123"/>
        <v>18000</v>
      </c>
      <c r="K93" s="1147">
        <f t="shared" si="123"/>
        <v>277</v>
      </c>
      <c r="L93" s="666">
        <f>SUM(L86:L92)</f>
        <v>71455</v>
      </c>
      <c r="M93" s="1392">
        <f t="shared" si="123"/>
        <v>0</v>
      </c>
      <c r="N93" s="620">
        <f t="shared" si="123"/>
        <v>1176</v>
      </c>
      <c r="O93" s="679">
        <f t="shared" si="123"/>
        <v>69384</v>
      </c>
      <c r="P93" s="658">
        <f t="shared" si="123"/>
        <v>0</v>
      </c>
      <c r="Q93" s="679">
        <f t="shared" si="123"/>
        <v>69384</v>
      </c>
      <c r="R93" s="1356">
        <f t="shared" ref="R93:AC93" si="124">SUM(R86:R92)</f>
        <v>348.618855</v>
      </c>
      <c r="S93" s="1318">
        <f t="shared" si="124"/>
        <v>348619</v>
      </c>
      <c r="T93" s="1318">
        <f t="shared" si="124"/>
        <v>87852</v>
      </c>
      <c r="U93" s="1318">
        <f t="shared" si="124"/>
        <v>436471</v>
      </c>
      <c r="V93" s="1356">
        <f t="shared" si="124"/>
        <v>284.74020000000002</v>
      </c>
      <c r="W93" s="1318">
        <f t="shared" si="124"/>
        <v>142370</v>
      </c>
      <c r="X93" s="1318">
        <f t="shared" si="124"/>
        <v>40862</v>
      </c>
      <c r="Y93" s="1318">
        <f t="shared" si="124"/>
        <v>183232</v>
      </c>
      <c r="Z93" s="1356">
        <f t="shared" si="124"/>
        <v>633.35905500000001</v>
      </c>
      <c r="AA93" s="1318">
        <f t="shared" si="124"/>
        <v>490989</v>
      </c>
      <c r="AB93" s="1318">
        <f t="shared" si="124"/>
        <v>128714</v>
      </c>
      <c r="AC93" s="1382">
        <f t="shared" si="124"/>
        <v>619703</v>
      </c>
      <c r="AD93" s="1356">
        <f t="shared" si="123"/>
        <v>348.618855</v>
      </c>
      <c r="AE93" s="1318">
        <f t="shared" si="123"/>
        <v>278895</v>
      </c>
      <c r="AF93" s="1318">
        <f t="shared" si="123"/>
        <v>70280</v>
      </c>
      <c r="AG93" s="1318">
        <f t="shared" si="123"/>
        <v>349175</v>
      </c>
      <c r="AH93" s="1356">
        <f t="shared" si="123"/>
        <v>284.74020000000002</v>
      </c>
      <c r="AI93" s="1318">
        <f t="shared" si="123"/>
        <v>113896</v>
      </c>
      <c r="AJ93" s="1318">
        <f t="shared" si="123"/>
        <v>32688</v>
      </c>
      <c r="AK93" s="1318">
        <f t="shared" si="123"/>
        <v>146584</v>
      </c>
      <c r="AL93" s="1356">
        <f t="shared" si="123"/>
        <v>633.35905500000001</v>
      </c>
      <c r="AM93" s="1318">
        <f t="shared" si="123"/>
        <v>392791</v>
      </c>
      <c r="AN93" s="1318">
        <f t="shared" si="123"/>
        <v>102968</v>
      </c>
      <c r="AO93" s="1386">
        <f t="shared" si="123"/>
        <v>495759</v>
      </c>
      <c r="AP93" s="681">
        <f t="shared" si="123"/>
        <v>1694301</v>
      </c>
      <c r="AQ93"/>
      <c r="AR93"/>
      <c r="AS93" s="620">
        <f>SUM(AS86:AS92)</f>
        <v>502</v>
      </c>
      <c r="AT93" s="680">
        <f>SUM(AT86:AT92)</f>
        <v>120982</v>
      </c>
    </row>
    <row r="94" spans="1:46" ht="6.75" customHeight="1" thickTop="1" x14ac:dyDescent="0.2">
      <c r="A94" s="743"/>
      <c r="B94" s="744"/>
      <c r="C94" s="745"/>
      <c r="D94" s="737"/>
      <c r="E94" s="738"/>
      <c r="F94" s="739"/>
      <c r="G94" s="738"/>
      <c r="H94" s="740"/>
      <c r="I94" s="738"/>
      <c r="J94" s="738"/>
      <c r="K94" s="1149"/>
      <c r="L94" s="738"/>
      <c r="M94" s="738"/>
      <c r="N94" s="737"/>
      <c r="O94" s="741"/>
      <c r="P94" s="738"/>
      <c r="Q94" s="741"/>
      <c r="R94" s="1357"/>
      <c r="S94" s="742"/>
      <c r="T94" s="742"/>
      <c r="U94" s="742"/>
      <c r="V94" s="1357"/>
      <c r="W94" s="742"/>
      <c r="X94" s="742"/>
      <c r="Y94" s="742"/>
      <c r="Z94" s="1357"/>
      <c r="AA94" s="742"/>
      <c r="AB94" s="742"/>
      <c r="AC94" s="738"/>
      <c r="AD94" s="1357"/>
      <c r="AE94" s="742"/>
      <c r="AF94" s="742"/>
      <c r="AG94" s="742"/>
      <c r="AH94" s="1357"/>
      <c r="AI94" s="742"/>
      <c r="AJ94" s="742"/>
      <c r="AK94" s="742"/>
      <c r="AL94" s="1357"/>
      <c r="AM94" s="742"/>
      <c r="AN94" s="742"/>
      <c r="AO94" s="742"/>
      <c r="AP94" s="741"/>
      <c r="AS94" s="739"/>
      <c r="AT94" s="742"/>
    </row>
    <row r="95" spans="1:46" ht="15" customHeight="1" x14ac:dyDescent="0.2">
      <c r="A95" s="598">
        <v>341001</v>
      </c>
      <c r="B95" s="599">
        <v>341001</v>
      </c>
      <c r="C95" s="600" t="s">
        <v>262</v>
      </c>
      <c r="D95" s="611">
        <v>0</v>
      </c>
      <c r="E95" s="649">
        <f t="shared" ref="E95:E127" si="125">ROUND($E$3*D95,0)</f>
        <v>0</v>
      </c>
      <c r="F95" s="611">
        <v>0</v>
      </c>
      <c r="G95" s="654">
        <f t="shared" ref="G95:G127" si="126">ROUND($G$3*F95,0)</f>
        <v>0</v>
      </c>
      <c r="H95" s="611"/>
      <c r="I95" s="654">
        <f t="shared" ref="I95:I127" si="127">ROUND($I$3*H95,0)</f>
        <v>0</v>
      </c>
      <c r="J95" s="1363">
        <f t="shared" ref="J95:J127" si="128">G95+I95</f>
        <v>0</v>
      </c>
      <c r="K95" s="1313">
        <v>186</v>
      </c>
      <c r="L95" s="663">
        <f t="shared" ref="L95:L127" si="129">IF(AND(L$3*K95&lt;10000,$AS95&gt;0),10000,L$3*K95)</f>
        <v>44826</v>
      </c>
      <c r="M95" s="1388"/>
      <c r="N95" s="611">
        <v>410</v>
      </c>
      <c r="O95" s="667">
        <f t="shared" ref="O95:O127" si="130">N95*$O$3</f>
        <v>24190</v>
      </c>
      <c r="P95" s="654"/>
      <c r="Q95" s="667">
        <f t="shared" ref="Q95:Q127" si="131">O95+P95</f>
        <v>24190</v>
      </c>
      <c r="R95" s="1352">
        <v>68.429075999999995</v>
      </c>
      <c r="S95" s="1349">
        <f t="shared" ref="S95:S127" si="132">ROUND(R95*$S$3,0)</f>
        <v>68429</v>
      </c>
      <c r="T95" s="1349">
        <f t="shared" ref="T95:T127" si="133">ROUND(S95*$T$3,0)</f>
        <v>17244</v>
      </c>
      <c r="U95" s="1349">
        <f t="shared" ref="U95:U127" si="134">S95+T95</f>
        <v>85673</v>
      </c>
      <c r="V95" s="1352">
        <v>35.100825999999998</v>
      </c>
      <c r="W95" s="1349">
        <f t="shared" ref="W95:W127" si="135">ROUND(V95*$W$3,0)</f>
        <v>17550</v>
      </c>
      <c r="X95" s="1349">
        <f t="shared" ref="X95:X127" si="136">ROUND(W95*$X$3,0)</f>
        <v>5037</v>
      </c>
      <c r="Y95" s="1349">
        <f t="shared" ref="Y95:Y127" si="137">W95+X95</f>
        <v>22587</v>
      </c>
      <c r="Z95" s="1352">
        <f t="shared" ref="Z95:Z127" si="138">R95+V95</f>
        <v>103.52990199999999</v>
      </c>
      <c r="AA95" s="1349">
        <f t="shared" ref="AA95:AA127" si="139">S95+W95</f>
        <v>85979</v>
      </c>
      <c r="AB95" s="1349">
        <f t="shared" ref="AB95:AB127" si="140">T95+X95</f>
        <v>22281</v>
      </c>
      <c r="AC95" s="664">
        <f t="shared" ref="AC95:AC127" si="141">U95+Y95</f>
        <v>108260</v>
      </c>
      <c r="AD95" s="1352">
        <v>68.429075999999995</v>
      </c>
      <c r="AE95" s="1349">
        <f t="shared" ref="AE95:AE127" si="142">ROUND(AD95*$AE$3,0)</f>
        <v>54743</v>
      </c>
      <c r="AF95" s="1349">
        <f t="shared" ref="AF95:AF127" si="143">ROUND(AE95*$AF$3,0)</f>
        <v>13795</v>
      </c>
      <c r="AG95" s="1349">
        <f t="shared" ref="AG95:AG127" si="144">AE95+AF95</f>
        <v>68538</v>
      </c>
      <c r="AH95" s="1352">
        <v>35.100825999999998</v>
      </c>
      <c r="AI95" s="1349">
        <f t="shared" ref="AI95:AI127" si="145">ROUND(AH95*$AI$3,0)</f>
        <v>14040</v>
      </c>
      <c r="AJ95" s="1349">
        <f t="shared" ref="AJ95:AJ127" si="146">ROUND(AI95*$AJ$3,0)</f>
        <v>4029</v>
      </c>
      <c r="AK95" s="1349">
        <f t="shared" ref="AK95:AK127" si="147">AI95+AJ95</f>
        <v>18069</v>
      </c>
      <c r="AL95" s="1352">
        <f t="shared" ref="AL95:AL127" si="148">AD95+AH95</f>
        <v>103.52990199999999</v>
      </c>
      <c r="AM95" s="1349">
        <f t="shared" ref="AM95:AM127" si="149">AE95+AI95</f>
        <v>68783</v>
      </c>
      <c r="AN95" s="1349">
        <f t="shared" ref="AN95:AN127" si="150">AF95+AJ95</f>
        <v>17824</v>
      </c>
      <c r="AO95" s="1383">
        <f t="shared" ref="AO95:AO127" si="151">AG95+AK95</f>
        <v>86607</v>
      </c>
      <c r="AP95" s="669">
        <f t="shared" ref="AP95:AP127" si="152">E95+J95+L95+M95+Q95+AC95+AO95</f>
        <v>263883</v>
      </c>
      <c r="AS95" s="601">
        <v>286</v>
      </c>
      <c r="AT95" s="668">
        <f t="shared" ref="AT95:AT127" si="153">IF(AND(AT$3*AS95&lt;10000,$AS95&gt;0),10000,AT$3*AS95)</f>
        <v>68926</v>
      </c>
    </row>
    <row r="96" spans="1:46" ht="15" customHeight="1" x14ac:dyDescent="0.2">
      <c r="A96" s="604">
        <v>343001</v>
      </c>
      <c r="B96" s="305">
        <v>343001</v>
      </c>
      <c r="C96" s="602" t="s">
        <v>380</v>
      </c>
      <c r="D96" s="609">
        <v>0</v>
      </c>
      <c r="E96" s="650">
        <f t="shared" si="125"/>
        <v>0</v>
      </c>
      <c r="F96" s="609">
        <v>0</v>
      </c>
      <c r="G96" s="655">
        <f t="shared" si="126"/>
        <v>0</v>
      </c>
      <c r="H96" s="609"/>
      <c r="I96" s="655">
        <f t="shared" si="127"/>
        <v>0</v>
      </c>
      <c r="J96" s="1364">
        <f t="shared" si="128"/>
        <v>0</v>
      </c>
      <c r="K96" s="1150">
        <v>228</v>
      </c>
      <c r="L96" s="659">
        <f t="shared" si="129"/>
        <v>54948</v>
      </c>
      <c r="M96" s="1389"/>
      <c r="N96" s="609">
        <v>592</v>
      </c>
      <c r="O96" s="670">
        <f t="shared" si="130"/>
        <v>34928</v>
      </c>
      <c r="P96" s="655"/>
      <c r="Q96" s="670">
        <f t="shared" si="131"/>
        <v>34928</v>
      </c>
      <c r="R96" s="1353">
        <v>42.5</v>
      </c>
      <c r="S96" s="1316">
        <f t="shared" si="132"/>
        <v>42500</v>
      </c>
      <c r="T96" s="1316">
        <f t="shared" si="133"/>
        <v>10710</v>
      </c>
      <c r="U96" s="1316">
        <f t="shared" si="134"/>
        <v>53210</v>
      </c>
      <c r="V96" s="1353">
        <v>11</v>
      </c>
      <c r="W96" s="1316">
        <f t="shared" si="135"/>
        <v>5500</v>
      </c>
      <c r="X96" s="1316">
        <f t="shared" si="136"/>
        <v>1579</v>
      </c>
      <c r="Y96" s="1316">
        <f t="shared" si="137"/>
        <v>7079</v>
      </c>
      <c r="Z96" s="1353">
        <f t="shared" si="138"/>
        <v>53.5</v>
      </c>
      <c r="AA96" s="1316">
        <f t="shared" si="139"/>
        <v>48000</v>
      </c>
      <c r="AB96" s="1316">
        <f t="shared" si="140"/>
        <v>12289</v>
      </c>
      <c r="AC96" s="660">
        <f t="shared" si="141"/>
        <v>60289</v>
      </c>
      <c r="AD96" s="1353">
        <v>42.5</v>
      </c>
      <c r="AE96" s="1316">
        <f t="shared" si="142"/>
        <v>34000</v>
      </c>
      <c r="AF96" s="1316">
        <f t="shared" si="143"/>
        <v>8568</v>
      </c>
      <c r="AG96" s="1316">
        <f t="shared" si="144"/>
        <v>42568</v>
      </c>
      <c r="AH96" s="1353">
        <v>11</v>
      </c>
      <c r="AI96" s="1316">
        <f t="shared" si="145"/>
        <v>4400</v>
      </c>
      <c r="AJ96" s="1316">
        <f t="shared" si="146"/>
        <v>1263</v>
      </c>
      <c r="AK96" s="1316">
        <f t="shared" si="147"/>
        <v>5663</v>
      </c>
      <c r="AL96" s="1353">
        <f t="shared" si="148"/>
        <v>53.5</v>
      </c>
      <c r="AM96" s="1316">
        <f t="shared" si="149"/>
        <v>38400</v>
      </c>
      <c r="AN96" s="1316">
        <f t="shared" si="150"/>
        <v>9831</v>
      </c>
      <c r="AO96" s="1384">
        <f t="shared" si="151"/>
        <v>48231</v>
      </c>
      <c r="AP96" s="672">
        <f t="shared" si="152"/>
        <v>198396</v>
      </c>
      <c r="AS96" s="603">
        <v>546</v>
      </c>
      <c r="AT96" s="671">
        <f t="shared" si="153"/>
        <v>131586</v>
      </c>
    </row>
    <row r="97" spans="1:46" ht="15" customHeight="1" x14ac:dyDescent="0.2">
      <c r="A97" s="604">
        <v>344001</v>
      </c>
      <c r="B97" s="305">
        <v>344001</v>
      </c>
      <c r="C97" s="602" t="s">
        <v>263</v>
      </c>
      <c r="D97" s="609">
        <v>0</v>
      </c>
      <c r="E97" s="650">
        <f t="shared" si="125"/>
        <v>0</v>
      </c>
      <c r="F97" s="609">
        <v>0</v>
      </c>
      <c r="G97" s="655">
        <f t="shared" si="126"/>
        <v>0</v>
      </c>
      <c r="H97" s="609"/>
      <c r="I97" s="655">
        <f t="shared" si="127"/>
        <v>0</v>
      </c>
      <c r="J97" s="1364">
        <f t="shared" si="128"/>
        <v>0</v>
      </c>
      <c r="K97" s="1150">
        <v>33</v>
      </c>
      <c r="L97" s="659">
        <f t="shared" si="129"/>
        <v>10000</v>
      </c>
      <c r="M97" s="1389"/>
      <c r="N97" s="609">
        <v>379</v>
      </c>
      <c r="O97" s="670">
        <f t="shared" si="130"/>
        <v>22361</v>
      </c>
      <c r="P97" s="655"/>
      <c r="Q97" s="670">
        <f t="shared" si="131"/>
        <v>22361</v>
      </c>
      <c r="R97" s="1353">
        <v>43.580039999999997</v>
      </c>
      <c r="S97" s="1316">
        <f t="shared" si="132"/>
        <v>43580</v>
      </c>
      <c r="T97" s="1316">
        <f t="shared" si="133"/>
        <v>10982</v>
      </c>
      <c r="U97" s="1316">
        <f t="shared" si="134"/>
        <v>54562</v>
      </c>
      <c r="V97" s="1353">
        <v>13</v>
      </c>
      <c r="W97" s="1316">
        <f t="shared" si="135"/>
        <v>6500</v>
      </c>
      <c r="X97" s="1316">
        <f t="shared" si="136"/>
        <v>1866</v>
      </c>
      <c r="Y97" s="1316">
        <f t="shared" si="137"/>
        <v>8366</v>
      </c>
      <c r="Z97" s="1353">
        <f t="shared" si="138"/>
        <v>56.580039999999997</v>
      </c>
      <c r="AA97" s="1316">
        <f t="shared" si="139"/>
        <v>50080</v>
      </c>
      <c r="AB97" s="1316">
        <f t="shared" si="140"/>
        <v>12848</v>
      </c>
      <c r="AC97" s="660">
        <f t="shared" si="141"/>
        <v>62928</v>
      </c>
      <c r="AD97" s="1353">
        <v>43.580039999999997</v>
      </c>
      <c r="AE97" s="1316">
        <f t="shared" si="142"/>
        <v>34864</v>
      </c>
      <c r="AF97" s="1316">
        <f t="shared" si="143"/>
        <v>8786</v>
      </c>
      <c r="AG97" s="1316">
        <f t="shared" si="144"/>
        <v>43650</v>
      </c>
      <c r="AH97" s="1353">
        <v>13</v>
      </c>
      <c r="AI97" s="1316">
        <f t="shared" si="145"/>
        <v>5200</v>
      </c>
      <c r="AJ97" s="1316">
        <f t="shared" si="146"/>
        <v>1492</v>
      </c>
      <c r="AK97" s="1316">
        <f t="shared" si="147"/>
        <v>6692</v>
      </c>
      <c r="AL97" s="1353">
        <f t="shared" si="148"/>
        <v>56.580039999999997</v>
      </c>
      <c r="AM97" s="1316">
        <f t="shared" si="149"/>
        <v>40064</v>
      </c>
      <c r="AN97" s="1316">
        <f t="shared" si="150"/>
        <v>10278</v>
      </c>
      <c r="AO97" s="1384">
        <f t="shared" si="151"/>
        <v>50342</v>
      </c>
      <c r="AP97" s="672">
        <f t="shared" si="152"/>
        <v>145631</v>
      </c>
      <c r="AS97" s="603">
        <v>374</v>
      </c>
      <c r="AT97" s="671">
        <f t="shared" si="153"/>
        <v>90134</v>
      </c>
    </row>
    <row r="98" spans="1:46" ht="15" customHeight="1" x14ac:dyDescent="0.2">
      <c r="A98" s="604">
        <v>345001</v>
      </c>
      <c r="B98" s="305">
        <v>345001</v>
      </c>
      <c r="C98" s="602" t="s">
        <v>552</v>
      </c>
      <c r="D98" s="609">
        <v>0</v>
      </c>
      <c r="E98" s="650">
        <f t="shared" si="125"/>
        <v>0</v>
      </c>
      <c r="F98" s="609">
        <v>0</v>
      </c>
      <c r="G98" s="655">
        <f t="shared" si="126"/>
        <v>0</v>
      </c>
      <c r="H98" s="609"/>
      <c r="I98" s="655">
        <f t="shared" si="127"/>
        <v>0</v>
      </c>
      <c r="J98" s="1364">
        <f t="shared" si="128"/>
        <v>0</v>
      </c>
      <c r="K98" s="1150">
        <v>582</v>
      </c>
      <c r="L98" s="659">
        <f t="shared" si="129"/>
        <v>140262</v>
      </c>
      <c r="M98" s="1389"/>
      <c r="N98" s="609">
        <v>2211</v>
      </c>
      <c r="O98" s="670">
        <f t="shared" si="130"/>
        <v>130449</v>
      </c>
      <c r="P98" s="655"/>
      <c r="Q98" s="670">
        <f t="shared" si="131"/>
        <v>130449</v>
      </c>
      <c r="R98" s="1353">
        <v>233</v>
      </c>
      <c r="S98" s="1316">
        <f t="shared" si="132"/>
        <v>233000</v>
      </c>
      <c r="T98" s="1316">
        <f t="shared" si="133"/>
        <v>58716</v>
      </c>
      <c r="U98" s="1316">
        <f t="shared" si="134"/>
        <v>291716</v>
      </c>
      <c r="V98" s="1353">
        <v>41</v>
      </c>
      <c r="W98" s="1316">
        <f t="shared" si="135"/>
        <v>20500</v>
      </c>
      <c r="X98" s="1316">
        <f t="shared" si="136"/>
        <v>5884</v>
      </c>
      <c r="Y98" s="1316">
        <f t="shared" si="137"/>
        <v>26384</v>
      </c>
      <c r="Z98" s="1353">
        <f t="shared" si="138"/>
        <v>274</v>
      </c>
      <c r="AA98" s="1316">
        <f t="shared" si="139"/>
        <v>253500</v>
      </c>
      <c r="AB98" s="1316">
        <f t="shared" si="140"/>
        <v>64600</v>
      </c>
      <c r="AC98" s="660">
        <f t="shared" si="141"/>
        <v>318100</v>
      </c>
      <c r="AD98" s="1353">
        <v>233</v>
      </c>
      <c r="AE98" s="1316">
        <f t="shared" si="142"/>
        <v>186400</v>
      </c>
      <c r="AF98" s="1316">
        <f t="shared" si="143"/>
        <v>46973</v>
      </c>
      <c r="AG98" s="1316">
        <f t="shared" si="144"/>
        <v>233373</v>
      </c>
      <c r="AH98" s="1353">
        <v>41</v>
      </c>
      <c r="AI98" s="1316">
        <f t="shared" si="145"/>
        <v>16400</v>
      </c>
      <c r="AJ98" s="1316">
        <f t="shared" si="146"/>
        <v>4707</v>
      </c>
      <c r="AK98" s="1316">
        <f t="shared" si="147"/>
        <v>21107</v>
      </c>
      <c r="AL98" s="1353">
        <f t="shared" si="148"/>
        <v>274</v>
      </c>
      <c r="AM98" s="1316">
        <f t="shared" si="149"/>
        <v>202800</v>
      </c>
      <c r="AN98" s="1316">
        <f t="shared" si="150"/>
        <v>51680</v>
      </c>
      <c r="AO98" s="1384">
        <f t="shared" si="151"/>
        <v>254480</v>
      </c>
      <c r="AP98" s="672">
        <f t="shared" si="152"/>
        <v>843291</v>
      </c>
      <c r="AS98" s="603">
        <v>1542</v>
      </c>
      <c r="AT98" s="671">
        <f t="shared" si="153"/>
        <v>371622</v>
      </c>
    </row>
    <row r="99" spans="1:46" ht="15" customHeight="1" x14ac:dyDescent="0.2">
      <c r="A99" s="605">
        <v>346001</v>
      </c>
      <c r="B99" s="606">
        <v>346001</v>
      </c>
      <c r="C99" s="607" t="s">
        <v>264</v>
      </c>
      <c r="D99" s="610">
        <v>0</v>
      </c>
      <c r="E99" s="651">
        <f t="shared" si="125"/>
        <v>0</v>
      </c>
      <c r="F99" s="610">
        <v>0</v>
      </c>
      <c r="G99" s="656">
        <f t="shared" si="126"/>
        <v>0</v>
      </c>
      <c r="H99" s="610"/>
      <c r="I99" s="656">
        <f t="shared" si="127"/>
        <v>0</v>
      </c>
      <c r="J99" s="1365">
        <f t="shared" si="128"/>
        <v>0</v>
      </c>
      <c r="K99" s="1314">
        <v>15</v>
      </c>
      <c r="L99" s="661">
        <f t="shared" si="129"/>
        <v>3615</v>
      </c>
      <c r="M99" s="1390"/>
      <c r="N99" s="610">
        <v>219</v>
      </c>
      <c r="O99" s="673">
        <f t="shared" si="130"/>
        <v>12921</v>
      </c>
      <c r="P99" s="656"/>
      <c r="Q99" s="673">
        <f t="shared" si="131"/>
        <v>12921</v>
      </c>
      <c r="R99" s="1354">
        <v>70.746989999999997</v>
      </c>
      <c r="S99" s="1350">
        <f t="shared" si="132"/>
        <v>70747</v>
      </c>
      <c r="T99" s="1350">
        <f t="shared" si="133"/>
        <v>17828</v>
      </c>
      <c r="U99" s="1350">
        <f t="shared" si="134"/>
        <v>88575</v>
      </c>
      <c r="V99" s="1354">
        <v>21</v>
      </c>
      <c r="W99" s="1350">
        <f t="shared" si="135"/>
        <v>10500</v>
      </c>
      <c r="X99" s="1350">
        <f t="shared" si="136"/>
        <v>3014</v>
      </c>
      <c r="Y99" s="1350">
        <f t="shared" si="137"/>
        <v>13514</v>
      </c>
      <c r="Z99" s="1354">
        <f t="shared" si="138"/>
        <v>91.746989999999997</v>
      </c>
      <c r="AA99" s="1350">
        <f t="shared" si="139"/>
        <v>81247</v>
      </c>
      <c r="AB99" s="1350">
        <f t="shared" si="140"/>
        <v>20842</v>
      </c>
      <c r="AC99" s="662">
        <f t="shared" si="141"/>
        <v>102089</v>
      </c>
      <c r="AD99" s="1354">
        <v>70.746989999999997</v>
      </c>
      <c r="AE99" s="1350">
        <f t="shared" si="142"/>
        <v>56598</v>
      </c>
      <c r="AF99" s="1350">
        <f t="shared" si="143"/>
        <v>14263</v>
      </c>
      <c r="AG99" s="1350">
        <f t="shared" si="144"/>
        <v>70861</v>
      </c>
      <c r="AH99" s="1354">
        <v>21</v>
      </c>
      <c r="AI99" s="1350">
        <f t="shared" si="145"/>
        <v>8400</v>
      </c>
      <c r="AJ99" s="1350">
        <f t="shared" si="146"/>
        <v>2411</v>
      </c>
      <c r="AK99" s="1350">
        <f t="shared" si="147"/>
        <v>10811</v>
      </c>
      <c r="AL99" s="1354">
        <f t="shared" si="148"/>
        <v>91.746989999999997</v>
      </c>
      <c r="AM99" s="1350">
        <f t="shared" si="149"/>
        <v>64998</v>
      </c>
      <c r="AN99" s="1350">
        <f t="shared" si="150"/>
        <v>16674</v>
      </c>
      <c r="AO99" s="1385">
        <f t="shared" si="151"/>
        <v>81672</v>
      </c>
      <c r="AP99" s="675">
        <f t="shared" si="152"/>
        <v>200297</v>
      </c>
      <c r="AS99" s="608">
        <v>0</v>
      </c>
      <c r="AT99" s="674">
        <f t="shared" si="153"/>
        <v>0</v>
      </c>
    </row>
    <row r="100" spans="1:46" ht="15" customHeight="1" x14ac:dyDescent="0.2">
      <c r="A100" s="598">
        <v>347001</v>
      </c>
      <c r="B100" s="599">
        <v>347001</v>
      </c>
      <c r="C100" s="600" t="s">
        <v>265</v>
      </c>
      <c r="D100" s="611">
        <v>42</v>
      </c>
      <c r="E100" s="649">
        <f t="shared" si="125"/>
        <v>882000</v>
      </c>
      <c r="F100" s="611">
        <v>15</v>
      </c>
      <c r="G100" s="654">
        <f t="shared" si="126"/>
        <v>90000</v>
      </c>
      <c r="H100" s="611"/>
      <c r="I100" s="654">
        <f t="shared" si="127"/>
        <v>0</v>
      </c>
      <c r="J100" s="1363">
        <f t="shared" si="128"/>
        <v>90000</v>
      </c>
      <c r="K100" s="1313">
        <v>0</v>
      </c>
      <c r="L100" s="663">
        <f t="shared" si="129"/>
        <v>10000</v>
      </c>
      <c r="M100" s="1388"/>
      <c r="N100" s="611">
        <v>217</v>
      </c>
      <c r="O100" s="667">
        <f t="shared" si="130"/>
        <v>12803</v>
      </c>
      <c r="P100" s="654"/>
      <c r="Q100" s="667">
        <f t="shared" si="131"/>
        <v>12803</v>
      </c>
      <c r="R100" s="1352">
        <v>99</v>
      </c>
      <c r="S100" s="1349">
        <f t="shared" si="132"/>
        <v>99000</v>
      </c>
      <c r="T100" s="1349">
        <f t="shared" si="133"/>
        <v>24948</v>
      </c>
      <c r="U100" s="1349">
        <f t="shared" si="134"/>
        <v>123948</v>
      </c>
      <c r="V100" s="1352">
        <v>26.541871999999998</v>
      </c>
      <c r="W100" s="1349">
        <f t="shared" si="135"/>
        <v>13271</v>
      </c>
      <c r="X100" s="1349">
        <f t="shared" si="136"/>
        <v>3809</v>
      </c>
      <c r="Y100" s="1349">
        <f t="shared" si="137"/>
        <v>17080</v>
      </c>
      <c r="Z100" s="1352">
        <f t="shared" si="138"/>
        <v>125.541872</v>
      </c>
      <c r="AA100" s="1349">
        <f t="shared" si="139"/>
        <v>112271</v>
      </c>
      <c r="AB100" s="1349">
        <f t="shared" si="140"/>
        <v>28757</v>
      </c>
      <c r="AC100" s="664">
        <f t="shared" si="141"/>
        <v>141028</v>
      </c>
      <c r="AD100" s="1352">
        <v>99</v>
      </c>
      <c r="AE100" s="1349">
        <f t="shared" si="142"/>
        <v>79200</v>
      </c>
      <c r="AF100" s="1349">
        <f t="shared" si="143"/>
        <v>19958</v>
      </c>
      <c r="AG100" s="1349">
        <f t="shared" si="144"/>
        <v>99158</v>
      </c>
      <c r="AH100" s="1352">
        <v>26.541871999999998</v>
      </c>
      <c r="AI100" s="1349">
        <f t="shared" si="145"/>
        <v>10617</v>
      </c>
      <c r="AJ100" s="1349">
        <f t="shared" si="146"/>
        <v>3047</v>
      </c>
      <c r="AK100" s="1349">
        <f t="shared" si="147"/>
        <v>13664</v>
      </c>
      <c r="AL100" s="1352">
        <f t="shared" si="148"/>
        <v>125.541872</v>
      </c>
      <c r="AM100" s="1349">
        <f t="shared" si="149"/>
        <v>89817</v>
      </c>
      <c r="AN100" s="1349">
        <f t="shared" si="150"/>
        <v>23005</v>
      </c>
      <c r="AO100" s="1383">
        <f t="shared" si="151"/>
        <v>112822</v>
      </c>
      <c r="AP100" s="669">
        <f t="shared" si="152"/>
        <v>1248653</v>
      </c>
      <c r="AS100" s="601">
        <v>90</v>
      </c>
      <c r="AT100" s="668">
        <f t="shared" si="153"/>
        <v>21690</v>
      </c>
    </row>
    <row r="101" spans="1:46" ht="15" customHeight="1" x14ac:dyDescent="0.2">
      <c r="A101" s="604">
        <v>348001</v>
      </c>
      <c r="B101" s="305">
        <v>348001</v>
      </c>
      <c r="C101" s="602" t="s">
        <v>450</v>
      </c>
      <c r="D101" s="609">
        <v>0</v>
      </c>
      <c r="E101" s="650">
        <f t="shared" si="125"/>
        <v>0</v>
      </c>
      <c r="F101" s="609">
        <v>0</v>
      </c>
      <c r="G101" s="655">
        <f t="shared" si="126"/>
        <v>0</v>
      </c>
      <c r="H101" s="609"/>
      <c r="I101" s="655">
        <f t="shared" si="127"/>
        <v>0</v>
      </c>
      <c r="J101" s="1364">
        <f t="shared" si="128"/>
        <v>0</v>
      </c>
      <c r="K101" s="1150">
        <v>285</v>
      </c>
      <c r="L101" s="659">
        <f t="shared" si="129"/>
        <v>68685</v>
      </c>
      <c r="M101" s="1389"/>
      <c r="N101" s="609">
        <v>998</v>
      </c>
      <c r="O101" s="670">
        <f t="shared" si="130"/>
        <v>58882</v>
      </c>
      <c r="P101" s="655"/>
      <c r="Q101" s="670">
        <f t="shared" si="131"/>
        <v>58882</v>
      </c>
      <c r="R101" s="1353">
        <v>81.286230000000003</v>
      </c>
      <c r="S101" s="1316">
        <f t="shared" si="132"/>
        <v>81286</v>
      </c>
      <c r="T101" s="1316">
        <f t="shared" si="133"/>
        <v>20484</v>
      </c>
      <c r="U101" s="1316">
        <f t="shared" si="134"/>
        <v>101770</v>
      </c>
      <c r="V101" s="1353">
        <v>25.37189</v>
      </c>
      <c r="W101" s="1316">
        <f t="shared" si="135"/>
        <v>12686</v>
      </c>
      <c r="X101" s="1316">
        <f t="shared" si="136"/>
        <v>3641</v>
      </c>
      <c r="Y101" s="1316">
        <f t="shared" si="137"/>
        <v>16327</v>
      </c>
      <c r="Z101" s="1353">
        <f t="shared" si="138"/>
        <v>106.65812</v>
      </c>
      <c r="AA101" s="1316">
        <f t="shared" si="139"/>
        <v>93972</v>
      </c>
      <c r="AB101" s="1316">
        <f t="shared" si="140"/>
        <v>24125</v>
      </c>
      <c r="AC101" s="660">
        <f t="shared" si="141"/>
        <v>118097</v>
      </c>
      <c r="AD101" s="1353">
        <v>81.286230000000003</v>
      </c>
      <c r="AE101" s="1316">
        <f t="shared" si="142"/>
        <v>65029</v>
      </c>
      <c r="AF101" s="1316">
        <f t="shared" si="143"/>
        <v>16387</v>
      </c>
      <c r="AG101" s="1316">
        <f t="shared" si="144"/>
        <v>81416</v>
      </c>
      <c r="AH101" s="1353">
        <v>25.37189</v>
      </c>
      <c r="AI101" s="1316">
        <f t="shared" si="145"/>
        <v>10149</v>
      </c>
      <c r="AJ101" s="1316">
        <f t="shared" si="146"/>
        <v>2913</v>
      </c>
      <c r="AK101" s="1316">
        <f t="shared" si="147"/>
        <v>13062</v>
      </c>
      <c r="AL101" s="1353">
        <f t="shared" si="148"/>
        <v>106.65812</v>
      </c>
      <c r="AM101" s="1316">
        <f t="shared" si="149"/>
        <v>75178</v>
      </c>
      <c r="AN101" s="1316">
        <f t="shared" si="150"/>
        <v>19300</v>
      </c>
      <c r="AO101" s="1384">
        <f t="shared" si="151"/>
        <v>94478</v>
      </c>
      <c r="AP101" s="672">
        <f t="shared" si="152"/>
        <v>340142</v>
      </c>
      <c r="AS101" s="603">
        <v>834</v>
      </c>
      <c r="AT101" s="671">
        <f t="shared" si="153"/>
        <v>200994</v>
      </c>
    </row>
    <row r="102" spans="1:46" ht="15" customHeight="1" x14ac:dyDescent="0.2">
      <c r="A102" s="604" t="s">
        <v>1194</v>
      </c>
      <c r="B102" s="305" t="s">
        <v>1194</v>
      </c>
      <c r="C102" s="1487" t="s">
        <v>1196</v>
      </c>
      <c r="D102" s="609"/>
      <c r="E102" s="650">
        <f t="shared" si="125"/>
        <v>0</v>
      </c>
      <c r="F102" s="609">
        <v>0</v>
      </c>
      <c r="G102" s="655">
        <f t="shared" si="126"/>
        <v>0</v>
      </c>
      <c r="H102" s="609"/>
      <c r="I102" s="655">
        <f t="shared" si="127"/>
        <v>0</v>
      </c>
      <c r="J102" s="1364">
        <f t="shared" si="128"/>
        <v>0</v>
      </c>
      <c r="K102" s="1150">
        <v>0</v>
      </c>
      <c r="L102" s="659">
        <f t="shared" si="129"/>
        <v>10000</v>
      </c>
      <c r="M102" s="1389"/>
      <c r="N102" s="609"/>
      <c r="O102" s="670">
        <f t="shared" si="130"/>
        <v>0</v>
      </c>
      <c r="P102" s="655"/>
      <c r="Q102" s="670">
        <f t="shared" si="131"/>
        <v>0</v>
      </c>
      <c r="R102" s="1353">
        <v>16</v>
      </c>
      <c r="S102" s="1316">
        <f t="shared" si="132"/>
        <v>16000</v>
      </c>
      <c r="T102" s="1316">
        <f t="shared" si="133"/>
        <v>4032</v>
      </c>
      <c r="U102" s="1316">
        <f t="shared" si="134"/>
        <v>20032</v>
      </c>
      <c r="V102" s="1353">
        <v>3</v>
      </c>
      <c r="W102" s="1316">
        <f t="shared" si="135"/>
        <v>1500</v>
      </c>
      <c r="X102" s="1316">
        <f t="shared" si="136"/>
        <v>431</v>
      </c>
      <c r="Y102" s="1316">
        <f t="shared" si="137"/>
        <v>1931</v>
      </c>
      <c r="Z102" s="1353">
        <f t="shared" si="138"/>
        <v>19</v>
      </c>
      <c r="AA102" s="1316">
        <f t="shared" si="139"/>
        <v>17500</v>
      </c>
      <c r="AB102" s="1316">
        <f t="shared" si="140"/>
        <v>4463</v>
      </c>
      <c r="AC102" s="660">
        <f t="shared" si="141"/>
        <v>21963</v>
      </c>
      <c r="AD102" s="1353">
        <v>16</v>
      </c>
      <c r="AE102" s="1316">
        <f t="shared" si="142"/>
        <v>12800</v>
      </c>
      <c r="AF102" s="1316">
        <f t="shared" si="143"/>
        <v>3226</v>
      </c>
      <c r="AG102" s="1316">
        <f t="shared" si="144"/>
        <v>16026</v>
      </c>
      <c r="AH102" s="1353">
        <v>3</v>
      </c>
      <c r="AI102" s="1316">
        <f t="shared" si="145"/>
        <v>1200</v>
      </c>
      <c r="AJ102" s="1316">
        <f t="shared" si="146"/>
        <v>344</v>
      </c>
      <c r="AK102" s="1316">
        <f t="shared" si="147"/>
        <v>1544</v>
      </c>
      <c r="AL102" s="1353">
        <f t="shared" si="148"/>
        <v>19</v>
      </c>
      <c r="AM102" s="1316">
        <f t="shared" si="149"/>
        <v>14000</v>
      </c>
      <c r="AN102" s="1316">
        <f t="shared" si="150"/>
        <v>3570</v>
      </c>
      <c r="AO102" s="1384">
        <f t="shared" si="151"/>
        <v>17570</v>
      </c>
      <c r="AP102" s="672">
        <f t="shared" si="152"/>
        <v>49533</v>
      </c>
      <c r="AS102" s="603">
        <v>38</v>
      </c>
      <c r="AT102" s="671">
        <f t="shared" si="153"/>
        <v>10000</v>
      </c>
    </row>
    <row r="103" spans="1:46" ht="15" customHeight="1" x14ac:dyDescent="0.2">
      <c r="A103" s="604" t="s">
        <v>1195</v>
      </c>
      <c r="B103" s="305" t="s">
        <v>1195</v>
      </c>
      <c r="C103" s="1487" t="s">
        <v>1197</v>
      </c>
      <c r="D103" s="609"/>
      <c r="E103" s="650">
        <f t="shared" si="125"/>
        <v>0</v>
      </c>
      <c r="F103" s="609">
        <v>0</v>
      </c>
      <c r="G103" s="655">
        <f t="shared" si="126"/>
        <v>0</v>
      </c>
      <c r="H103" s="609"/>
      <c r="I103" s="655">
        <f t="shared" si="127"/>
        <v>0</v>
      </c>
      <c r="J103" s="1364">
        <f t="shared" si="128"/>
        <v>0</v>
      </c>
      <c r="K103" s="1150">
        <v>0</v>
      </c>
      <c r="L103" s="659">
        <f t="shared" si="129"/>
        <v>0</v>
      </c>
      <c r="M103" s="1389"/>
      <c r="N103" s="609"/>
      <c r="O103" s="670">
        <f t="shared" si="130"/>
        <v>0</v>
      </c>
      <c r="P103" s="655"/>
      <c r="Q103" s="670">
        <f t="shared" si="131"/>
        <v>0</v>
      </c>
      <c r="R103" s="1353">
        <v>15</v>
      </c>
      <c r="S103" s="1316">
        <f t="shared" si="132"/>
        <v>15000</v>
      </c>
      <c r="T103" s="1316">
        <f t="shared" si="133"/>
        <v>3780</v>
      </c>
      <c r="U103" s="1316">
        <f t="shared" si="134"/>
        <v>18780</v>
      </c>
      <c r="V103" s="1353">
        <v>10</v>
      </c>
      <c r="W103" s="1316">
        <f t="shared" si="135"/>
        <v>5000</v>
      </c>
      <c r="X103" s="1316">
        <f t="shared" si="136"/>
        <v>1435</v>
      </c>
      <c r="Y103" s="1316">
        <f t="shared" si="137"/>
        <v>6435</v>
      </c>
      <c r="Z103" s="1353">
        <f t="shared" si="138"/>
        <v>25</v>
      </c>
      <c r="AA103" s="1316">
        <f t="shared" si="139"/>
        <v>20000</v>
      </c>
      <c r="AB103" s="1316">
        <f t="shared" si="140"/>
        <v>5215</v>
      </c>
      <c r="AC103" s="660">
        <f t="shared" si="141"/>
        <v>25215</v>
      </c>
      <c r="AD103" s="1353">
        <v>15</v>
      </c>
      <c r="AE103" s="1316">
        <f t="shared" si="142"/>
        <v>12000</v>
      </c>
      <c r="AF103" s="1316">
        <f t="shared" si="143"/>
        <v>3024</v>
      </c>
      <c r="AG103" s="1316">
        <f t="shared" si="144"/>
        <v>15024</v>
      </c>
      <c r="AH103" s="1353">
        <v>10</v>
      </c>
      <c r="AI103" s="1316">
        <f t="shared" si="145"/>
        <v>4000</v>
      </c>
      <c r="AJ103" s="1316">
        <f t="shared" si="146"/>
        <v>1148</v>
      </c>
      <c r="AK103" s="1316">
        <f t="shared" si="147"/>
        <v>5148</v>
      </c>
      <c r="AL103" s="1353">
        <f t="shared" si="148"/>
        <v>25</v>
      </c>
      <c r="AM103" s="1316">
        <f t="shared" si="149"/>
        <v>16000</v>
      </c>
      <c r="AN103" s="1316">
        <f t="shared" si="150"/>
        <v>4172</v>
      </c>
      <c r="AO103" s="1384">
        <f t="shared" si="151"/>
        <v>20172</v>
      </c>
      <c r="AP103" s="672">
        <f t="shared" si="152"/>
        <v>45387</v>
      </c>
      <c r="AS103" s="603">
        <v>0</v>
      </c>
      <c r="AT103" s="671">
        <f t="shared" si="153"/>
        <v>0</v>
      </c>
    </row>
    <row r="104" spans="1:46" ht="15" customHeight="1" x14ac:dyDescent="0.2">
      <c r="A104" s="605" t="s">
        <v>647</v>
      </c>
      <c r="B104" s="606" t="s">
        <v>647</v>
      </c>
      <c r="C104" s="607" t="s">
        <v>1054</v>
      </c>
      <c r="D104" s="610">
        <v>0</v>
      </c>
      <c r="E104" s="651">
        <f t="shared" si="125"/>
        <v>0</v>
      </c>
      <c r="F104" s="610">
        <v>0</v>
      </c>
      <c r="G104" s="656">
        <f t="shared" si="126"/>
        <v>0</v>
      </c>
      <c r="H104" s="610"/>
      <c r="I104" s="656">
        <f t="shared" si="127"/>
        <v>0</v>
      </c>
      <c r="J104" s="1365">
        <f t="shared" si="128"/>
        <v>0</v>
      </c>
      <c r="K104" s="1314">
        <v>0</v>
      </c>
      <c r="L104" s="661">
        <f t="shared" si="129"/>
        <v>0</v>
      </c>
      <c r="M104" s="1390"/>
      <c r="N104" s="610">
        <v>0</v>
      </c>
      <c r="O104" s="673">
        <f t="shared" si="130"/>
        <v>0</v>
      </c>
      <c r="P104" s="656"/>
      <c r="Q104" s="673">
        <f t="shared" si="131"/>
        <v>0</v>
      </c>
      <c r="R104" s="1354">
        <v>10.3484</v>
      </c>
      <c r="S104" s="1350">
        <f t="shared" si="132"/>
        <v>10348</v>
      </c>
      <c r="T104" s="1350">
        <f t="shared" si="133"/>
        <v>2608</v>
      </c>
      <c r="U104" s="1350">
        <f t="shared" si="134"/>
        <v>12956</v>
      </c>
      <c r="V104" s="1354">
        <v>7.2186399999999997</v>
      </c>
      <c r="W104" s="1350">
        <f t="shared" si="135"/>
        <v>3609</v>
      </c>
      <c r="X104" s="1350">
        <f t="shared" si="136"/>
        <v>1036</v>
      </c>
      <c r="Y104" s="1350">
        <f t="shared" si="137"/>
        <v>4645</v>
      </c>
      <c r="Z104" s="1354">
        <f t="shared" si="138"/>
        <v>17.567039999999999</v>
      </c>
      <c r="AA104" s="1350">
        <f t="shared" si="139"/>
        <v>13957</v>
      </c>
      <c r="AB104" s="1350">
        <f t="shared" si="140"/>
        <v>3644</v>
      </c>
      <c r="AC104" s="662">
        <f t="shared" si="141"/>
        <v>17601</v>
      </c>
      <c r="AD104" s="1354">
        <v>10.3484</v>
      </c>
      <c r="AE104" s="1350">
        <f t="shared" si="142"/>
        <v>8279</v>
      </c>
      <c r="AF104" s="1350">
        <f t="shared" si="143"/>
        <v>2086</v>
      </c>
      <c r="AG104" s="1350">
        <f t="shared" si="144"/>
        <v>10365</v>
      </c>
      <c r="AH104" s="1354">
        <v>7.2186399999999997</v>
      </c>
      <c r="AI104" s="1350">
        <f t="shared" si="145"/>
        <v>2887</v>
      </c>
      <c r="AJ104" s="1350">
        <f t="shared" si="146"/>
        <v>829</v>
      </c>
      <c r="AK104" s="1350">
        <f t="shared" si="147"/>
        <v>3716</v>
      </c>
      <c r="AL104" s="1354">
        <f t="shared" si="148"/>
        <v>17.567039999999999</v>
      </c>
      <c r="AM104" s="1350">
        <f t="shared" si="149"/>
        <v>11166</v>
      </c>
      <c r="AN104" s="1350">
        <f t="shared" si="150"/>
        <v>2915</v>
      </c>
      <c r="AO104" s="1385">
        <f t="shared" si="151"/>
        <v>14081</v>
      </c>
      <c r="AP104" s="675">
        <f t="shared" si="152"/>
        <v>31682</v>
      </c>
      <c r="AS104" s="608">
        <v>0</v>
      </c>
      <c r="AT104" s="674">
        <f t="shared" si="153"/>
        <v>0</v>
      </c>
    </row>
    <row r="105" spans="1:46" ht="15" customHeight="1" x14ac:dyDescent="0.2">
      <c r="A105" s="598" t="s">
        <v>462</v>
      </c>
      <c r="B105" s="599" t="s">
        <v>462</v>
      </c>
      <c r="C105" s="600" t="s">
        <v>792</v>
      </c>
      <c r="D105" s="611">
        <v>0</v>
      </c>
      <c r="E105" s="649">
        <f t="shared" si="125"/>
        <v>0</v>
      </c>
      <c r="F105" s="611">
        <v>0</v>
      </c>
      <c r="G105" s="654">
        <f t="shared" si="126"/>
        <v>0</v>
      </c>
      <c r="H105" s="611"/>
      <c r="I105" s="654">
        <f t="shared" si="127"/>
        <v>0</v>
      </c>
      <c r="J105" s="1363">
        <f t="shared" si="128"/>
        <v>0</v>
      </c>
      <c r="K105" s="1313">
        <v>31</v>
      </c>
      <c r="L105" s="663">
        <f t="shared" si="129"/>
        <v>10000</v>
      </c>
      <c r="M105" s="1388"/>
      <c r="N105" s="611">
        <v>183</v>
      </c>
      <c r="O105" s="667">
        <f t="shared" si="130"/>
        <v>10797</v>
      </c>
      <c r="P105" s="654"/>
      <c r="Q105" s="667">
        <f t="shared" si="131"/>
        <v>10797</v>
      </c>
      <c r="R105" s="1352">
        <v>21.332449999999998</v>
      </c>
      <c r="S105" s="1349">
        <f t="shared" si="132"/>
        <v>21332</v>
      </c>
      <c r="T105" s="1349">
        <f t="shared" si="133"/>
        <v>5376</v>
      </c>
      <c r="U105" s="1349">
        <f t="shared" si="134"/>
        <v>26708</v>
      </c>
      <c r="V105" s="1352">
        <v>13.33334</v>
      </c>
      <c r="W105" s="1349">
        <f t="shared" si="135"/>
        <v>6667</v>
      </c>
      <c r="X105" s="1349">
        <f t="shared" si="136"/>
        <v>1913</v>
      </c>
      <c r="Y105" s="1349">
        <f t="shared" si="137"/>
        <v>8580</v>
      </c>
      <c r="Z105" s="1352">
        <f t="shared" si="138"/>
        <v>34.665790000000001</v>
      </c>
      <c r="AA105" s="1349">
        <f t="shared" si="139"/>
        <v>27999</v>
      </c>
      <c r="AB105" s="1349">
        <f t="shared" si="140"/>
        <v>7289</v>
      </c>
      <c r="AC105" s="664">
        <f t="shared" si="141"/>
        <v>35288</v>
      </c>
      <c r="AD105" s="1352">
        <v>21.332449999999998</v>
      </c>
      <c r="AE105" s="1349">
        <f t="shared" si="142"/>
        <v>17066</v>
      </c>
      <c r="AF105" s="1349">
        <f t="shared" si="143"/>
        <v>4301</v>
      </c>
      <c r="AG105" s="1349">
        <f t="shared" si="144"/>
        <v>21367</v>
      </c>
      <c r="AH105" s="1352">
        <v>13.33334</v>
      </c>
      <c r="AI105" s="1349">
        <f t="shared" si="145"/>
        <v>5333</v>
      </c>
      <c r="AJ105" s="1349">
        <f t="shared" si="146"/>
        <v>1531</v>
      </c>
      <c r="AK105" s="1349">
        <f t="shared" si="147"/>
        <v>6864</v>
      </c>
      <c r="AL105" s="1352">
        <f t="shared" si="148"/>
        <v>34.665790000000001</v>
      </c>
      <c r="AM105" s="1349">
        <f t="shared" si="149"/>
        <v>22399</v>
      </c>
      <c r="AN105" s="1349">
        <f t="shared" si="150"/>
        <v>5832</v>
      </c>
      <c r="AO105" s="1383">
        <f t="shared" si="151"/>
        <v>28231</v>
      </c>
      <c r="AP105" s="669">
        <f t="shared" si="152"/>
        <v>84316</v>
      </c>
      <c r="AS105" s="601">
        <v>165</v>
      </c>
      <c r="AT105" s="668">
        <f t="shared" si="153"/>
        <v>39765</v>
      </c>
    </row>
    <row r="106" spans="1:46" ht="15" customHeight="1" x14ac:dyDescent="0.2">
      <c r="A106" s="604" t="s">
        <v>463</v>
      </c>
      <c r="B106" s="305" t="s">
        <v>463</v>
      </c>
      <c r="C106" s="602" t="s">
        <v>268</v>
      </c>
      <c r="D106" s="609">
        <v>0</v>
      </c>
      <c r="E106" s="650">
        <f t="shared" si="125"/>
        <v>0</v>
      </c>
      <c r="F106" s="609">
        <v>0</v>
      </c>
      <c r="G106" s="655">
        <f t="shared" si="126"/>
        <v>0</v>
      </c>
      <c r="H106" s="609"/>
      <c r="I106" s="655">
        <f t="shared" si="127"/>
        <v>0</v>
      </c>
      <c r="J106" s="1364">
        <f t="shared" si="128"/>
        <v>0</v>
      </c>
      <c r="K106" s="1150">
        <v>0</v>
      </c>
      <c r="L106" s="659">
        <f t="shared" si="129"/>
        <v>0</v>
      </c>
      <c r="M106" s="1389"/>
      <c r="N106" s="609">
        <v>154</v>
      </c>
      <c r="O106" s="670">
        <f t="shared" si="130"/>
        <v>9086</v>
      </c>
      <c r="P106" s="655"/>
      <c r="Q106" s="670">
        <f t="shared" si="131"/>
        <v>9086</v>
      </c>
      <c r="R106" s="1353">
        <v>48.882739999999998</v>
      </c>
      <c r="S106" s="1316">
        <f t="shared" si="132"/>
        <v>48883</v>
      </c>
      <c r="T106" s="1316">
        <f t="shared" si="133"/>
        <v>12319</v>
      </c>
      <c r="U106" s="1316">
        <f t="shared" si="134"/>
        <v>61202</v>
      </c>
      <c r="V106" s="1353">
        <v>19.891929999999999</v>
      </c>
      <c r="W106" s="1316">
        <f t="shared" si="135"/>
        <v>9946</v>
      </c>
      <c r="X106" s="1316">
        <f t="shared" si="136"/>
        <v>2855</v>
      </c>
      <c r="Y106" s="1316">
        <f t="shared" si="137"/>
        <v>12801</v>
      </c>
      <c r="Z106" s="1353">
        <f t="shared" si="138"/>
        <v>68.77467</v>
      </c>
      <c r="AA106" s="1316">
        <f t="shared" si="139"/>
        <v>58829</v>
      </c>
      <c r="AB106" s="1316">
        <f t="shared" si="140"/>
        <v>15174</v>
      </c>
      <c r="AC106" s="660">
        <f t="shared" si="141"/>
        <v>74003</v>
      </c>
      <c r="AD106" s="1353">
        <v>48.882739999999998</v>
      </c>
      <c r="AE106" s="1316">
        <f t="shared" si="142"/>
        <v>39106</v>
      </c>
      <c r="AF106" s="1316">
        <f t="shared" si="143"/>
        <v>9855</v>
      </c>
      <c r="AG106" s="1316">
        <f t="shared" si="144"/>
        <v>48961</v>
      </c>
      <c r="AH106" s="1353">
        <v>19.891929999999999</v>
      </c>
      <c r="AI106" s="1316">
        <f t="shared" si="145"/>
        <v>7957</v>
      </c>
      <c r="AJ106" s="1316">
        <f t="shared" si="146"/>
        <v>2284</v>
      </c>
      <c r="AK106" s="1316">
        <f t="shared" si="147"/>
        <v>10241</v>
      </c>
      <c r="AL106" s="1353">
        <f t="shared" si="148"/>
        <v>68.77467</v>
      </c>
      <c r="AM106" s="1316">
        <f t="shared" si="149"/>
        <v>47063</v>
      </c>
      <c r="AN106" s="1316">
        <f t="shared" si="150"/>
        <v>12139</v>
      </c>
      <c r="AO106" s="1384">
        <f t="shared" si="151"/>
        <v>59202</v>
      </c>
      <c r="AP106" s="672">
        <f t="shared" si="152"/>
        <v>142291</v>
      </c>
      <c r="AS106" s="603">
        <v>0</v>
      </c>
      <c r="AT106" s="671">
        <f t="shared" si="153"/>
        <v>0</v>
      </c>
    </row>
    <row r="107" spans="1:46" ht="15" customHeight="1" x14ac:dyDescent="0.2">
      <c r="A107" s="604" t="s">
        <v>648</v>
      </c>
      <c r="B107" s="305" t="s">
        <v>648</v>
      </c>
      <c r="C107" s="602" t="s">
        <v>778</v>
      </c>
      <c r="D107" s="609">
        <v>0</v>
      </c>
      <c r="E107" s="650">
        <f t="shared" si="125"/>
        <v>0</v>
      </c>
      <c r="F107" s="609">
        <v>0</v>
      </c>
      <c r="G107" s="655">
        <f t="shared" si="126"/>
        <v>0</v>
      </c>
      <c r="H107" s="609"/>
      <c r="I107" s="655">
        <f t="shared" si="127"/>
        <v>0</v>
      </c>
      <c r="J107" s="1364">
        <f t="shared" si="128"/>
        <v>0</v>
      </c>
      <c r="K107" s="1150">
        <v>6</v>
      </c>
      <c r="L107" s="659">
        <f t="shared" si="129"/>
        <v>10000</v>
      </c>
      <c r="M107" s="1389"/>
      <c r="N107" s="609">
        <v>67</v>
      </c>
      <c r="O107" s="670">
        <f t="shared" si="130"/>
        <v>3953</v>
      </c>
      <c r="P107" s="655"/>
      <c r="Q107" s="670">
        <f t="shared" si="131"/>
        <v>3953</v>
      </c>
      <c r="R107" s="1353">
        <v>7.9999800000000008</v>
      </c>
      <c r="S107" s="1316">
        <f t="shared" si="132"/>
        <v>8000</v>
      </c>
      <c r="T107" s="1316">
        <f t="shared" si="133"/>
        <v>2016</v>
      </c>
      <c r="U107" s="1316">
        <f t="shared" si="134"/>
        <v>10016</v>
      </c>
      <c r="V107" s="1353">
        <v>2.3333300000000001</v>
      </c>
      <c r="W107" s="1316">
        <f t="shared" si="135"/>
        <v>1167</v>
      </c>
      <c r="X107" s="1316">
        <f t="shared" si="136"/>
        <v>335</v>
      </c>
      <c r="Y107" s="1316">
        <f t="shared" si="137"/>
        <v>1502</v>
      </c>
      <c r="Z107" s="1353">
        <f t="shared" si="138"/>
        <v>10.333310000000001</v>
      </c>
      <c r="AA107" s="1316">
        <f t="shared" si="139"/>
        <v>9167</v>
      </c>
      <c r="AB107" s="1316">
        <f t="shared" si="140"/>
        <v>2351</v>
      </c>
      <c r="AC107" s="660">
        <f t="shared" si="141"/>
        <v>11518</v>
      </c>
      <c r="AD107" s="1353">
        <v>7.9999800000000008</v>
      </c>
      <c r="AE107" s="1316">
        <f t="shared" si="142"/>
        <v>6400</v>
      </c>
      <c r="AF107" s="1316">
        <f t="shared" si="143"/>
        <v>1613</v>
      </c>
      <c r="AG107" s="1316">
        <f t="shared" si="144"/>
        <v>8013</v>
      </c>
      <c r="AH107" s="1353">
        <v>2.3333300000000001</v>
      </c>
      <c r="AI107" s="1316">
        <f t="shared" si="145"/>
        <v>933</v>
      </c>
      <c r="AJ107" s="1316">
        <f t="shared" si="146"/>
        <v>268</v>
      </c>
      <c r="AK107" s="1316">
        <f t="shared" si="147"/>
        <v>1201</v>
      </c>
      <c r="AL107" s="1353">
        <f t="shared" si="148"/>
        <v>10.333310000000001</v>
      </c>
      <c r="AM107" s="1316">
        <f t="shared" si="149"/>
        <v>7333</v>
      </c>
      <c r="AN107" s="1316">
        <f t="shared" si="150"/>
        <v>1881</v>
      </c>
      <c r="AO107" s="1384">
        <f t="shared" si="151"/>
        <v>9214</v>
      </c>
      <c r="AP107" s="672">
        <f t="shared" si="152"/>
        <v>34685</v>
      </c>
      <c r="AS107" s="603">
        <v>63</v>
      </c>
      <c r="AT107" s="671">
        <f t="shared" si="153"/>
        <v>15183</v>
      </c>
    </row>
    <row r="108" spans="1:46" ht="15" customHeight="1" x14ac:dyDescent="0.2">
      <c r="A108" s="604" t="s">
        <v>464</v>
      </c>
      <c r="B108" s="305" t="s">
        <v>464</v>
      </c>
      <c r="C108" s="602" t="s">
        <v>374</v>
      </c>
      <c r="D108" s="609">
        <v>0</v>
      </c>
      <c r="E108" s="650">
        <f t="shared" si="125"/>
        <v>0</v>
      </c>
      <c r="F108" s="609">
        <v>0</v>
      </c>
      <c r="G108" s="655">
        <f t="shared" si="126"/>
        <v>0</v>
      </c>
      <c r="H108" s="609"/>
      <c r="I108" s="655">
        <f t="shared" si="127"/>
        <v>0</v>
      </c>
      <c r="J108" s="1364">
        <f t="shared" si="128"/>
        <v>0</v>
      </c>
      <c r="K108" s="1150">
        <v>0</v>
      </c>
      <c r="L108" s="659">
        <f t="shared" si="129"/>
        <v>0</v>
      </c>
      <c r="M108" s="1389"/>
      <c r="N108" s="609">
        <v>120</v>
      </c>
      <c r="O108" s="670">
        <f t="shared" si="130"/>
        <v>7080</v>
      </c>
      <c r="P108" s="655"/>
      <c r="Q108" s="670">
        <f t="shared" si="131"/>
        <v>7080</v>
      </c>
      <c r="R108" s="1353">
        <v>47.314450000000001</v>
      </c>
      <c r="S108" s="1316">
        <f t="shared" si="132"/>
        <v>47314</v>
      </c>
      <c r="T108" s="1316">
        <f t="shared" si="133"/>
        <v>11923</v>
      </c>
      <c r="U108" s="1316">
        <f t="shared" si="134"/>
        <v>59237</v>
      </c>
      <c r="V108" s="1353">
        <v>23.56326</v>
      </c>
      <c r="W108" s="1316">
        <f t="shared" si="135"/>
        <v>11782</v>
      </c>
      <c r="X108" s="1316">
        <f t="shared" si="136"/>
        <v>3381</v>
      </c>
      <c r="Y108" s="1316">
        <f t="shared" si="137"/>
        <v>15163</v>
      </c>
      <c r="Z108" s="1353">
        <f t="shared" si="138"/>
        <v>70.877710000000008</v>
      </c>
      <c r="AA108" s="1316">
        <f t="shared" si="139"/>
        <v>59096</v>
      </c>
      <c r="AB108" s="1316">
        <f t="shared" si="140"/>
        <v>15304</v>
      </c>
      <c r="AC108" s="660">
        <f t="shared" si="141"/>
        <v>74400</v>
      </c>
      <c r="AD108" s="1353">
        <v>47.314450000000001</v>
      </c>
      <c r="AE108" s="1316">
        <f t="shared" si="142"/>
        <v>37852</v>
      </c>
      <c r="AF108" s="1316">
        <f t="shared" si="143"/>
        <v>9539</v>
      </c>
      <c r="AG108" s="1316">
        <f t="shared" si="144"/>
        <v>47391</v>
      </c>
      <c r="AH108" s="1353">
        <v>23.56326</v>
      </c>
      <c r="AI108" s="1316">
        <f t="shared" si="145"/>
        <v>9425</v>
      </c>
      <c r="AJ108" s="1316">
        <f t="shared" si="146"/>
        <v>2705</v>
      </c>
      <c r="AK108" s="1316">
        <f t="shared" si="147"/>
        <v>12130</v>
      </c>
      <c r="AL108" s="1353">
        <f t="shared" si="148"/>
        <v>70.877710000000008</v>
      </c>
      <c r="AM108" s="1316">
        <f t="shared" si="149"/>
        <v>47277</v>
      </c>
      <c r="AN108" s="1316">
        <f t="shared" si="150"/>
        <v>12244</v>
      </c>
      <c r="AO108" s="1384">
        <f t="shared" si="151"/>
        <v>59521</v>
      </c>
      <c r="AP108" s="672">
        <f t="shared" si="152"/>
        <v>141001</v>
      </c>
      <c r="AS108" s="603">
        <v>0</v>
      </c>
      <c r="AT108" s="671">
        <f t="shared" si="153"/>
        <v>0</v>
      </c>
    </row>
    <row r="109" spans="1:46" ht="15" customHeight="1" x14ac:dyDescent="0.2">
      <c r="A109" s="605" t="s">
        <v>507</v>
      </c>
      <c r="B109" s="606" t="s">
        <v>507</v>
      </c>
      <c r="C109" s="607" t="s">
        <v>508</v>
      </c>
      <c r="D109" s="610">
        <v>0</v>
      </c>
      <c r="E109" s="651">
        <f t="shared" si="125"/>
        <v>0</v>
      </c>
      <c r="F109" s="610">
        <v>0</v>
      </c>
      <c r="G109" s="656">
        <f t="shared" si="126"/>
        <v>0</v>
      </c>
      <c r="H109" s="610"/>
      <c r="I109" s="656">
        <f t="shared" si="127"/>
        <v>0</v>
      </c>
      <c r="J109" s="1365">
        <f t="shared" si="128"/>
        <v>0</v>
      </c>
      <c r="K109" s="1314">
        <v>33</v>
      </c>
      <c r="L109" s="661">
        <f t="shared" si="129"/>
        <v>10000</v>
      </c>
      <c r="M109" s="1390"/>
      <c r="N109" s="610">
        <v>269</v>
      </c>
      <c r="O109" s="673">
        <f t="shared" si="130"/>
        <v>15871</v>
      </c>
      <c r="P109" s="656"/>
      <c r="Q109" s="673">
        <f t="shared" si="131"/>
        <v>15871</v>
      </c>
      <c r="R109" s="1354">
        <v>67</v>
      </c>
      <c r="S109" s="1350">
        <f t="shared" si="132"/>
        <v>67000</v>
      </c>
      <c r="T109" s="1350">
        <f t="shared" si="133"/>
        <v>16884</v>
      </c>
      <c r="U109" s="1350">
        <f t="shared" si="134"/>
        <v>83884</v>
      </c>
      <c r="V109" s="1354">
        <v>34.90099</v>
      </c>
      <c r="W109" s="1350">
        <f t="shared" si="135"/>
        <v>17450</v>
      </c>
      <c r="X109" s="1350">
        <f t="shared" si="136"/>
        <v>5008</v>
      </c>
      <c r="Y109" s="1350">
        <f t="shared" si="137"/>
        <v>22458</v>
      </c>
      <c r="Z109" s="1354">
        <f t="shared" si="138"/>
        <v>101.90099000000001</v>
      </c>
      <c r="AA109" s="1350">
        <f t="shared" si="139"/>
        <v>84450</v>
      </c>
      <c r="AB109" s="1350">
        <f t="shared" si="140"/>
        <v>21892</v>
      </c>
      <c r="AC109" s="662">
        <f t="shared" si="141"/>
        <v>106342</v>
      </c>
      <c r="AD109" s="1354">
        <v>67</v>
      </c>
      <c r="AE109" s="1350">
        <f t="shared" si="142"/>
        <v>53600</v>
      </c>
      <c r="AF109" s="1350">
        <f t="shared" si="143"/>
        <v>13507</v>
      </c>
      <c r="AG109" s="1350">
        <f t="shared" si="144"/>
        <v>67107</v>
      </c>
      <c r="AH109" s="1354">
        <v>34.90099</v>
      </c>
      <c r="AI109" s="1350">
        <f t="shared" si="145"/>
        <v>13960</v>
      </c>
      <c r="AJ109" s="1350">
        <f t="shared" si="146"/>
        <v>4007</v>
      </c>
      <c r="AK109" s="1350">
        <f t="shared" si="147"/>
        <v>17967</v>
      </c>
      <c r="AL109" s="1354">
        <f t="shared" si="148"/>
        <v>101.90099000000001</v>
      </c>
      <c r="AM109" s="1350">
        <f t="shared" si="149"/>
        <v>67560</v>
      </c>
      <c r="AN109" s="1350">
        <f t="shared" si="150"/>
        <v>17514</v>
      </c>
      <c r="AO109" s="1385">
        <f t="shared" si="151"/>
        <v>85074</v>
      </c>
      <c r="AP109" s="675">
        <f t="shared" si="152"/>
        <v>217287</v>
      </c>
      <c r="AS109" s="608">
        <v>182</v>
      </c>
      <c r="AT109" s="674">
        <f t="shared" si="153"/>
        <v>43862</v>
      </c>
    </row>
    <row r="110" spans="1:46" ht="15" customHeight="1" x14ac:dyDescent="0.2">
      <c r="A110" s="598" t="s">
        <v>465</v>
      </c>
      <c r="B110" s="599" t="s">
        <v>465</v>
      </c>
      <c r="C110" s="600" t="s">
        <v>302</v>
      </c>
      <c r="D110" s="611">
        <v>0</v>
      </c>
      <c r="E110" s="649">
        <f t="shared" si="125"/>
        <v>0</v>
      </c>
      <c r="F110" s="611">
        <v>0</v>
      </c>
      <c r="G110" s="654">
        <f t="shared" si="126"/>
        <v>0</v>
      </c>
      <c r="H110" s="611"/>
      <c r="I110" s="654">
        <f t="shared" si="127"/>
        <v>0</v>
      </c>
      <c r="J110" s="1363">
        <f t="shared" si="128"/>
        <v>0</v>
      </c>
      <c r="K110" s="1313">
        <v>2</v>
      </c>
      <c r="L110" s="663">
        <f t="shared" si="129"/>
        <v>482</v>
      </c>
      <c r="M110" s="1388"/>
      <c r="N110" s="611">
        <v>122</v>
      </c>
      <c r="O110" s="667">
        <f t="shared" si="130"/>
        <v>7198</v>
      </c>
      <c r="P110" s="654"/>
      <c r="Q110" s="667">
        <f t="shared" si="131"/>
        <v>7198</v>
      </c>
      <c r="R110" s="1352">
        <v>24.518079999999998</v>
      </c>
      <c r="S110" s="1349">
        <f t="shared" si="132"/>
        <v>24518</v>
      </c>
      <c r="T110" s="1349">
        <f t="shared" si="133"/>
        <v>6179</v>
      </c>
      <c r="U110" s="1349">
        <f t="shared" si="134"/>
        <v>30697</v>
      </c>
      <c r="V110" s="1352">
        <v>15</v>
      </c>
      <c r="W110" s="1349">
        <f t="shared" si="135"/>
        <v>7500</v>
      </c>
      <c r="X110" s="1349">
        <f t="shared" si="136"/>
        <v>2153</v>
      </c>
      <c r="Y110" s="1349">
        <f t="shared" si="137"/>
        <v>9653</v>
      </c>
      <c r="Z110" s="1352">
        <f t="shared" si="138"/>
        <v>39.518079999999998</v>
      </c>
      <c r="AA110" s="1349">
        <f t="shared" si="139"/>
        <v>32018</v>
      </c>
      <c r="AB110" s="1349">
        <f t="shared" si="140"/>
        <v>8332</v>
      </c>
      <c r="AC110" s="664">
        <f t="shared" si="141"/>
        <v>40350</v>
      </c>
      <c r="AD110" s="1352">
        <v>24.518079999999998</v>
      </c>
      <c r="AE110" s="1349">
        <f t="shared" si="142"/>
        <v>19614</v>
      </c>
      <c r="AF110" s="1349">
        <f t="shared" si="143"/>
        <v>4943</v>
      </c>
      <c r="AG110" s="1349">
        <f t="shared" si="144"/>
        <v>24557</v>
      </c>
      <c r="AH110" s="1352">
        <v>15</v>
      </c>
      <c r="AI110" s="1349">
        <f t="shared" si="145"/>
        <v>6000</v>
      </c>
      <c r="AJ110" s="1349">
        <f t="shared" si="146"/>
        <v>1722</v>
      </c>
      <c r="AK110" s="1349">
        <f t="shared" si="147"/>
        <v>7722</v>
      </c>
      <c r="AL110" s="1352">
        <f t="shared" si="148"/>
        <v>39.518079999999998</v>
      </c>
      <c r="AM110" s="1349">
        <f t="shared" si="149"/>
        <v>25614</v>
      </c>
      <c r="AN110" s="1349">
        <f t="shared" si="150"/>
        <v>6665</v>
      </c>
      <c r="AO110" s="1383">
        <f t="shared" si="151"/>
        <v>32279</v>
      </c>
      <c r="AP110" s="669">
        <f t="shared" si="152"/>
        <v>80309</v>
      </c>
      <c r="AS110" s="601">
        <v>0</v>
      </c>
      <c r="AT110" s="668">
        <f t="shared" si="153"/>
        <v>0</v>
      </c>
    </row>
    <row r="111" spans="1:46" ht="15" customHeight="1" x14ac:dyDescent="0.2">
      <c r="A111" s="604" t="s">
        <v>466</v>
      </c>
      <c r="B111" s="305" t="s">
        <v>466</v>
      </c>
      <c r="C111" s="602" t="s">
        <v>259</v>
      </c>
      <c r="D111" s="609">
        <v>0</v>
      </c>
      <c r="E111" s="650">
        <f t="shared" si="125"/>
        <v>0</v>
      </c>
      <c r="F111" s="609">
        <v>0</v>
      </c>
      <c r="G111" s="655">
        <f t="shared" si="126"/>
        <v>0</v>
      </c>
      <c r="H111" s="609"/>
      <c r="I111" s="655">
        <f t="shared" si="127"/>
        <v>0</v>
      </c>
      <c r="J111" s="1364">
        <f t="shared" si="128"/>
        <v>0</v>
      </c>
      <c r="K111" s="1150">
        <v>58</v>
      </c>
      <c r="L111" s="659">
        <f t="shared" si="129"/>
        <v>13978</v>
      </c>
      <c r="M111" s="1389"/>
      <c r="N111" s="609">
        <v>216</v>
      </c>
      <c r="O111" s="670">
        <f t="shared" si="130"/>
        <v>12744</v>
      </c>
      <c r="P111" s="655"/>
      <c r="Q111" s="670">
        <f t="shared" si="131"/>
        <v>12744</v>
      </c>
      <c r="R111" s="1353">
        <v>41.610645999999996</v>
      </c>
      <c r="S111" s="1316">
        <f t="shared" si="132"/>
        <v>41611</v>
      </c>
      <c r="T111" s="1316">
        <f t="shared" si="133"/>
        <v>10486</v>
      </c>
      <c r="U111" s="1316">
        <f t="shared" si="134"/>
        <v>52097</v>
      </c>
      <c r="V111" s="1353">
        <v>14.064815000000001</v>
      </c>
      <c r="W111" s="1316">
        <f t="shared" si="135"/>
        <v>7032</v>
      </c>
      <c r="X111" s="1316">
        <f t="shared" si="136"/>
        <v>2018</v>
      </c>
      <c r="Y111" s="1316">
        <f t="shared" si="137"/>
        <v>9050</v>
      </c>
      <c r="Z111" s="1353">
        <f t="shared" si="138"/>
        <v>55.675460999999999</v>
      </c>
      <c r="AA111" s="1316">
        <f t="shared" si="139"/>
        <v>48643</v>
      </c>
      <c r="AB111" s="1316">
        <f t="shared" si="140"/>
        <v>12504</v>
      </c>
      <c r="AC111" s="660">
        <f t="shared" si="141"/>
        <v>61147</v>
      </c>
      <c r="AD111" s="1353">
        <v>41.610645999999996</v>
      </c>
      <c r="AE111" s="1316">
        <f t="shared" si="142"/>
        <v>33289</v>
      </c>
      <c r="AF111" s="1316">
        <f t="shared" si="143"/>
        <v>8389</v>
      </c>
      <c r="AG111" s="1316">
        <f t="shared" si="144"/>
        <v>41678</v>
      </c>
      <c r="AH111" s="1353">
        <v>14.064815000000001</v>
      </c>
      <c r="AI111" s="1316">
        <f t="shared" si="145"/>
        <v>5626</v>
      </c>
      <c r="AJ111" s="1316">
        <f t="shared" si="146"/>
        <v>1615</v>
      </c>
      <c r="AK111" s="1316">
        <f t="shared" si="147"/>
        <v>7241</v>
      </c>
      <c r="AL111" s="1353">
        <f t="shared" si="148"/>
        <v>55.675460999999999</v>
      </c>
      <c r="AM111" s="1316">
        <f t="shared" si="149"/>
        <v>38915</v>
      </c>
      <c r="AN111" s="1316">
        <f t="shared" si="150"/>
        <v>10004</v>
      </c>
      <c r="AO111" s="1384">
        <f t="shared" si="151"/>
        <v>48919</v>
      </c>
      <c r="AP111" s="672">
        <f t="shared" si="152"/>
        <v>136788</v>
      </c>
      <c r="AS111" s="603">
        <v>141</v>
      </c>
      <c r="AT111" s="671">
        <f t="shared" si="153"/>
        <v>33981</v>
      </c>
    </row>
    <row r="112" spans="1:46" ht="15" customHeight="1" x14ac:dyDescent="0.2">
      <c r="A112" s="604" t="s">
        <v>467</v>
      </c>
      <c r="B112" s="305" t="s">
        <v>467</v>
      </c>
      <c r="C112" s="602" t="s">
        <v>269</v>
      </c>
      <c r="D112" s="609">
        <v>0</v>
      </c>
      <c r="E112" s="650">
        <f t="shared" si="125"/>
        <v>0</v>
      </c>
      <c r="F112" s="609">
        <v>0</v>
      </c>
      <c r="G112" s="655">
        <f t="shared" si="126"/>
        <v>0</v>
      </c>
      <c r="H112" s="609"/>
      <c r="I112" s="655">
        <f t="shared" si="127"/>
        <v>0</v>
      </c>
      <c r="J112" s="1364">
        <f t="shared" si="128"/>
        <v>0</v>
      </c>
      <c r="K112" s="1150">
        <v>175</v>
      </c>
      <c r="L112" s="659">
        <f t="shared" si="129"/>
        <v>42175</v>
      </c>
      <c r="M112" s="1389"/>
      <c r="N112" s="609">
        <v>504</v>
      </c>
      <c r="O112" s="670">
        <f t="shared" si="130"/>
        <v>29736</v>
      </c>
      <c r="P112" s="655"/>
      <c r="Q112" s="670">
        <f t="shared" si="131"/>
        <v>29736</v>
      </c>
      <c r="R112" s="1353">
        <v>43</v>
      </c>
      <c r="S112" s="1316">
        <f t="shared" si="132"/>
        <v>43000</v>
      </c>
      <c r="T112" s="1316">
        <f t="shared" si="133"/>
        <v>10836</v>
      </c>
      <c r="U112" s="1316">
        <f t="shared" si="134"/>
        <v>53836</v>
      </c>
      <c r="V112" s="1353">
        <v>11</v>
      </c>
      <c r="W112" s="1316">
        <f t="shared" si="135"/>
        <v>5500</v>
      </c>
      <c r="X112" s="1316">
        <f t="shared" si="136"/>
        <v>1579</v>
      </c>
      <c r="Y112" s="1316">
        <f t="shared" si="137"/>
        <v>7079</v>
      </c>
      <c r="Z112" s="1353">
        <f t="shared" si="138"/>
        <v>54</v>
      </c>
      <c r="AA112" s="1316">
        <f t="shared" si="139"/>
        <v>48500</v>
      </c>
      <c r="AB112" s="1316">
        <f t="shared" si="140"/>
        <v>12415</v>
      </c>
      <c r="AC112" s="660">
        <f t="shared" si="141"/>
        <v>60915</v>
      </c>
      <c r="AD112" s="1353">
        <v>43</v>
      </c>
      <c r="AE112" s="1316">
        <f t="shared" si="142"/>
        <v>34400</v>
      </c>
      <c r="AF112" s="1316">
        <f t="shared" si="143"/>
        <v>8669</v>
      </c>
      <c r="AG112" s="1316">
        <f t="shared" si="144"/>
        <v>43069</v>
      </c>
      <c r="AH112" s="1353">
        <v>11</v>
      </c>
      <c r="AI112" s="1316">
        <f t="shared" si="145"/>
        <v>4400</v>
      </c>
      <c r="AJ112" s="1316">
        <f t="shared" si="146"/>
        <v>1263</v>
      </c>
      <c r="AK112" s="1316">
        <f t="shared" si="147"/>
        <v>5663</v>
      </c>
      <c r="AL112" s="1353">
        <f t="shared" si="148"/>
        <v>54</v>
      </c>
      <c r="AM112" s="1316">
        <f t="shared" si="149"/>
        <v>38800</v>
      </c>
      <c r="AN112" s="1316">
        <f t="shared" si="150"/>
        <v>9932</v>
      </c>
      <c r="AO112" s="1384">
        <f t="shared" si="151"/>
        <v>48732</v>
      </c>
      <c r="AP112" s="672">
        <f t="shared" si="152"/>
        <v>181558</v>
      </c>
      <c r="AS112" s="603">
        <v>517</v>
      </c>
      <c r="AT112" s="671">
        <f t="shared" si="153"/>
        <v>124597</v>
      </c>
    </row>
    <row r="113" spans="1:46" ht="15" customHeight="1" x14ac:dyDescent="0.2">
      <c r="A113" s="604" t="s">
        <v>468</v>
      </c>
      <c r="B113" s="305" t="s">
        <v>468</v>
      </c>
      <c r="C113" s="602" t="s">
        <v>270</v>
      </c>
      <c r="D113" s="609">
        <v>0</v>
      </c>
      <c r="E113" s="650">
        <f t="shared" si="125"/>
        <v>0</v>
      </c>
      <c r="F113" s="609">
        <v>0</v>
      </c>
      <c r="G113" s="655">
        <f t="shared" si="126"/>
        <v>0</v>
      </c>
      <c r="H113" s="609"/>
      <c r="I113" s="655">
        <f t="shared" si="127"/>
        <v>0</v>
      </c>
      <c r="J113" s="1364">
        <f t="shared" si="128"/>
        <v>0</v>
      </c>
      <c r="K113" s="1150">
        <v>14</v>
      </c>
      <c r="L113" s="659">
        <f t="shared" si="129"/>
        <v>10000</v>
      </c>
      <c r="M113" s="1389"/>
      <c r="N113" s="609">
        <v>75</v>
      </c>
      <c r="O113" s="670">
        <f t="shared" si="130"/>
        <v>4425</v>
      </c>
      <c r="P113" s="655"/>
      <c r="Q113" s="670">
        <f t="shared" si="131"/>
        <v>4425</v>
      </c>
      <c r="R113" s="1353">
        <v>5</v>
      </c>
      <c r="S113" s="1316">
        <f t="shared" si="132"/>
        <v>5000</v>
      </c>
      <c r="T113" s="1316">
        <f t="shared" si="133"/>
        <v>1260</v>
      </c>
      <c r="U113" s="1316">
        <f t="shared" si="134"/>
        <v>6260</v>
      </c>
      <c r="V113" s="1353">
        <v>9</v>
      </c>
      <c r="W113" s="1316">
        <f t="shared" si="135"/>
        <v>4500</v>
      </c>
      <c r="X113" s="1316">
        <f t="shared" si="136"/>
        <v>1292</v>
      </c>
      <c r="Y113" s="1316">
        <f t="shared" si="137"/>
        <v>5792</v>
      </c>
      <c r="Z113" s="1353">
        <f t="shared" si="138"/>
        <v>14</v>
      </c>
      <c r="AA113" s="1316">
        <f t="shared" si="139"/>
        <v>9500</v>
      </c>
      <c r="AB113" s="1316">
        <f t="shared" si="140"/>
        <v>2552</v>
      </c>
      <c r="AC113" s="660">
        <f t="shared" si="141"/>
        <v>12052</v>
      </c>
      <c r="AD113" s="1353">
        <v>5</v>
      </c>
      <c r="AE113" s="1316">
        <f t="shared" si="142"/>
        <v>4000</v>
      </c>
      <c r="AF113" s="1316">
        <f t="shared" si="143"/>
        <v>1008</v>
      </c>
      <c r="AG113" s="1316">
        <f t="shared" si="144"/>
        <v>5008</v>
      </c>
      <c r="AH113" s="1353">
        <v>9</v>
      </c>
      <c r="AI113" s="1316">
        <f t="shared" si="145"/>
        <v>3600</v>
      </c>
      <c r="AJ113" s="1316">
        <f t="shared" si="146"/>
        <v>1033</v>
      </c>
      <c r="AK113" s="1316">
        <f t="shared" si="147"/>
        <v>4633</v>
      </c>
      <c r="AL113" s="1353">
        <f t="shared" si="148"/>
        <v>14</v>
      </c>
      <c r="AM113" s="1316">
        <f t="shared" si="149"/>
        <v>7600</v>
      </c>
      <c r="AN113" s="1316">
        <f t="shared" si="150"/>
        <v>2041</v>
      </c>
      <c r="AO113" s="1384">
        <f t="shared" si="151"/>
        <v>9641</v>
      </c>
      <c r="AP113" s="672">
        <f t="shared" si="152"/>
        <v>36118</v>
      </c>
      <c r="AS113" s="603">
        <v>51</v>
      </c>
      <c r="AT113" s="671">
        <f t="shared" si="153"/>
        <v>12291</v>
      </c>
    </row>
    <row r="114" spans="1:46" ht="15" customHeight="1" x14ac:dyDescent="0.2">
      <c r="A114" s="605" t="s">
        <v>469</v>
      </c>
      <c r="B114" s="606" t="s">
        <v>469</v>
      </c>
      <c r="C114" s="607" t="s">
        <v>271</v>
      </c>
      <c r="D114" s="610">
        <v>0</v>
      </c>
      <c r="E114" s="651">
        <f t="shared" si="125"/>
        <v>0</v>
      </c>
      <c r="F114" s="610">
        <v>0</v>
      </c>
      <c r="G114" s="656">
        <f t="shared" si="126"/>
        <v>0</v>
      </c>
      <c r="H114" s="610"/>
      <c r="I114" s="656">
        <f t="shared" si="127"/>
        <v>0</v>
      </c>
      <c r="J114" s="1365">
        <f t="shared" si="128"/>
        <v>0</v>
      </c>
      <c r="K114" s="1314">
        <v>132</v>
      </c>
      <c r="L114" s="661">
        <f t="shared" si="129"/>
        <v>31812</v>
      </c>
      <c r="M114" s="1390"/>
      <c r="N114" s="610">
        <v>355</v>
      </c>
      <c r="O114" s="673">
        <f t="shared" si="130"/>
        <v>20945</v>
      </c>
      <c r="P114" s="656"/>
      <c r="Q114" s="673">
        <f t="shared" si="131"/>
        <v>20945</v>
      </c>
      <c r="R114" s="1354">
        <v>107</v>
      </c>
      <c r="S114" s="1350">
        <f t="shared" si="132"/>
        <v>107000</v>
      </c>
      <c r="T114" s="1350">
        <f t="shared" si="133"/>
        <v>26964</v>
      </c>
      <c r="U114" s="1350">
        <f t="shared" si="134"/>
        <v>133964</v>
      </c>
      <c r="V114" s="1354">
        <v>33.5</v>
      </c>
      <c r="W114" s="1350">
        <f t="shared" si="135"/>
        <v>16750</v>
      </c>
      <c r="X114" s="1350">
        <f t="shared" si="136"/>
        <v>4807</v>
      </c>
      <c r="Y114" s="1350">
        <f t="shared" si="137"/>
        <v>21557</v>
      </c>
      <c r="Z114" s="1354">
        <f t="shared" si="138"/>
        <v>140.5</v>
      </c>
      <c r="AA114" s="1350">
        <f t="shared" si="139"/>
        <v>123750</v>
      </c>
      <c r="AB114" s="1350">
        <f t="shared" si="140"/>
        <v>31771</v>
      </c>
      <c r="AC114" s="662">
        <f t="shared" si="141"/>
        <v>155521</v>
      </c>
      <c r="AD114" s="1354">
        <v>107</v>
      </c>
      <c r="AE114" s="1350">
        <f t="shared" si="142"/>
        <v>85600</v>
      </c>
      <c r="AF114" s="1350">
        <f t="shared" si="143"/>
        <v>21571</v>
      </c>
      <c r="AG114" s="1350">
        <f t="shared" si="144"/>
        <v>107171</v>
      </c>
      <c r="AH114" s="1354">
        <v>33.5</v>
      </c>
      <c r="AI114" s="1350">
        <f t="shared" si="145"/>
        <v>13400</v>
      </c>
      <c r="AJ114" s="1350">
        <f t="shared" si="146"/>
        <v>3846</v>
      </c>
      <c r="AK114" s="1350">
        <f t="shared" si="147"/>
        <v>17246</v>
      </c>
      <c r="AL114" s="1354">
        <f t="shared" si="148"/>
        <v>140.5</v>
      </c>
      <c r="AM114" s="1350">
        <f t="shared" si="149"/>
        <v>99000</v>
      </c>
      <c r="AN114" s="1350">
        <f t="shared" si="150"/>
        <v>25417</v>
      </c>
      <c r="AO114" s="1385">
        <f t="shared" si="151"/>
        <v>124417</v>
      </c>
      <c r="AP114" s="675">
        <f t="shared" si="152"/>
        <v>332695</v>
      </c>
      <c r="AS114" s="608">
        <v>255</v>
      </c>
      <c r="AT114" s="674">
        <f t="shared" si="153"/>
        <v>61455</v>
      </c>
    </row>
    <row r="115" spans="1:46" ht="15" customHeight="1" x14ac:dyDescent="0.2">
      <c r="A115" s="598" t="s">
        <v>470</v>
      </c>
      <c r="B115" s="599" t="s">
        <v>470</v>
      </c>
      <c r="C115" s="600" t="s">
        <v>258</v>
      </c>
      <c r="D115" s="611">
        <v>0</v>
      </c>
      <c r="E115" s="649">
        <f t="shared" si="125"/>
        <v>0</v>
      </c>
      <c r="F115" s="611">
        <v>0</v>
      </c>
      <c r="G115" s="654">
        <f t="shared" si="126"/>
        <v>0</v>
      </c>
      <c r="H115" s="611"/>
      <c r="I115" s="654">
        <f t="shared" si="127"/>
        <v>0</v>
      </c>
      <c r="J115" s="1363">
        <f t="shared" si="128"/>
        <v>0</v>
      </c>
      <c r="K115" s="1313">
        <v>17</v>
      </c>
      <c r="L115" s="663">
        <f t="shared" si="129"/>
        <v>4097</v>
      </c>
      <c r="M115" s="1388"/>
      <c r="N115" s="611">
        <v>93</v>
      </c>
      <c r="O115" s="667">
        <f t="shared" si="130"/>
        <v>5487</v>
      </c>
      <c r="P115" s="654"/>
      <c r="Q115" s="667">
        <f t="shared" si="131"/>
        <v>5487</v>
      </c>
      <c r="R115" s="1352">
        <v>60</v>
      </c>
      <c r="S115" s="1349">
        <f t="shared" si="132"/>
        <v>60000</v>
      </c>
      <c r="T115" s="1349">
        <f t="shared" si="133"/>
        <v>15120</v>
      </c>
      <c r="U115" s="1349">
        <f t="shared" si="134"/>
        <v>75120</v>
      </c>
      <c r="V115" s="1352">
        <v>10</v>
      </c>
      <c r="W115" s="1349">
        <f t="shared" si="135"/>
        <v>5000</v>
      </c>
      <c r="X115" s="1349">
        <f t="shared" si="136"/>
        <v>1435</v>
      </c>
      <c r="Y115" s="1349">
        <f t="shared" si="137"/>
        <v>6435</v>
      </c>
      <c r="Z115" s="1352">
        <f t="shared" si="138"/>
        <v>70</v>
      </c>
      <c r="AA115" s="1349">
        <f t="shared" si="139"/>
        <v>65000</v>
      </c>
      <c r="AB115" s="1349">
        <f t="shared" si="140"/>
        <v>16555</v>
      </c>
      <c r="AC115" s="664">
        <f t="shared" si="141"/>
        <v>81555</v>
      </c>
      <c r="AD115" s="1352">
        <v>60</v>
      </c>
      <c r="AE115" s="1349">
        <f t="shared" si="142"/>
        <v>48000</v>
      </c>
      <c r="AF115" s="1349">
        <f t="shared" si="143"/>
        <v>12096</v>
      </c>
      <c r="AG115" s="1349">
        <f t="shared" si="144"/>
        <v>60096</v>
      </c>
      <c r="AH115" s="1352">
        <v>10</v>
      </c>
      <c r="AI115" s="1349">
        <f t="shared" si="145"/>
        <v>4000</v>
      </c>
      <c r="AJ115" s="1349">
        <f t="shared" si="146"/>
        <v>1148</v>
      </c>
      <c r="AK115" s="1349">
        <f t="shared" si="147"/>
        <v>5148</v>
      </c>
      <c r="AL115" s="1352">
        <f t="shared" si="148"/>
        <v>70</v>
      </c>
      <c r="AM115" s="1349">
        <f t="shared" si="149"/>
        <v>52000</v>
      </c>
      <c r="AN115" s="1349">
        <f t="shared" si="150"/>
        <v>13244</v>
      </c>
      <c r="AO115" s="1383">
        <f t="shared" si="151"/>
        <v>65244</v>
      </c>
      <c r="AP115" s="669">
        <f t="shared" si="152"/>
        <v>156383</v>
      </c>
      <c r="AS115" s="601">
        <v>0</v>
      </c>
      <c r="AT115" s="668">
        <f t="shared" si="153"/>
        <v>0</v>
      </c>
    </row>
    <row r="116" spans="1:46" ht="15" customHeight="1" x14ac:dyDescent="0.2">
      <c r="A116" s="604" t="s">
        <v>471</v>
      </c>
      <c r="B116" s="305" t="s">
        <v>471</v>
      </c>
      <c r="C116" s="602" t="s">
        <v>272</v>
      </c>
      <c r="D116" s="609">
        <v>0</v>
      </c>
      <c r="E116" s="650">
        <f t="shared" si="125"/>
        <v>0</v>
      </c>
      <c r="F116" s="609">
        <v>0</v>
      </c>
      <c r="G116" s="655">
        <f t="shared" si="126"/>
        <v>0</v>
      </c>
      <c r="H116" s="609"/>
      <c r="I116" s="655">
        <f t="shared" si="127"/>
        <v>0</v>
      </c>
      <c r="J116" s="1364">
        <f t="shared" si="128"/>
        <v>0</v>
      </c>
      <c r="K116" s="1150">
        <v>0</v>
      </c>
      <c r="L116" s="659">
        <f t="shared" si="129"/>
        <v>10000</v>
      </c>
      <c r="M116" s="1389"/>
      <c r="N116" s="609">
        <v>226</v>
      </c>
      <c r="O116" s="670">
        <f t="shared" si="130"/>
        <v>13334</v>
      </c>
      <c r="P116" s="655"/>
      <c r="Q116" s="670">
        <f t="shared" si="131"/>
        <v>13334</v>
      </c>
      <c r="R116" s="1353">
        <v>80.200789999999998</v>
      </c>
      <c r="S116" s="1316">
        <f t="shared" si="132"/>
        <v>80201</v>
      </c>
      <c r="T116" s="1316">
        <f t="shared" si="133"/>
        <v>20211</v>
      </c>
      <c r="U116" s="1316">
        <f t="shared" si="134"/>
        <v>100412</v>
      </c>
      <c r="V116" s="1353">
        <v>37.84948</v>
      </c>
      <c r="W116" s="1316">
        <f t="shared" si="135"/>
        <v>18925</v>
      </c>
      <c r="X116" s="1316">
        <f t="shared" si="136"/>
        <v>5431</v>
      </c>
      <c r="Y116" s="1316">
        <f t="shared" si="137"/>
        <v>24356</v>
      </c>
      <c r="Z116" s="1353">
        <f t="shared" si="138"/>
        <v>118.05027</v>
      </c>
      <c r="AA116" s="1316">
        <f t="shared" si="139"/>
        <v>99126</v>
      </c>
      <c r="AB116" s="1316">
        <f t="shared" si="140"/>
        <v>25642</v>
      </c>
      <c r="AC116" s="660">
        <f t="shared" si="141"/>
        <v>124768</v>
      </c>
      <c r="AD116" s="1353">
        <v>80.200789999999998</v>
      </c>
      <c r="AE116" s="1316">
        <f t="shared" si="142"/>
        <v>64161</v>
      </c>
      <c r="AF116" s="1316">
        <f t="shared" si="143"/>
        <v>16169</v>
      </c>
      <c r="AG116" s="1316">
        <f t="shared" si="144"/>
        <v>80330</v>
      </c>
      <c r="AH116" s="1353">
        <v>37.84948</v>
      </c>
      <c r="AI116" s="1316">
        <f t="shared" si="145"/>
        <v>15140</v>
      </c>
      <c r="AJ116" s="1316">
        <f t="shared" si="146"/>
        <v>4345</v>
      </c>
      <c r="AK116" s="1316">
        <f t="shared" si="147"/>
        <v>19485</v>
      </c>
      <c r="AL116" s="1353">
        <f t="shared" si="148"/>
        <v>118.05027</v>
      </c>
      <c r="AM116" s="1316">
        <f t="shared" si="149"/>
        <v>79301</v>
      </c>
      <c r="AN116" s="1316">
        <f t="shared" si="150"/>
        <v>20514</v>
      </c>
      <c r="AO116" s="1384">
        <f t="shared" si="151"/>
        <v>99815</v>
      </c>
      <c r="AP116" s="672">
        <f t="shared" si="152"/>
        <v>247917</v>
      </c>
      <c r="AS116" s="603">
        <v>127</v>
      </c>
      <c r="AT116" s="671">
        <f t="shared" si="153"/>
        <v>30607</v>
      </c>
    </row>
    <row r="117" spans="1:46" ht="15" customHeight="1" x14ac:dyDescent="0.2">
      <c r="A117" s="604" t="s">
        <v>472</v>
      </c>
      <c r="B117" s="305" t="s">
        <v>472</v>
      </c>
      <c r="C117" s="602" t="s">
        <v>267</v>
      </c>
      <c r="D117" s="609">
        <v>0</v>
      </c>
      <c r="E117" s="650">
        <f t="shared" si="125"/>
        <v>0</v>
      </c>
      <c r="F117" s="609">
        <v>0</v>
      </c>
      <c r="G117" s="655">
        <f t="shared" si="126"/>
        <v>0</v>
      </c>
      <c r="H117" s="609"/>
      <c r="I117" s="655">
        <f t="shared" si="127"/>
        <v>0</v>
      </c>
      <c r="J117" s="1364">
        <f t="shared" si="128"/>
        <v>0</v>
      </c>
      <c r="K117" s="1150">
        <v>14</v>
      </c>
      <c r="L117" s="659">
        <f t="shared" si="129"/>
        <v>3374</v>
      </c>
      <c r="M117" s="1389"/>
      <c r="N117" s="609">
        <v>79</v>
      </c>
      <c r="O117" s="670">
        <f t="shared" si="130"/>
        <v>4661</v>
      </c>
      <c r="P117" s="655"/>
      <c r="Q117" s="670">
        <f t="shared" si="131"/>
        <v>4661</v>
      </c>
      <c r="R117" s="1353">
        <v>37.833379999999998</v>
      </c>
      <c r="S117" s="1316">
        <f t="shared" si="132"/>
        <v>37833</v>
      </c>
      <c r="T117" s="1316">
        <f t="shared" si="133"/>
        <v>9534</v>
      </c>
      <c r="U117" s="1316">
        <f t="shared" si="134"/>
        <v>47367</v>
      </c>
      <c r="V117" s="1353">
        <v>23.46669</v>
      </c>
      <c r="W117" s="1316">
        <f t="shared" si="135"/>
        <v>11733</v>
      </c>
      <c r="X117" s="1316">
        <f t="shared" si="136"/>
        <v>3367</v>
      </c>
      <c r="Y117" s="1316">
        <f t="shared" si="137"/>
        <v>15100</v>
      </c>
      <c r="Z117" s="1353">
        <f t="shared" si="138"/>
        <v>61.300069999999998</v>
      </c>
      <c r="AA117" s="1316">
        <f t="shared" si="139"/>
        <v>49566</v>
      </c>
      <c r="AB117" s="1316">
        <f t="shared" si="140"/>
        <v>12901</v>
      </c>
      <c r="AC117" s="660">
        <f t="shared" si="141"/>
        <v>62467</v>
      </c>
      <c r="AD117" s="1353">
        <v>37.833379999999998</v>
      </c>
      <c r="AE117" s="1316">
        <f t="shared" si="142"/>
        <v>30267</v>
      </c>
      <c r="AF117" s="1316">
        <f t="shared" si="143"/>
        <v>7627</v>
      </c>
      <c r="AG117" s="1316">
        <f t="shared" si="144"/>
        <v>37894</v>
      </c>
      <c r="AH117" s="1353">
        <v>23.46669</v>
      </c>
      <c r="AI117" s="1316">
        <f t="shared" si="145"/>
        <v>9387</v>
      </c>
      <c r="AJ117" s="1316">
        <f t="shared" si="146"/>
        <v>2694</v>
      </c>
      <c r="AK117" s="1316">
        <f t="shared" si="147"/>
        <v>12081</v>
      </c>
      <c r="AL117" s="1353">
        <f t="shared" si="148"/>
        <v>61.300069999999998</v>
      </c>
      <c r="AM117" s="1316">
        <f t="shared" si="149"/>
        <v>39654</v>
      </c>
      <c r="AN117" s="1316">
        <f t="shared" si="150"/>
        <v>10321</v>
      </c>
      <c r="AO117" s="1384">
        <f t="shared" si="151"/>
        <v>49975</v>
      </c>
      <c r="AP117" s="672">
        <f t="shared" si="152"/>
        <v>120477</v>
      </c>
      <c r="AS117" s="603">
        <v>0</v>
      </c>
      <c r="AT117" s="671">
        <f t="shared" si="153"/>
        <v>0</v>
      </c>
    </row>
    <row r="118" spans="1:46" ht="15" customHeight="1" x14ac:dyDescent="0.2">
      <c r="A118" s="604" t="s">
        <v>473</v>
      </c>
      <c r="B118" s="305" t="s">
        <v>473</v>
      </c>
      <c r="C118" s="602" t="s">
        <v>363</v>
      </c>
      <c r="D118" s="609">
        <v>0</v>
      </c>
      <c r="E118" s="650">
        <f t="shared" si="125"/>
        <v>0</v>
      </c>
      <c r="F118" s="609">
        <v>0</v>
      </c>
      <c r="G118" s="655">
        <f t="shared" si="126"/>
        <v>0</v>
      </c>
      <c r="H118" s="609"/>
      <c r="I118" s="655">
        <f t="shared" si="127"/>
        <v>0</v>
      </c>
      <c r="J118" s="1364">
        <f t="shared" si="128"/>
        <v>0</v>
      </c>
      <c r="K118" s="1150">
        <v>414</v>
      </c>
      <c r="L118" s="659">
        <f t="shared" si="129"/>
        <v>99774</v>
      </c>
      <c r="M118" s="1389"/>
      <c r="N118" s="609">
        <v>1096</v>
      </c>
      <c r="O118" s="670">
        <f t="shared" si="130"/>
        <v>64664</v>
      </c>
      <c r="P118" s="655"/>
      <c r="Q118" s="670">
        <f t="shared" si="131"/>
        <v>64664</v>
      </c>
      <c r="R118" s="1353">
        <v>90.942520000000016</v>
      </c>
      <c r="S118" s="1316">
        <f t="shared" si="132"/>
        <v>90943</v>
      </c>
      <c r="T118" s="1316">
        <f t="shared" si="133"/>
        <v>22918</v>
      </c>
      <c r="U118" s="1316">
        <f t="shared" si="134"/>
        <v>113861</v>
      </c>
      <c r="V118" s="1353">
        <v>19.66666</v>
      </c>
      <c r="W118" s="1316">
        <f t="shared" si="135"/>
        <v>9833</v>
      </c>
      <c r="X118" s="1316">
        <f t="shared" si="136"/>
        <v>2822</v>
      </c>
      <c r="Y118" s="1316">
        <f t="shared" si="137"/>
        <v>12655</v>
      </c>
      <c r="Z118" s="1353">
        <f t="shared" si="138"/>
        <v>110.60918000000001</v>
      </c>
      <c r="AA118" s="1316">
        <f t="shared" si="139"/>
        <v>100776</v>
      </c>
      <c r="AB118" s="1316">
        <f t="shared" si="140"/>
        <v>25740</v>
      </c>
      <c r="AC118" s="660">
        <f t="shared" si="141"/>
        <v>126516</v>
      </c>
      <c r="AD118" s="1353">
        <v>90.942520000000016</v>
      </c>
      <c r="AE118" s="1316">
        <f t="shared" si="142"/>
        <v>72754</v>
      </c>
      <c r="AF118" s="1316">
        <f t="shared" si="143"/>
        <v>18334</v>
      </c>
      <c r="AG118" s="1316">
        <f t="shared" si="144"/>
        <v>91088</v>
      </c>
      <c r="AH118" s="1353">
        <v>19.66666</v>
      </c>
      <c r="AI118" s="1316">
        <f t="shared" si="145"/>
        <v>7867</v>
      </c>
      <c r="AJ118" s="1316">
        <f t="shared" si="146"/>
        <v>2258</v>
      </c>
      <c r="AK118" s="1316">
        <f t="shared" si="147"/>
        <v>10125</v>
      </c>
      <c r="AL118" s="1353">
        <f t="shared" si="148"/>
        <v>110.60918000000001</v>
      </c>
      <c r="AM118" s="1316">
        <f t="shared" si="149"/>
        <v>80621</v>
      </c>
      <c r="AN118" s="1316">
        <f t="shared" si="150"/>
        <v>20592</v>
      </c>
      <c r="AO118" s="1384">
        <f t="shared" si="151"/>
        <v>101213</v>
      </c>
      <c r="AP118" s="672">
        <f t="shared" si="152"/>
        <v>392167</v>
      </c>
      <c r="AS118" s="603">
        <v>647</v>
      </c>
      <c r="AT118" s="671">
        <f t="shared" si="153"/>
        <v>155927</v>
      </c>
    </row>
    <row r="119" spans="1:46" ht="15" customHeight="1" x14ac:dyDescent="0.2">
      <c r="A119" s="605" t="s">
        <v>474</v>
      </c>
      <c r="B119" s="606" t="s">
        <v>474</v>
      </c>
      <c r="C119" s="607" t="s">
        <v>261</v>
      </c>
      <c r="D119" s="610">
        <v>0</v>
      </c>
      <c r="E119" s="651">
        <f t="shared" si="125"/>
        <v>0</v>
      </c>
      <c r="F119" s="610">
        <v>0</v>
      </c>
      <c r="G119" s="656">
        <f t="shared" si="126"/>
        <v>0</v>
      </c>
      <c r="H119" s="610"/>
      <c r="I119" s="656">
        <f t="shared" si="127"/>
        <v>0</v>
      </c>
      <c r="J119" s="1365">
        <f t="shared" si="128"/>
        <v>0</v>
      </c>
      <c r="K119" s="1314">
        <v>7</v>
      </c>
      <c r="L119" s="661">
        <f t="shared" si="129"/>
        <v>1687</v>
      </c>
      <c r="M119" s="1390"/>
      <c r="N119" s="610">
        <v>156</v>
      </c>
      <c r="O119" s="673">
        <f t="shared" si="130"/>
        <v>9204</v>
      </c>
      <c r="P119" s="656"/>
      <c r="Q119" s="673">
        <f t="shared" si="131"/>
        <v>9204</v>
      </c>
      <c r="R119" s="1354">
        <v>55</v>
      </c>
      <c r="S119" s="1350">
        <f t="shared" si="132"/>
        <v>55000</v>
      </c>
      <c r="T119" s="1350">
        <f t="shared" si="133"/>
        <v>13860</v>
      </c>
      <c r="U119" s="1350">
        <f t="shared" si="134"/>
        <v>68860</v>
      </c>
      <c r="V119" s="1354">
        <v>14.962339999999999</v>
      </c>
      <c r="W119" s="1350">
        <f t="shared" si="135"/>
        <v>7481</v>
      </c>
      <c r="X119" s="1350">
        <f t="shared" si="136"/>
        <v>2147</v>
      </c>
      <c r="Y119" s="1350">
        <f t="shared" si="137"/>
        <v>9628</v>
      </c>
      <c r="Z119" s="1354">
        <f t="shared" si="138"/>
        <v>69.962339999999998</v>
      </c>
      <c r="AA119" s="1350">
        <f t="shared" si="139"/>
        <v>62481</v>
      </c>
      <c r="AB119" s="1350">
        <f t="shared" si="140"/>
        <v>16007</v>
      </c>
      <c r="AC119" s="662">
        <f t="shared" si="141"/>
        <v>78488</v>
      </c>
      <c r="AD119" s="1354">
        <v>55</v>
      </c>
      <c r="AE119" s="1350">
        <f t="shared" si="142"/>
        <v>44000</v>
      </c>
      <c r="AF119" s="1350">
        <f t="shared" si="143"/>
        <v>11088</v>
      </c>
      <c r="AG119" s="1350">
        <f t="shared" si="144"/>
        <v>55088</v>
      </c>
      <c r="AH119" s="1354">
        <v>14.962339999999999</v>
      </c>
      <c r="AI119" s="1350">
        <f t="shared" si="145"/>
        <v>5985</v>
      </c>
      <c r="AJ119" s="1350">
        <f t="shared" si="146"/>
        <v>1718</v>
      </c>
      <c r="AK119" s="1350">
        <f t="shared" si="147"/>
        <v>7703</v>
      </c>
      <c r="AL119" s="1354">
        <f t="shared" si="148"/>
        <v>69.962339999999998</v>
      </c>
      <c r="AM119" s="1350">
        <f t="shared" si="149"/>
        <v>49985</v>
      </c>
      <c r="AN119" s="1350">
        <f t="shared" si="150"/>
        <v>12806</v>
      </c>
      <c r="AO119" s="1385">
        <f t="shared" si="151"/>
        <v>62791</v>
      </c>
      <c r="AP119" s="675">
        <f t="shared" si="152"/>
        <v>152170</v>
      </c>
      <c r="AS119" s="608">
        <v>0</v>
      </c>
      <c r="AT119" s="674">
        <f t="shared" si="153"/>
        <v>0</v>
      </c>
    </row>
    <row r="120" spans="1:46" ht="15" customHeight="1" x14ac:dyDescent="0.2">
      <c r="A120" s="598" t="s">
        <v>475</v>
      </c>
      <c r="B120" s="599" t="s">
        <v>475</v>
      </c>
      <c r="C120" s="600" t="s">
        <v>266</v>
      </c>
      <c r="D120" s="611">
        <v>0</v>
      </c>
      <c r="E120" s="649">
        <f t="shared" si="125"/>
        <v>0</v>
      </c>
      <c r="F120" s="611">
        <v>0</v>
      </c>
      <c r="G120" s="654">
        <f t="shared" si="126"/>
        <v>0</v>
      </c>
      <c r="H120" s="611"/>
      <c r="I120" s="654">
        <f t="shared" si="127"/>
        <v>0</v>
      </c>
      <c r="J120" s="1363">
        <f t="shared" si="128"/>
        <v>0</v>
      </c>
      <c r="K120" s="1313">
        <v>97</v>
      </c>
      <c r="L120" s="663">
        <f t="shared" si="129"/>
        <v>23377</v>
      </c>
      <c r="M120" s="1388"/>
      <c r="N120" s="611">
        <v>167</v>
      </c>
      <c r="O120" s="667">
        <f t="shared" si="130"/>
        <v>9853</v>
      </c>
      <c r="P120" s="654"/>
      <c r="Q120" s="667">
        <f t="shared" si="131"/>
        <v>9853</v>
      </c>
      <c r="R120" s="1352">
        <v>24.476535999999999</v>
      </c>
      <c r="S120" s="1349">
        <f t="shared" si="132"/>
        <v>24477</v>
      </c>
      <c r="T120" s="1349">
        <f t="shared" si="133"/>
        <v>6168</v>
      </c>
      <c r="U120" s="1349">
        <f t="shared" si="134"/>
        <v>30645</v>
      </c>
      <c r="V120" s="1352">
        <v>17.496786</v>
      </c>
      <c r="W120" s="1349">
        <f t="shared" si="135"/>
        <v>8748</v>
      </c>
      <c r="X120" s="1349">
        <f t="shared" si="136"/>
        <v>2511</v>
      </c>
      <c r="Y120" s="1349">
        <f t="shared" si="137"/>
        <v>11259</v>
      </c>
      <c r="Z120" s="1352">
        <f t="shared" si="138"/>
        <v>41.973321999999996</v>
      </c>
      <c r="AA120" s="1349">
        <f t="shared" si="139"/>
        <v>33225</v>
      </c>
      <c r="AB120" s="1349">
        <f t="shared" si="140"/>
        <v>8679</v>
      </c>
      <c r="AC120" s="664">
        <f t="shared" si="141"/>
        <v>41904</v>
      </c>
      <c r="AD120" s="1352">
        <v>24.476535999999999</v>
      </c>
      <c r="AE120" s="1349">
        <f t="shared" si="142"/>
        <v>19581</v>
      </c>
      <c r="AF120" s="1349">
        <f t="shared" si="143"/>
        <v>4934</v>
      </c>
      <c r="AG120" s="1349">
        <f t="shared" si="144"/>
        <v>24515</v>
      </c>
      <c r="AH120" s="1352">
        <v>17.496786</v>
      </c>
      <c r="AI120" s="1349">
        <f t="shared" si="145"/>
        <v>6999</v>
      </c>
      <c r="AJ120" s="1349">
        <f t="shared" si="146"/>
        <v>2009</v>
      </c>
      <c r="AK120" s="1349">
        <f t="shared" si="147"/>
        <v>9008</v>
      </c>
      <c r="AL120" s="1352">
        <f t="shared" si="148"/>
        <v>41.973321999999996</v>
      </c>
      <c r="AM120" s="1349">
        <f t="shared" si="149"/>
        <v>26580</v>
      </c>
      <c r="AN120" s="1349">
        <f t="shared" si="150"/>
        <v>6943</v>
      </c>
      <c r="AO120" s="1383">
        <f t="shared" si="151"/>
        <v>33523</v>
      </c>
      <c r="AP120" s="669">
        <f t="shared" si="152"/>
        <v>108657</v>
      </c>
      <c r="AS120" s="601">
        <v>101</v>
      </c>
      <c r="AT120" s="668">
        <f t="shared" si="153"/>
        <v>24341</v>
      </c>
    </row>
    <row r="121" spans="1:46" ht="15" customHeight="1" x14ac:dyDescent="0.2">
      <c r="A121" s="604" t="s">
        <v>395</v>
      </c>
      <c r="B121" s="305" t="s">
        <v>395</v>
      </c>
      <c r="C121" s="602" t="s">
        <v>485</v>
      </c>
      <c r="D121" s="609">
        <v>0</v>
      </c>
      <c r="E121" s="650">
        <f t="shared" si="125"/>
        <v>0</v>
      </c>
      <c r="F121" s="609">
        <v>0</v>
      </c>
      <c r="G121" s="655">
        <f t="shared" si="126"/>
        <v>0</v>
      </c>
      <c r="H121" s="609"/>
      <c r="I121" s="655">
        <f t="shared" si="127"/>
        <v>0</v>
      </c>
      <c r="J121" s="1364">
        <f t="shared" si="128"/>
        <v>0</v>
      </c>
      <c r="K121" s="1150">
        <v>0</v>
      </c>
      <c r="L121" s="659">
        <f t="shared" si="129"/>
        <v>0</v>
      </c>
      <c r="M121" s="1389"/>
      <c r="N121" s="609">
        <v>135</v>
      </c>
      <c r="O121" s="670">
        <f t="shared" si="130"/>
        <v>7965</v>
      </c>
      <c r="P121" s="655"/>
      <c r="Q121" s="670">
        <f t="shared" si="131"/>
        <v>7965</v>
      </c>
      <c r="R121" s="1353">
        <v>59.92</v>
      </c>
      <c r="S121" s="1316">
        <f t="shared" si="132"/>
        <v>59920</v>
      </c>
      <c r="T121" s="1316">
        <f t="shared" si="133"/>
        <v>15100</v>
      </c>
      <c r="U121" s="1316">
        <f t="shared" si="134"/>
        <v>75020</v>
      </c>
      <c r="V121" s="1353">
        <v>57.440000000000005</v>
      </c>
      <c r="W121" s="1316">
        <f t="shared" si="135"/>
        <v>28720</v>
      </c>
      <c r="X121" s="1316">
        <f t="shared" si="136"/>
        <v>8243</v>
      </c>
      <c r="Y121" s="1316">
        <f t="shared" si="137"/>
        <v>36963</v>
      </c>
      <c r="Z121" s="1353">
        <f t="shared" si="138"/>
        <v>117.36000000000001</v>
      </c>
      <c r="AA121" s="1316">
        <f t="shared" si="139"/>
        <v>88640</v>
      </c>
      <c r="AB121" s="1316">
        <f t="shared" si="140"/>
        <v>23343</v>
      </c>
      <c r="AC121" s="660">
        <f t="shared" si="141"/>
        <v>111983</v>
      </c>
      <c r="AD121" s="1353">
        <v>59.92</v>
      </c>
      <c r="AE121" s="1316">
        <f t="shared" si="142"/>
        <v>47936</v>
      </c>
      <c r="AF121" s="1316">
        <f t="shared" si="143"/>
        <v>12080</v>
      </c>
      <c r="AG121" s="1316">
        <f t="shared" si="144"/>
        <v>60016</v>
      </c>
      <c r="AH121" s="1353">
        <v>57.440000000000005</v>
      </c>
      <c r="AI121" s="1316">
        <f t="shared" si="145"/>
        <v>22976</v>
      </c>
      <c r="AJ121" s="1316">
        <f t="shared" si="146"/>
        <v>6594</v>
      </c>
      <c r="AK121" s="1316">
        <f t="shared" si="147"/>
        <v>29570</v>
      </c>
      <c r="AL121" s="1353">
        <f t="shared" si="148"/>
        <v>117.36000000000001</v>
      </c>
      <c r="AM121" s="1316">
        <f t="shared" si="149"/>
        <v>70912</v>
      </c>
      <c r="AN121" s="1316">
        <f t="shared" si="150"/>
        <v>18674</v>
      </c>
      <c r="AO121" s="1384">
        <f t="shared" si="151"/>
        <v>89586</v>
      </c>
      <c r="AP121" s="672">
        <f t="shared" si="152"/>
        <v>209534</v>
      </c>
      <c r="AS121" s="603">
        <v>0</v>
      </c>
      <c r="AT121" s="671">
        <f t="shared" si="153"/>
        <v>0</v>
      </c>
    </row>
    <row r="122" spans="1:46" ht="15" customHeight="1" x14ac:dyDescent="0.2">
      <c r="A122" s="604" t="s">
        <v>798</v>
      </c>
      <c r="B122" s="305" t="s">
        <v>798</v>
      </c>
      <c r="C122" s="602" t="s">
        <v>795</v>
      </c>
      <c r="D122" s="609">
        <v>0</v>
      </c>
      <c r="E122" s="650">
        <f t="shared" si="125"/>
        <v>0</v>
      </c>
      <c r="F122" s="609">
        <v>0</v>
      </c>
      <c r="G122" s="655">
        <f t="shared" si="126"/>
        <v>0</v>
      </c>
      <c r="H122" s="609"/>
      <c r="I122" s="655">
        <f t="shared" si="127"/>
        <v>0</v>
      </c>
      <c r="J122" s="1364">
        <f t="shared" si="128"/>
        <v>0</v>
      </c>
      <c r="K122" s="1150">
        <v>0</v>
      </c>
      <c r="L122" s="659">
        <f t="shared" si="129"/>
        <v>10000</v>
      </c>
      <c r="M122" s="1389"/>
      <c r="N122" s="609">
        <v>170</v>
      </c>
      <c r="O122" s="670">
        <f t="shared" si="130"/>
        <v>10030</v>
      </c>
      <c r="P122" s="655"/>
      <c r="Q122" s="670">
        <f t="shared" si="131"/>
        <v>10030</v>
      </c>
      <c r="R122" s="1353">
        <v>33</v>
      </c>
      <c r="S122" s="1316">
        <f t="shared" si="132"/>
        <v>33000</v>
      </c>
      <c r="T122" s="1316">
        <f t="shared" si="133"/>
        <v>8316</v>
      </c>
      <c r="U122" s="1316">
        <f t="shared" si="134"/>
        <v>41316</v>
      </c>
      <c r="V122" s="1353">
        <v>9</v>
      </c>
      <c r="W122" s="1316">
        <f t="shared" si="135"/>
        <v>4500</v>
      </c>
      <c r="X122" s="1316">
        <f t="shared" si="136"/>
        <v>1292</v>
      </c>
      <c r="Y122" s="1316">
        <f t="shared" si="137"/>
        <v>5792</v>
      </c>
      <c r="Z122" s="1353">
        <f t="shared" si="138"/>
        <v>42</v>
      </c>
      <c r="AA122" s="1316">
        <f t="shared" si="139"/>
        <v>37500</v>
      </c>
      <c r="AB122" s="1316">
        <f t="shared" si="140"/>
        <v>9608</v>
      </c>
      <c r="AC122" s="660">
        <f t="shared" si="141"/>
        <v>47108</v>
      </c>
      <c r="AD122" s="1353">
        <v>33</v>
      </c>
      <c r="AE122" s="1316">
        <f t="shared" si="142"/>
        <v>26400</v>
      </c>
      <c r="AF122" s="1316">
        <f t="shared" si="143"/>
        <v>6653</v>
      </c>
      <c r="AG122" s="1316">
        <f t="shared" si="144"/>
        <v>33053</v>
      </c>
      <c r="AH122" s="1353">
        <v>9</v>
      </c>
      <c r="AI122" s="1316">
        <f t="shared" si="145"/>
        <v>3600</v>
      </c>
      <c r="AJ122" s="1316">
        <f t="shared" si="146"/>
        <v>1033</v>
      </c>
      <c r="AK122" s="1316">
        <f t="shared" si="147"/>
        <v>4633</v>
      </c>
      <c r="AL122" s="1353">
        <f t="shared" si="148"/>
        <v>42</v>
      </c>
      <c r="AM122" s="1316">
        <f t="shared" si="149"/>
        <v>30000</v>
      </c>
      <c r="AN122" s="1316">
        <f t="shared" si="150"/>
        <v>7686</v>
      </c>
      <c r="AO122" s="1384">
        <f t="shared" si="151"/>
        <v>37686</v>
      </c>
      <c r="AP122" s="672">
        <f t="shared" si="152"/>
        <v>104824</v>
      </c>
      <c r="AS122" s="603">
        <v>235</v>
      </c>
      <c r="AT122" s="671">
        <f t="shared" si="153"/>
        <v>56635</v>
      </c>
    </row>
    <row r="123" spans="1:46" ht="15" customHeight="1" x14ac:dyDescent="0.2">
      <c r="A123" s="604" t="s">
        <v>800</v>
      </c>
      <c r="B123" s="305" t="s">
        <v>800</v>
      </c>
      <c r="C123" s="602" t="s">
        <v>926</v>
      </c>
      <c r="D123" s="609">
        <v>0</v>
      </c>
      <c r="E123" s="650">
        <f t="shared" si="125"/>
        <v>0</v>
      </c>
      <c r="F123" s="609">
        <v>0</v>
      </c>
      <c r="G123" s="655">
        <f t="shared" si="126"/>
        <v>0</v>
      </c>
      <c r="H123" s="609"/>
      <c r="I123" s="655">
        <f t="shared" si="127"/>
        <v>0</v>
      </c>
      <c r="J123" s="1364">
        <f t="shared" si="128"/>
        <v>0</v>
      </c>
      <c r="K123" s="1150">
        <v>0</v>
      </c>
      <c r="L123" s="659">
        <f t="shared" si="129"/>
        <v>0</v>
      </c>
      <c r="M123" s="1389"/>
      <c r="N123" s="609">
        <v>252</v>
      </c>
      <c r="O123" s="670">
        <f t="shared" si="130"/>
        <v>14868</v>
      </c>
      <c r="P123" s="655"/>
      <c r="Q123" s="670">
        <f t="shared" si="131"/>
        <v>14868</v>
      </c>
      <c r="R123" s="1353">
        <v>97.842919999999992</v>
      </c>
      <c r="S123" s="1316">
        <f t="shared" si="132"/>
        <v>97843</v>
      </c>
      <c r="T123" s="1316">
        <f t="shared" si="133"/>
        <v>24656</v>
      </c>
      <c r="U123" s="1316">
        <f t="shared" si="134"/>
        <v>122499</v>
      </c>
      <c r="V123" s="1353">
        <v>46.733329999999995</v>
      </c>
      <c r="W123" s="1316">
        <f t="shared" si="135"/>
        <v>23367</v>
      </c>
      <c r="X123" s="1316">
        <f t="shared" si="136"/>
        <v>6706</v>
      </c>
      <c r="Y123" s="1316">
        <f t="shared" si="137"/>
        <v>30073</v>
      </c>
      <c r="Z123" s="1353">
        <f t="shared" si="138"/>
        <v>144.57624999999999</v>
      </c>
      <c r="AA123" s="1316">
        <f t="shared" si="139"/>
        <v>121210</v>
      </c>
      <c r="AB123" s="1316">
        <f t="shared" si="140"/>
        <v>31362</v>
      </c>
      <c r="AC123" s="660">
        <f t="shared" si="141"/>
        <v>152572</v>
      </c>
      <c r="AD123" s="1353">
        <v>97.842919999999992</v>
      </c>
      <c r="AE123" s="1316">
        <f t="shared" si="142"/>
        <v>78274</v>
      </c>
      <c r="AF123" s="1316">
        <f t="shared" si="143"/>
        <v>19725</v>
      </c>
      <c r="AG123" s="1316">
        <f t="shared" si="144"/>
        <v>97999</v>
      </c>
      <c r="AH123" s="1353">
        <v>46.733329999999995</v>
      </c>
      <c r="AI123" s="1316">
        <f t="shared" si="145"/>
        <v>18693</v>
      </c>
      <c r="AJ123" s="1316">
        <f t="shared" si="146"/>
        <v>5365</v>
      </c>
      <c r="AK123" s="1316">
        <f t="shared" si="147"/>
        <v>24058</v>
      </c>
      <c r="AL123" s="1353">
        <f t="shared" si="148"/>
        <v>144.57624999999999</v>
      </c>
      <c r="AM123" s="1316">
        <f t="shared" si="149"/>
        <v>96967</v>
      </c>
      <c r="AN123" s="1316">
        <f t="shared" si="150"/>
        <v>25090</v>
      </c>
      <c r="AO123" s="1384">
        <f t="shared" si="151"/>
        <v>122057</v>
      </c>
      <c r="AP123" s="672">
        <f t="shared" si="152"/>
        <v>289497</v>
      </c>
      <c r="AS123" s="603">
        <v>0</v>
      </c>
      <c r="AT123" s="671">
        <f t="shared" si="153"/>
        <v>0</v>
      </c>
    </row>
    <row r="124" spans="1:46" ht="15" customHeight="1" x14ac:dyDescent="0.2">
      <c r="A124" s="605" t="s">
        <v>1000</v>
      </c>
      <c r="B124" s="606" t="s">
        <v>1000</v>
      </c>
      <c r="C124" s="607" t="s">
        <v>1001</v>
      </c>
      <c r="D124" s="610">
        <v>0</v>
      </c>
      <c r="E124" s="651">
        <f t="shared" si="125"/>
        <v>0</v>
      </c>
      <c r="F124" s="610">
        <v>0</v>
      </c>
      <c r="G124" s="656">
        <f t="shared" si="126"/>
        <v>0</v>
      </c>
      <c r="H124" s="610"/>
      <c r="I124" s="656">
        <f t="shared" si="127"/>
        <v>0</v>
      </c>
      <c r="J124" s="1365">
        <f t="shared" si="128"/>
        <v>0</v>
      </c>
      <c r="K124" s="1314">
        <v>8</v>
      </c>
      <c r="L124" s="661">
        <f t="shared" si="129"/>
        <v>10000</v>
      </c>
      <c r="M124" s="1390"/>
      <c r="N124" s="610">
        <v>195</v>
      </c>
      <c r="O124" s="673">
        <f t="shared" si="130"/>
        <v>11505</v>
      </c>
      <c r="P124" s="656"/>
      <c r="Q124" s="673">
        <f t="shared" si="131"/>
        <v>11505</v>
      </c>
      <c r="R124" s="1354">
        <v>25</v>
      </c>
      <c r="S124" s="1350">
        <f t="shared" si="132"/>
        <v>25000</v>
      </c>
      <c r="T124" s="1350">
        <f t="shared" si="133"/>
        <v>6300</v>
      </c>
      <c r="U124" s="1350">
        <f t="shared" si="134"/>
        <v>31300</v>
      </c>
      <c r="V124" s="1354">
        <v>13</v>
      </c>
      <c r="W124" s="1350">
        <f t="shared" si="135"/>
        <v>6500</v>
      </c>
      <c r="X124" s="1350">
        <f t="shared" si="136"/>
        <v>1866</v>
      </c>
      <c r="Y124" s="1350">
        <f t="shared" si="137"/>
        <v>8366</v>
      </c>
      <c r="Z124" s="1354">
        <f t="shared" si="138"/>
        <v>38</v>
      </c>
      <c r="AA124" s="1350">
        <f t="shared" si="139"/>
        <v>31500</v>
      </c>
      <c r="AB124" s="1350">
        <f t="shared" si="140"/>
        <v>8166</v>
      </c>
      <c r="AC124" s="662">
        <f t="shared" si="141"/>
        <v>39666</v>
      </c>
      <c r="AD124" s="1354">
        <v>25</v>
      </c>
      <c r="AE124" s="1350">
        <f t="shared" si="142"/>
        <v>20000</v>
      </c>
      <c r="AF124" s="1350">
        <f t="shared" si="143"/>
        <v>5040</v>
      </c>
      <c r="AG124" s="1350">
        <f t="shared" si="144"/>
        <v>25040</v>
      </c>
      <c r="AH124" s="1354">
        <v>13</v>
      </c>
      <c r="AI124" s="1350">
        <f t="shared" si="145"/>
        <v>5200</v>
      </c>
      <c r="AJ124" s="1350">
        <f t="shared" si="146"/>
        <v>1492</v>
      </c>
      <c r="AK124" s="1350">
        <f t="shared" si="147"/>
        <v>6692</v>
      </c>
      <c r="AL124" s="1354">
        <f t="shared" si="148"/>
        <v>38</v>
      </c>
      <c r="AM124" s="1350">
        <f t="shared" si="149"/>
        <v>25200</v>
      </c>
      <c r="AN124" s="1350">
        <f t="shared" si="150"/>
        <v>6532</v>
      </c>
      <c r="AO124" s="1385">
        <f t="shared" si="151"/>
        <v>31732</v>
      </c>
      <c r="AP124" s="675">
        <f t="shared" si="152"/>
        <v>92903</v>
      </c>
      <c r="AS124" s="608">
        <v>288</v>
      </c>
      <c r="AT124" s="674">
        <f t="shared" si="153"/>
        <v>69408</v>
      </c>
    </row>
    <row r="125" spans="1:46" ht="15" customHeight="1" x14ac:dyDescent="0.2">
      <c r="A125" s="598" t="s">
        <v>1002</v>
      </c>
      <c r="B125" s="599" t="s">
        <v>1002</v>
      </c>
      <c r="C125" s="600" t="s">
        <v>1003</v>
      </c>
      <c r="D125" s="611">
        <v>0</v>
      </c>
      <c r="E125" s="649">
        <f t="shared" si="125"/>
        <v>0</v>
      </c>
      <c r="F125" s="611">
        <v>0</v>
      </c>
      <c r="G125" s="654">
        <f t="shared" si="126"/>
        <v>0</v>
      </c>
      <c r="H125" s="611"/>
      <c r="I125" s="654">
        <f t="shared" si="127"/>
        <v>0</v>
      </c>
      <c r="J125" s="1363">
        <f t="shared" si="128"/>
        <v>0</v>
      </c>
      <c r="K125" s="1313">
        <v>79</v>
      </c>
      <c r="L125" s="663">
        <f t="shared" si="129"/>
        <v>19039</v>
      </c>
      <c r="M125" s="1388"/>
      <c r="N125" s="611">
        <v>207</v>
      </c>
      <c r="O125" s="667">
        <f t="shared" si="130"/>
        <v>12213</v>
      </c>
      <c r="P125" s="654"/>
      <c r="Q125" s="667">
        <f t="shared" si="131"/>
        <v>12213</v>
      </c>
      <c r="R125" s="1352">
        <v>13.614229999999999</v>
      </c>
      <c r="S125" s="1349">
        <f t="shared" si="132"/>
        <v>13614</v>
      </c>
      <c r="T125" s="1349">
        <f t="shared" si="133"/>
        <v>3431</v>
      </c>
      <c r="U125" s="1349">
        <f t="shared" si="134"/>
        <v>17045</v>
      </c>
      <c r="V125" s="1352">
        <v>7.3927100000000001</v>
      </c>
      <c r="W125" s="1349">
        <f t="shared" si="135"/>
        <v>3696</v>
      </c>
      <c r="X125" s="1349">
        <f t="shared" si="136"/>
        <v>1061</v>
      </c>
      <c r="Y125" s="1349">
        <f t="shared" si="137"/>
        <v>4757</v>
      </c>
      <c r="Z125" s="1352">
        <f t="shared" si="138"/>
        <v>21.00694</v>
      </c>
      <c r="AA125" s="1349">
        <f t="shared" si="139"/>
        <v>17310</v>
      </c>
      <c r="AB125" s="1349">
        <f t="shared" si="140"/>
        <v>4492</v>
      </c>
      <c r="AC125" s="664">
        <f t="shared" si="141"/>
        <v>21802</v>
      </c>
      <c r="AD125" s="1352">
        <v>13.614229999999999</v>
      </c>
      <c r="AE125" s="1349">
        <f t="shared" si="142"/>
        <v>10891</v>
      </c>
      <c r="AF125" s="1349">
        <f t="shared" si="143"/>
        <v>2745</v>
      </c>
      <c r="AG125" s="1349">
        <f t="shared" si="144"/>
        <v>13636</v>
      </c>
      <c r="AH125" s="1352">
        <v>7.3927100000000001</v>
      </c>
      <c r="AI125" s="1349">
        <f t="shared" si="145"/>
        <v>2957</v>
      </c>
      <c r="AJ125" s="1349">
        <f t="shared" si="146"/>
        <v>849</v>
      </c>
      <c r="AK125" s="1349">
        <f t="shared" si="147"/>
        <v>3806</v>
      </c>
      <c r="AL125" s="1352">
        <f t="shared" si="148"/>
        <v>21.00694</v>
      </c>
      <c r="AM125" s="1349">
        <f t="shared" si="149"/>
        <v>13848</v>
      </c>
      <c r="AN125" s="1349">
        <f t="shared" si="150"/>
        <v>3594</v>
      </c>
      <c r="AO125" s="1383">
        <f t="shared" si="151"/>
        <v>17442</v>
      </c>
      <c r="AP125" s="669">
        <f t="shared" si="152"/>
        <v>70496</v>
      </c>
      <c r="AS125" s="601">
        <v>76</v>
      </c>
      <c r="AT125" s="668">
        <f t="shared" si="153"/>
        <v>18316</v>
      </c>
    </row>
    <row r="126" spans="1:46" ht="15" customHeight="1" x14ac:dyDescent="0.2">
      <c r="A126" s="604" t="s">
        <v>649</v>
      </c>
      <c r="B126" s="305" t="s">
        <v>649</v>
      </c>
      <c r="C126" s="602" t="s">
        <v>779</v>
      </c>
      <c r="D126" s="609">
        <v>0</v>
      </c>
      <c r="E126" s="650">
        <f t="shared" si="125"/>
        <v>0</v>
      </c>
      <c r="F126" s="609">
        <v>0</v>
      </c>
      <c r="G126" s="655">
        <f t="shared" si="126"/>
        <v>0</v>
      </c>
      <c r="H126" s="609"/>
      <c r="I126" s="655">
        <f t="shared" si="127"/>
        <v>0</v>
      </c>
      <c r="J126" s="1364">
        <f t="shared" si="128"/>
        <v>0</v>
      </c>
      <c r="K126" s="1150">
        <v>82</v>
      </c>
      <c r="L126" s="659">
        <f t="shared" si="129"/>
        <v>19762</v>
      </c>
      <c r="M126" s="1389"/>
      <c r="N126" s="609">
        <v>462</v>
      </c>
      <c r="O126" s="670">
        <f t="shared" si="130"/>
        <v>27258</v>
      </c>
      <c r="P126" s="655"/>
      <c r="Q126" s="670">
        <f t="shared" si="131"/>
        <v>27258</v>
      </c>
      <c r="R126" s="1353">
        <v>43</v>
      </c>
      <c r="S126" s="1316">
        <f t="shared" si="132"/>
        <v>43000</v>
      </c>
      <c r="T126" s="1316">
        <f t="shared" si="133"/>
        <v>10836</v>
      </c>
      <c r="U126" s="1316">
        <f t="shared" si="134"/>
        <v>53836</v>
      </c>
      <c r="V126" s="1353">
        <v>13</v>
      </c>
      <c r="W126" s="1316">
        <f t="shared" si="135"/>
        <v>6500</v>
      </c>
      <c r="X126" s="1316">
        <f t="shared" si="136"/>
        <v>1866</v>
      </c>
      <c r="Y126" s="1316">
        <f t="shared" si="137"/>
        <v>8366</v>
      </c>
      <c r="Z126" s="1353">
        <f t="shared" si="138"/>
        <v>56</v>
      </c>
      <c r="AA126" s="1316">
        <f t="shared" si="139"/>
        <v>49500</v>
      </c>
      <c r="AB126" s="1316">
        <f t="shared" si="140"/>
        <v>12702</v>
      </c>
      <c r="AC126" s="660">
        <f t="shared" si="141"/>
        <v>62202</v>
      </c>
      <c r="AD126" s="1353">
        <v>43</v>
      </c>
      <c r="AE126" s="1316">
        <f t="shared" si="142"/>
        <v>34400</v>
      </c>
      <c r="AF126" s="1316">
        <f t="shared" si="143"/>
        <v>8669</v>
      </c>
      <c r="AG126" s="1316">
        <f t="shared" si="144"/>
        <v>43069</v>
      </c>
      <c r="AH126" s="1353">
        <v>13</v>
      </c>
      <c r="AI126" s="1316">
        <f t="shared" si="145"/>
        <v>5200</v>
      </c>
      <c r="AJ126" s="1316">
        <f t="shared" si="146"/>
        <v>1492</v>
      </c>
      <c r="AK126" s="1316">
        <f t="shared" si="147"/>
        <v>6692</v>
      </c>
      <c r="AL126" s="1353">
        <f t="shared" si="148"/>
        <v>56</v>
      </c>
      <c r="AM126" s="1316">
        <f t="shared" si="149"/>
        <v>39600</v>
      </c>
      <c r="AN126" s="1316">
        <f t="shared" si="150"/>
        <v>10161</v>
      </c>
      <c r="AO126" s="1384">
        <f t="shared" si="151"/>
        <v>49761</v>
      </c>
      <c r="AP126" s="672">
        <f t="shared" si="152"/>
        <v>158983</v>
      </c>
      <c r="AS126" s="603">
        <v>437</v>
      </c>
      <c r="AT126" s="671">
        <f t="shared" si="153"/>
        <v>105317</v>
      </c>
    </row>
    <row r="127" spans="1:46" ht="15" customHeight="1" x14ac:dyDescent="0.2">
      <c r="A127" s="604" t="s">
        <v>650</v>
      </c>
      <c r="B127" s="305" t="s">
        <v>650</v>
      </c>
      <c r="C127" s="602" t="s">
        <v>886</v>
      </c>
      <c r="D127" s="609">
        <v>0</v>
      </c>
      <c r="E127" s="650">
        <f t="shared" si="125"/>
        <v>0</v>
      </c>
      <c r="F127" s="609">
        <v>0</v>
      </c>
      <c r="G127" s="655">
        <f t="shared" si="126"/>
        <v>0</v>
      </c>
      <c r="H127" s="609"/>
      <c r="I127" s="655">
        <f t="shared" si="127"/>
        <v>0</v>
      </c>
      <c r="J127" s="1364">
        <f t="shared" si="128"/>
        <v>0</v>
      </c>
      <c r="K127" s="1150">
        <v>58</v>
      </c>
      <c r="L127" s="659">
        <f t="shared" si="129"/>
        <v>13978</v>
      </c>
      <c r="M127" s="1389"/>
      <c r="N127" s="609">
        <v>131</v>
      </c>
      <c r="O127" s="670">
        <f t="shared" si="130"/>
        <v>7729</v>
      </c>
      <c r="P127" s="655"/>
      <c r="Q127" s="670">
        <f t="shared" si="131"/>
        <v>7729</v>
      </c>
      <c r="R127" s="1353">
        <v>61.160000000000004</v>
      </c>
      <c r="S127" s="1316">
        <f t="shared" si="132"/>
        <v>61160</v>
      </c>
      <c r="T127" s="1316">
        <f t="shared" si="133"/>
        <v>15412</v>
      </c>
      <c r="U127" s="1316">
        <f t="shared" si="134"/>
        <v>76572</v>
      </c>
      <c r="V127" s="1353">
        <v>39.72</v>
      </c>
      <c r="W127" s="1316">
        <f t="shared" si="135"/>
        <v>19860</v>
      </c>
      <c r="X127" s="1316">
        <f t="shared" si="136"/>
        <v>5700</v>
      </c>
      <c r="Y127" s="1316">
        <f t="shared" si="137"/>
        <v>25560</v>
      </c>
      <c r="Z127" s="1353">
        <f t="shared" si="138"/>
        <v>100.88</v>
      </c>
      <c r="AA127" s="1316">
        <f t="shared" si="139"/>
        <v>81020</v>
      </c>
      <c r="AB127" s="1316">
        <f t="shared" si="140"/>
        <v>21112</v>
      </c>
      <c r="AC127" s="660">
        <f t="shared" si="141"/>
        <v>102132</v>
      </c>
      <c r="AD127" s="1353">
        <v>61.160000000000004</v>
      </c>
      <c r="AE127" s="1316">
        <f t="shared" si="142"/>
        <v>48928</v>
      </c>
      <c r="AF127" s="1316">
        <f t="shared" si="143"/>
        <v>12330</v>
      </c>
      <c r="AG127" s="1316">
        <f t="shared" si="144"/>
        <v>61258</v>
      </c>
      <c r="AH127" s="1353">
        <v>39.72</v>
      </c>
      <c r="AI127" s="1316">
        <f t="shared" si="145"/>
        <v>15888</v>
      </c>
      <c r="AJ127" s="1316">
        <f t="shared" si="146"/>
        <v>4560</v>
      </c>
      <c r="AK127" s="1316">
        <f t="shared" si="147"/>
        <v>20448</v>
      </c>
      <c r="AL127" s="1353">
        <f t="shared" si="148"/>
        <v>100.88</v>
      </c>
      <c r="AM127" s="1316">
        <f t="shared" si="149"/>
        <v>64816</v>
      </c>
      <c r="AN127" s="1316">
        <f t="shared" si="150"/>
        <v>16890</v>
      </c>
      <c r="AO127" s="1384">
        <f t="shared" si="151"/>
        <v>81706</v>
      </c>
      <c r="AP127" s="672">
        <f t="shared" si="152"/>
        <v>205545</v>
      </c>
      <c r="AS127" s="603">
        <v>0</v>
      </c>
      <c r="AT127" s="671">
        <f t="shared" si="153"/>
        <v>0</v>
      </c>
    </row>
    <row r="128" spans="1:46" ht="15" customHeight="1" thickBot="1" x14ac:dyDescent="0.25">
      <c r="A128" s="618"/>
      <c r="B128" s="619"/>
      <c r="C128" s="1312" t="s">
        <v>369</v>
      </c>
      <c r="D128" s="620">
        <f t="shared" ref="D128:AP128" si="154">SUM(D95:D127)</f>
        <v>42</v>
      </c>
      <c r="E128" s="652">
        <f t="shared" si="154"/>
        <v>882000</v>
      </c>
      <c r="F128" s="620">
        <f t="shared" si="154"/>
        <v>15</v>
      </c>
      <c r="G128" s="658">
        <f t="shared" si="154"/>
        <v>90000</v>
      </c>
      <c r="H128" s="620">
        <f t="shared" si="154"/>
        <v>0</v>
      </c>
      <c r="I128" s="658">
        <f t="shared" si="154"/>
        <v>0</v>
      </c>
      <c r="J128" s="1367">
        <f t="shared" si="154"/>
        <v>90000</v>
      </c>
      <c r="K128" s="1147">
        <f t="shared" si="154"/>
        <v>2556</v>
      </c>
      <c r="L128" s="666">
        <f>SUM(L95:L127)</f>
        <v>685871</v>
      </c>
      <c r="M128" s="1392">
        <f t="shared" si="154"/>
        <v>0</v>
      </c>
      <c r="N128" s="620">
        <f t="shared" si="154"/>
        <v>10460</v>
      </c>
      <c r="O128" s="679">
        <f t="shared" si="154"/>
        <v>617140</v>
      </c>
      <c r="P128" s="658">
        <f t="shared" si="154"/>
        <v>0</v>
      </c>
      <c r="Q128" s="679">
        <f t="shared" si="154"/>
        <v>617140</v>
      </c>
      <c r="R128" s="1356">
        <f t="shared" si="154"/>
        <v>1775.5394580000002</v>
      </c>
      <c r="S128" s="1318">
        <f t="shared" si="154"/>
        <v>1775539</v>
      </c>
      <c r="T128" s="1318">
        <f t="shared" si="154"/>
        <v>447437</v>
      </c>
      <c r="U128" s="1318">
        <f t="shared" si="154"/>
        <v>2222976</v>
      </c>
      <c r="V128" s="1356">
        <f t="shared" si="154"/>
        <v>679.54888899999992</v>
      </c>
      <c r="W128" s="1318">
        <f t="shared" si="154"/>
        <v>339773</v>
      </c>
      <c r="X128" s="1318">
        <f t="shared" si="154"/>
        <v>97520</v>
      </c>
      <c r="Y128" s="1318">
        <f t="shared" si="154"/>
        <v>437293</v>
      </c>
      <c r="Z128" s="1356">
        <f t="shared" si="154"/>
        <v>2455.0883470000008</v>
      </c>
      <c r="AA128" s="1318">
        <f t="shared" si="154"/>
        <v>2115312</v>
      </c>
      <c r="AB128" s="1318">
        <f t="shared" si="154"/>
        <v>544957</v>
      </c>
      <c r="AC128" s="1382">
        <f t="shared" si="154"/>
        <v>2660269</v>
      </c>
      <c r="AD128" s="1356">
        <f t="shared" si="154"/>
        <v>1775.5394580000002</v>
      </c>
      <c r="AE128" s="1318">
        <f t="shared" si="154"/>
        <v>1420432</v>
      </c>
      <c r="AF128" s="1318">
        <f t="shared" si="154"/>
        <v>357951</v>
      </c>
      <c r="AG128" s="1318">
        <f t="shared" si="154"/>
        <v>1778383</v>
      </c>
      <c r="AH128" s="1356">
        <f t="shared" si="154"/>
        <v>679.54888899999992</v>
      </c>
      <c r="AI128" s="1318">
        <f t="shared" si="154"/>
        <v>271819</v>
      </c>
      <c r="AJ128" s="1318">
        <f t="shared" si="154"/>
        <v>78014</v>
      </c>
      <c r="AK128" s="1318">
        <f t="shared" si="154"/>
        <v>349833</v>
      </c>
      <c r="AL128" s="1356">
        <f t="shared" si="154"/>
        <v>2455.0883470000008</v>
      </c>
      <c r="AM128" s="1318">
        <f t="shared" si="154"/>
        <v>1692251</v>
      </c>
      <c r="AN128" s="1318">
        <f t="shared" si="154"/>
        <v>435965</v>
      </c>
      <c r="AO128" s="1386">
        <f t="shared" si="154"/>
        <v>2128216</v>
      </c>
      <c r="AP128" s="681">
        <f t="shared" si="154"/>
        <v>7063496</v>
      </c>
      <c r="AS128" s="620">
        <f>SUM(AS95:AS127)</f>
        <v>6995</v>
      </c>
      <c r="AT128" s="680">
        <f>SUM(AT95:AT127)</f>
        <v>1686637</v>
      </c>
    </row>
    <row r="129" spans="1:46" s="172" customFormat="1" ht="6.75" customHeight="1" thickTop="1" x14ac:dyDescent="0.2">
      <c r="A129" s="734"/>
      <c r="B129" s="735"/>
      <c r="C129" s="736"/>
      <c r="D129" s="737"/>
      <c r="E129" s="738"/>
      <c r="F129" s="739"/>
      <c r="G129" s="738"/>
      <c r="H129" s="740"/>
      <c r="I129" s="738"/>
      <c r="J129" s="738"/>
      <c r="K129" s="1149"/>
      <c r="L129" s="738"/>
      <c r="M129" s="738"/>
      <c r="N129" s="737"/>
      <c r="O129" s="741"/>
      <c r="P129" s="738"/>
      <c r="Q129" s="741"/>
      <c r="R129" s="1357"/>
      <c r="S129" s="742"/>
      <c r="T129" s="742"/>
      <c r="U129" s="742"/>
      <c r="V129" s="1357"/>
      <c r="W129" s="742"/>
      <c r="X129" s="742"/>
      <c r="Y129" s="742"/>
      <c r="Z129" s="1357"/>
      <c r="AA129" s="742"/>
      <c r="AB129" s="742"/>
      <c r="AC129" s="738"/>
      <c r="AD129" s="1357"/>
      <c r="AE129" s="742"/>
      <c r="AF129" s="742"/>
      <c r="AG129" s="742"/>
      <c r="AH129" s="1357"/>
      <c r="AI129" s="742"/>
      <c r="AJ129" s="742"/>
      <c r="AK129" s="742"/>
      <c r="AL129" s="1357"/>
      <c r="AM129" s="742"/>
      <c r="AN129" s="742"/>
      <c r="AO129" s="742"/>
      <c r="AP129" s="741"/>
      <c r="AQ129"/>
      <c r="AR129"/>
      <c r="AS129" s="739"/>
      <c r="AT129" s="742"/>
    </row>
    <row r="130" spans="1:46" ht="15" customHeight="1" x14ac:dyDescent="0.2">
      <c r="A130" s="598">
        <v>396211</v>
      </c>
      <c r="B130" s="599">
        <v>396211</v>
      </c>
      <c r="C130" s="600" t="s">
        <v>782</v>
      </c>
      <c r="D130" s="611">
        <v>0</v>
      </c>
      <c r="E130" s="649">
        <f t="shared" ref="E130:E136" si="155">ROUND($E$3*D130,0)</f>
        <v>0</v>
      </c>
      <c r="F130" s="611">
        <v>0</v>
      </c>
      <c r="G130" s="654">
        <f t="shared" ref="G130:G136" si="156">ROUND($G$3*F130,0)</f>
        <v>0</v>
      </c>
      <c r="H130" s="611"/>
      <c r="I130" s="654">
        <f t="shared" ref="I130:I136" si="157">ROUND($I$3*H130,0)</f>
        <v>0</v>
      </c>
      <c r="J130" s="1363">
        <f t="shared" ref="J130:J136" si="158">G130+I130</f>
        <v>0</v>
      </c>
      <c r="K130" s="1313">
        <v>0</v>
      </c>
      <c r="L130" s="663">
        <f t="shared" ref="L130:L136" si="159">IF(AND(L$3*K130&lt;10000,$AS130&gt;0),10000,L$3*K130)</f>
        <v>0</v>
      </c>
      <c r="M130" s="1388"/>
      <c r="N130" s="611">
        <v>195</v>
      </c>
      <c r="O130" s="667">
        <f t="shared" ref="O130:O136" si="160">N130*$O$3</f>
        <v>11505</v>
      </c>
      <c r="P130" s="654"/>
      <c r="Q130" s="667">
        <f t="shared" ref="Q130:Q136" si="161">O130+P130</f>
        <v>11505</v>
      </c>
      <c r="R130" s="1352">
        <v>83</v>
      </c>
      <c r="S130" s="1349">
        <f t="shared" ref="S130:S136" si="162">ROUND(R130*$S$3,0)</f>
        <v>83000</v>
      </c>
      <c r="T130" s="1349">
        <f t="shared" ref="T130:T136" si="163">ROUND(S130*$T$3,0)</f>
        <v>20916</v>
      </c>
      <c r="U130" s="1349">
        <f t="shared" ref="U130:U136" si="164">S130+T130</f>
        <v>103916</v>
      </c>
      <c r="V130" s="1352">
        <v>71.946150000000003</v>
      </c>
      <c r="W130" s="1349">
        <f t="shared" ref="W130:W136" si="165">ROUND(V130*$W$3,0)</f>
        <v>35973</v>
      </c>
      <c r="X130" s="1349">
        <f t="shared" ref="X130:X136" si="166">ROUND(W130*$X$3,0)</f>
        <v>10324</v>
      </c>
      <c r="Y130" s="1349">
        <f t="shared" ref="Y130:Y136" si="167">W130+X130</f>
        <v>46297</v>
      </c>
      <c r="Z130" s="1352">
        <f t="shared" ref="Z130:Z136" si="168">R130+V130</f>
        <v>154.94614999999999</v>
      </c>
      <c r="AA130" s="1349">
        <f t="shared" ref="AA130:AA136" si="169">S130+W130</f>
        <v>118973</v>
      </c>
      <c r="AB130" s="1349">
        <f t="shared" ref="AB130:AB136" si="170">T130+X130</f>
        <v>31240</v>
      </c>
      <c r="AC130" s="664">
        <f t="shared" ref="AC130:AC136" si="171">U130+Y130</f>
        <v>150213</v>
      </c>
      <c r="AD130" s="1352">
        <v>83</v>
      </c>
      <c r="AE130" s="1349">
        <f t="shared" ref="AE130:AE136" si="172">ROUND(AD130*$AE$3,0)</f>
        <v>66400</v>
      </c>
      <c r="AF130" s="1349">
        <f t="shared" ref="AF130:AF136" si="173">ROUND(AE130*$AF$3,0)</f>
        <v>16733</v>
      </c>
      <c r="AG130" s="1349">
        <f t="shared" ref="AG130:AG136" si="174">AE130+AF130</f>
        <v>83133</v>
      </c>
      <c r="AH130" s="1352">
        <v>71.946150000000003</v>
      </c>
      <c r="AI130" s="1349">
        <f t="shared" ref="AI130:AI136" si="175">ROUND(AH130*$AI$3,0)</f>
        <v>28778</v>
      </c>
      <c r="AJ130" s="1349">
        <f t="shared" ref="AJ130:AJ136" si="176">ROUND(AI130*$AJ$3,0)</f>
        <v>8259</v>
      </c>
      <c r="AK130" s="1349">
        <f t="shared" ref="AK130:AK136" si="177">AI130+AJ130</f>
        <v>37037</v>
      </c>
      <c r="AL130" s="1352">
        <f t="shared" ref="AL130:AL136" si="178">AD130+AH130</f>
        <v>154.94614999999999</v>
      </c>
      <c r="AM130" s="1349">
        <f t="shared" ref="AM130:AM136" si="179">AE130+AI130</f>
        <v>95178</v>
      </c>
      <c r="AN130" s="1349">
        <f t="shared" ref="AN130:AN136" si="180">AF130+AJ130</f>
        <v>24992</v>
      </c>
      <c r="AO130" s="1383">
        <f t="shared" ref="AO130:AO136" si="181">AG130+AK130</f>
        <v>120170</v>
      </c>
      <c r="AP130" s="669">
        <f t="shared" ref="AP130:AP136" si="182">E130+J130+L130+M130+Q130+AC130+AO130</f>
        <v>281888</v>
      </c>
      <c r="AS130" s="601">
        <v>0</v>
      </c>
      <c r="AT130" s="668">
        <f t="shared" ref="AT130:AT136" si="183">IF(AND(AT$3*AS130&lt;10000,$AS130&gt;0),10000,AT$3*AS130)</f>
        <v>0</v>
      </c>
    </row>
    <row r="131" spans="1:46" ht="15" customHeight="1" x14ac:dyDescent="0.2">
      <c r="A131" s="604" t="s">
        <v>1004</v>
      </c>
      <c r="B131" s="305" t="s">
        <v>1004</v>
      </c>
      <c r="C131" s="602" t="s">
        <v>974</v>
      </c>
      <c r="D131" s="609">
        <v>0</v>
      </c>
      <c r="E131" s="650">
        <f t="shared" si="155"/>
        <v>0</v>
      </c>
      <c r="F131" s="609">
        <v>0</v>
      </c>
      <c r="G131" s="655">
        <f t="shared" si="156"/>
        <v>0</v>
      </c>
      <c r="H131" s="609"/>
      <c r="I131" s="655">
        <f t="shared" si="157"/>
        <v>0</v>
      </c>
      <c r="J131" s="1364">
        <f t="shared" si="158"/>
        <v>0</v>
      </c>
      <c r="K131" s="1150">
        <v>69</v>
      </c>
      <c r="L131" s="659">
        <f t="shared" si="159"/>
        <v>16629</v>
      </c>
      <c r="M131" s="1389"/>
      <c r="N131" s="609">
        <v>337</v>
      </c>
      <c r="O131" s="670">
        <f t="shared" si="160"/>
        <v>19883</v>
      </c>
      <c r="P131" s="655"/>
      <c r="Q131" s="670">
        <f t="shared" si="161"/>
        <v>19883</v>
      </c>
      <c r="R131" s="1353">
        <v>32</v>
      </c>
      <c r="S131" s="1316">
        <f t="shared" si="162"/>
        <v>32000</v>
      </c>
      <c r="T131" s="1316">
        <f t="shared" si="163"/>
        <v>8064</v>
      </c>
      <c r="U131" s="1316">
        <f t="shared" si="164"/>
        <v>40064</v>
      </c>
      <c r="V131" s="1353">
        <v>7</v>
      </c>
      <c r="W131" s="1316">
        <f t="shared" si="165"/>
        <v>3500</v>
      </c>
      <c r="X131" s="1316">
        <f t="shared" si="166"/>
        <v>1005</v>
      </c>
      <c r="Y131" s="1316">
        <f t="shared" si="167"/>
        <v>4505</v>
      </c>
      <c r="Z131" s="1353">
        <f t="shared" si="168"/>
        <v>39</v>
      </c>
      <c r="AA131" s="1316">
        <f t="shared" si="169"/>
        <v>35500</v>
      </c>
      <c r="AB131" s="1316">
        <f t="shared" si="170"/>
        <v>9069</v>
      </c>
      <c r="AC131" s="660">
        <f t="shared" si="171"/>
        <v>44569</v>
      </c>
      <c r="AD131" s="1353">
        <v>32</v>
      </c>
      <c r="AE131" s="1316">
        <f t="shared" si="172"/>
        <v>25600</v>
      </c>
      <c r="AF131" s="1316">
        <f t="shared" si="173"/>
        <v>6451</v>
      </c>
      <c r="AG131" s="1316">
        <f t="shared" si="174"/>
        <v>32051</v>
      </c>
      <c r="AH131" s="1353">
        <v>7</v>
      </c>
      <c r="AI131" s="1316">
        <f t="shared" si="175"/>
        <v>2800</v>
      </c>
      <c r="AJ131" s="1316">
        <f t="shared" si="176"/>
        <v>804</v>
      </c>
      <c r="AK131" s="1316">
        <f t="shared" si="177"/>
        <v>3604</v>
      </c>
      <c r="AL131" s="1353">
        <f t="shared" si="178"/>
        <v>39</v>
      </c>
      <c r="AM131" s="1316">
        <f t="shared" si="179"/>
        <v>28400</v>
      </c>
      <c r="AN131" s="1316">
        <f t="shared" si="180"/>
        <v>7255</v>
      </c>
      <c r="AO131" s="1384">
        <f t="shared" si="181"/>
        <v>35655</v>
      </c>
      <c r="AP131" s="672">
        <f t="shared" si="182"/>
        <v>116736</v>
      </c>
      <c r="AS131" s="603">
        <v>350</v>
      </c>
      <c r="AT131" s="671">
        <f t="shared" si="183"/>
        <v>84350</v>
      </c>
    </row>
    <row r="132" spans="1:46" ht="15" customHeight="1" x14ac:dyDescent="0.2">
      <c r="A132" s="604" t="s">
        <v>482</v>
      </c>
      <c r="B132" s="305" t="s">
        <v>358</v>
      </c>
      <c r="C132" s="602" t="s">
        <v>1023</v>
      </c>
      <c r="D132" s="609">
        <v>0</v>
      </c>
      <c r="E132" s="650">
        <f t="shared" si="155"/>
        <v>0</v>
      </c>
      <c r="F132" s="609">
        <v>0</v>
      </c>
      <c r="G132" s="655">
        <f t="shared" si="156"/>
        <v>0</v>
      </c>
      <c r="H132" s="609"/>
      <c r="I132" s="655">
        <f t="shared" si="157"/>
        <v>0</v>
      </c>
      <c r="J132" s="1364">
        <f t="shared" si="158"/>
        <v>0</v>
      </c>
      <c r="K132" s="1150">
        <v>0</v>
      </c>
      <c r="L132" s="659">
        <f t="shared" si="159"/>
        <v>0</v>
      </c>
      <c r="M132" s="1389"/>
      <c r="N132" s="609">
        <v>0</v>
      </c>
      <c r="O132" s="670">
        <f t="shared" si="160"/>
        <v>0</v>
      </c>
      <c r="P132" s="655"/>
      <c r="Q132" s="670">
        <f t="shared" si="161"/>
        <v>0</v>
      </c>
      <c r="R132" s="1353">
        <v>32.160040000000002</v>
      </c>
      <c r="S132" s="1316">
        <f t="shared" si="162"/>
        <v>32160</v>
      </c>
      <c r="T132" s="1316">
        <f t="shared" si="163"/>
        <v>8104</v>
      </c>
      <c r="U132" s="1316">
        <f t="shared" si="164"/>
        <v>40264</v>
      </c>
      <c r="V132" s="1353">
        <v>10.81481</v>
      </c>
      <c r="W132" s="1316">
        <f t="shared" si="165"/>
        <v>5407</v>
      </c>
      <c r="X132" s="1316">
        <f t="shared" si="166"/>
        <v>1552</v>
      </c>
      <c r="Y132" s="1316">
        <f t="shared" si="167"/>
        <v>6959</v>
      </c>
      <c r="Z132" s="1353">
        <f t="shared" si="168"/>
        <v>42.974850000000004</v>
      </c>
      <c r="AA132" s="1316">
        <f t="shared" si="169"/>
        <v>37567</v>
      </c>
      <c r="AB132" s="1316">
        <f t="shared" si="170"/>
        <v>9656</v>
      </c>
      <c r="AC132" s="660">
        <f t="shared" si="171"/>
        <v>47223</v>
      </c>
      <c r="AD132" s="1353">
        <v>32.160040000000002</v>
      </c>
      <c r="AE132" s="1316">
        <f t="shared" si="172"/>
        <v>25728</v>
      </c>
      <c r="AF132" s="1316">
        <f t="shared" si="173"/>
        <v>6483</v>
      </c>
      <c r="AG132" s="1316">
        <f t="shared" si="174"/>
        <v>32211</v>
      </c>
      <c r="AH132" s="1353">
        <v>10.81481</v>
      </c>
      <c r="AI132" s="1316">
        <f t="shared" si="175"/>
        <v>4326</v>
      </c>
      <c r="AJ132" s="1316">
        <f t="shared" si="176"/>
        <v>1242</v>
      </c>
      <c r="AK132" s="1316">
        <f t="shared" si="177"/>
        <v>5568</v>
      </c>
      <c r="AL132" s="1353">
        <f t="shared" si="178"/>
        <v>42.974850000000004</v>
      </c>
      <c r="AM132" s="1316">
        <f t="shared" si="179"/>
        <v>30054</v>
      </c>
      <c r="AN132" s="1316">
        <f t="shared" si="180"/>
        <v>7725</v>
      </c>
      <c r="AO132" s="1384">
        <f t="shared" si="181"/>
        <v>37779</v>
      </c>
      <c r="AP132" s="672">
        <f t="shared" si="182"/>
        <v>85002</v>
      </c>
      <c r="AS132" s="603">
        <v>0</v>
      </c>
      <c r="AT132" s="671">
        <f t="shared" si="183"/>
        <v>0</v>
      </c>
    </row>
    <row r="133" spans="1:46" ht="15" customHeight="1" x14ac:dyDescent="0.2">
      <c r="A133" s="604" t="s">
        <v>480</v>
      </c>
      <c r="B133" s="305" t="s">
        <v>328</v>
      </c>
      <c r="C133" s="602" t="s">
        <v>1024</v>
      </c>
      <c r="D133" s="609">
        <v>0</v>
      </c>
      <c r="E133" s="650">
        <f t="shared" si="155"/>
        <v>0</v>
      </c>
      <c r="F133" s="609">
        <v>0</v>
      </c>
      <c r="G133" s="655">
        <f t="shared" si="156"/>
        <v>0</v>
      </c>
      <c r="H133" s="609"/>
      <c r="I133" s="655">
        <f t="shared" si="157"/>
        <v>0</v>
      </c>
      <c r="J133" s="1364">
        <f t="shared" si="158"/>
        <v>0</v>
      </c>
      <c r="K133" s="1150">
        <v>0</v>
      </c>
      <c r="L133" s="659">
        <f t="shared" si="159"/>
        <v>0</v>
      </c>
      <c r="M133" s="1389"/>
      <c r="N133" s="609">
        <v>0</v>
      </c>
      <c r="O133" s="670">
        <f t="shared" si="160"/>
        <v>0</v>
      </c>
      <c r="P133" s="655"/>
      <c r="Q133" s="670">
        <f t="shared" si="161"/>
        <v>0</v>
      </c>
      <c r="R133" s="1353">
        <v>30</v>
      </c>
      <c r="S133" s="1316">
        <f t="shared" si="162"/>
        <v>30000</v>
      </c>
      <c r="T133" s="1316">
        <f t="shared" si="163"/>
        <v>7560</v>
      </c>
      <c r="U133" s="1316">
        <f t="shared" si="164"/>
        <v>37560</v>
      </c>
      <c r="V133" s="1353">
        <v>7.9943200000000001</v>
      </c>
      <c r="W133" s="1316">
        <f t="shared" si="165"/>
        <v>3997</v>
      </c>
      <c r="X133" s="1316">
        <f t="shared" si="166"/>
        <v>1147</v>
      </c>
      <c r="Y133" s="1316">
        <f t="shared" si="167"/>
        <v>5144</v>
      </c>
      <c r="Z133" s="1353">
        <f t="shared" si="168"/>
        <v>37.994320000000002</v>
      </c>
      <c r="AA133" s="1316">
        <f t="shared" si="169"/>
        <v>33997</v>
      </c>
      <c r="AB133" s="1316">
        <f t="shared" si="170"/>
        <v>8707</v>
      </c>
      <c r="AC133" s="660">
        <f t="shared" si="171"/>
        <v>42704</v>
      </c>
      <c r="AD133" s="1353">
        <v>30</v>
      </c>
      <c r="AE133" s="1316">
        <f t="shared" si="172"/>
        <v>24000</v>
      </c>
      <c r="AF133" s="1316">
        <f t="shared" si="173"/>
        <v>6048</v>
      </c>
      <c r="AG133" s="1316">
        <f t="shared" si="174"/>
        <v>30048</v>
      </c>
      <c r="AH133" s="1353">
        <v>7.9943200000000001</v>
      </c>
      <c r="AI133" s="1316">
        <f t="shared" si="175"/>
        <v>3198</v>
      </c>
      <c r="AJ133" s="1316">
        <f t="shared" si="176"/>
        <v>918</v>
      </c>
      <c r="AK133" s="1316">
        <f t="shared" si="177"/>
        <v>4116</v>
      </c>
      <c r="AL133" s="1353">
        <f t="shared" si="178"/>
        <v>37.994320000000002</v>
      </c>
      <c r="AM133" s="1316">
        <f t="shared" si="179"/>
        <v>27198</v>
      </c>
      <c r="AN133" s="1316">
        <f t="shared" si="180"/>
        <v>6966</v>
      </c>
      <c r="AO133" s="1384">
        <f t="shared" si="181"/>
        <v>34164</v>
      </c>
      <c r="AP133" s="672">
        <f t="shared" si="182"/>
        <v>76868</v>
      </c>
      <c r="AS133" s="603">
        <v>0</v>
      </c>
      <c r="AT133" s="671">
        <f t="shared" si="183"/>
        <v>0</v>
      </c>
    </row>
    <row r="134" spans="1:46" ht="15" customHeight="1" x14ac:dyDescent="0.2">
      <c r="A134" s="605" t="s">
        <v>393</v>
      </c>
      <c r="B134" s="606" t="s">
        <v>393</v>
      </c>
      <c r="C134" s="607" t="s">
        <v>382</v>
      </c>
      <c r="D134" s="610">
        <v>0</v>
      </c>
      <c r="E134" s="651">
        <f t="shared" si="155"/>
        <v>0</v>
      </c>
      <c r="F134" s="610">
        <v>0</v>
      </c>
      <c r="G134" s="656">
        <f t="shared" si="156"/>
        <v>0</v>
      </c>
      <c r="H134" s="610"/>
      <c r="I134" s="656">
        <f t="shared" si="157"/>
        <v>0</v>
      </c>
      <c r="J134" s="1365">
        <f t="shared" si="158"/>
        <v>0</v>
      </c>
      <c r="K134" s="1314">
        <v>0</v>
      </c>
      <c r="L134" s="661">
        <f t="shared" si="159"/>
        <v>0</v>
      </c>
      <c r="M134" s="1390"/>
      <c r="N134" s="610">
        <v>118</v>
      </c>
      <c r="O134" s="673">
        <f t="shared" si="160"/>
        <v>6962</v>
      </c>
      <c r="P134" s="656"/>
      <c r="Q134" s="673">
        <f t="shared" si="161"/>
        <v>6962</v>
      </c>
      <c r="R134" s="1354">
        <v>44</v>
      </c>
      <c r="S134" s="1350">
        <f t="shared" si="162"/>
        <v>44000</v>
      </c>
      <c r="T134" s="1350">
        <f t="shared" si="163"/>
        <v>11088</v>
      </c>
      <c r="U134" s="1350">
        <f t="shared" si="164"/>
        <v>55088</v>
      </c>
      <c r="V134" s="1354">
        <v>15</v>
      </c>
      <c r="W134" s="1350">
        <f t="shared" si="165"/>
        <v>7500</v>
      </c>
      <c r="X134" s="1350">
        <f t="shared" si="166"/>
        <v>2153</v>
      </c>
      <c r="Y134" s="1350">
        <f t="shared" si="167"/>
        <v>9653</v>
      </c>
      <c r="Z134" s="1354">
        <f t="shared" si="168"/>
        <v>59</v>
      </c>
      <c r="AA134" s="1350">
        <f t="shared" si="169"/>
        <v>51500</v>
      </c>
      <c r="AB134" s="1350">
        <f t="shared" si="170"/>
        <v>13241</v>
      </c>
      <c r="AC134" s="662">
        <f t="shared" si="171"/>
        <v>64741</v>
      </c>
      <c r="AD134" s="1354">
        <v>44</v>
      </c>
      <c r="AE134" s="1350">
        <f t="shared" si="172"/>
        <v>35200</v>
      </c>
      <c r="AF134" s="1350">
        <f t="shared" si="173"/>
        <v>8870</v>
      </c>
      <c r="AG134" s="1350">
        <f t="shared" si="174"/>
        <v>44070</v>
      </c>
      <c r="AH134" s="1354">
        <v>15</v>
      </c>
      <c r="AI134" s="1350">
        <f t="shared" si="175"/>
        <v>6000</v>
      </c>
      <c r="AJ134" s="1350">
        <f t="shared" si="176"/>
        <v>1722</v>
      </c>
      <c r="AK134" s="1350">
        <f t="shared" si="177"/>
        <v>7722</v>
      </c>
      <c r="AL134" s="1354">
        <f t="shared" si="178"/>
        <v>59</v>
      </c>
      <c r="AM134" s="1350">
        <f t="shared" si="179"/>
        <v>41200</v>
      </c>
      <c r="AN134" s="1350">
        <f t="shared" si="180"/>
        <v>10592</v>
      </c>
      <c r="AO134" s="1385">
        <f t="shared" si="181"/>
        <v>51792</v>
      </c>
      <c r="AP134" s="675">
        <f t="shared" si="182"/>
        <v>123495</v>
      </c>
      <c r="AS134" s="608">
        <v>0</v>
      </c>
      <c r="AT134" s="674">
        <f t="shared" si="183"/>
        <v>0</v>
      </c>
    </row>
    <row r="135" spans="1:46" ht="15" customHeight="1" x14ac:dyDescent="0.2">
      <c r="A135" s="604" t="s">
        <v>479</v>
      </c>
      <c r="B135" s="305">
        <v>389002</v>
      </c>
      <c r="C135" s="602" t="s">
        <v>381</v>
      </c>
      <c r="D135" s="609">
        <v>0</v>
      </c>
      <c r="E135" s="650">
        <f t="shared" si="155"/>
        <v>0</v>
      </c>
      <c r="F135" s="609">
        <v>0</v>
      </c>
      <c r="G135" s="655">
        <f t="shared" si="156"/>
        <v>0</v>
      </c>
      <c r="H135" s="609"/>
      <c r="I135" s="655">
        <f t="shared" si="157"/>
        <v>0</v>
      </c>
      <c r="J135" s="1364">
        <f t="shared" si="158"/>
        <v>0</v>
      </c>
      <c r="K135" s="1150">
        <v>0</v>
      </c>
      <c r="L135" s="659">
        <f t="shared" si="159"/>
        <v>0</v>
      </c>
      <c r="M135" s="1389"/>
      <c r="N135" s="609">
        <v>279</v>
      </c>
      <c r="O135" s="670">
        <f t="shared" si="160"/>
        <v>16461</v>
      </c>
      <c r="P135" s="655"/>
      <c r="Q135" s="670">
        <f t="shared" si="161"/>
        <v>16461</v>
      </c>
      <c r="R135" s="1353">
        <v>44</v>
      </c>
      <c r="S135" s="1316">
        <f t="shared" si="162"/>
        <v>44000</v>
      </c>
      <c r="T135" s="1316">
        <f t="shared" si="163"/>
        <v>11088</v>
      </c>
      <c r="U135" s="1316">
        <f t="shared" si="164"/>
        <v>55088</v>
      </c>
      <c r="V135" s="1353">
        <v>10</v>
      </c>
      <c r="W135" s="1316">
        <f t="shared" si="165"/>
        <v>5000</v>
      </c>
      <c r="X135" s="1316">
        <f t="shared" si="166"/>
        <v>1435</v>
      </c>
      <c r="Y135" s="1316">
        <f t="shared" si="167"/>
        <v>6435</v>
      </c>
      <c r="Z135" s="1353">
        <f t="shared" si="168"/>
        <v>54</v>
      </c>
      <c r="AA135" s="1316">
        <f t="shared" si="169"/>
        <v>49000</v>
      </c>
      <c r="AB135" s="1316">
        <f t="shared" si="170"/>
        <v>12523</v>
      </c>
      <c r="AC135" s="660">
        <f t="shared" si="171"/>
        <v>61523</v>
      </c>
      <c r="AD135" s="1353">
        <v>44</v>
      </c>
      <c r="AE135" s="1316">
        <f t="shared" si="172"/>
        <v>35200</v>
      </c>
      <c r="AF135" s="1316">
        <f t="shared" si="173"/>
        <v>8870</v>
      </c>
      <c r="AG135" s="1316">
        <f t="shared" si="174"/>
        <v>44070</v>
      </c>
      <c r="AH135" s="1353">
        <v>10</v>
      </c>
      <c r="AI135" s="1316">
        <f t="shared" si="175"/>
        <v>4000</v>
      </c>
      <c r="AJ135" s="1316">
        <f t="shared" si="176"/>
        <v>1148</v>
      </c>
      <c r="AK135" s="1316">
        <f t="shared" si="177"/>
        <v>5148</v>
      </c>
      <c r="AL135" s="1353">
        <f t="shared" si="178"/>
        <v>54</v>
      </c>
      <c r="AM135" s="1316">
        <f t="shared" si="179"/>
        <v>39200</v>
      </c>
      <c r="AN135" s="1316">
        <f t="shared" si="180"/>
        <v>10018</v>
      </c>
      <c r="AO135" s="1384">
        <f t="shared" si="181"/>
        <v>49218</v>
      </c>
      <c r="AP135" s="672">
        <f t="shared" si="182"/>
        <v>127202</v>
      </c>
      <c r="AS135" s="603">
        <v>0</v>
      </c>
      <c r="AT135" s="671">
        <f t="shared" si="183"/>
        <v>0</v>
      </c>
    </row>
    <row r="136" spans="1:46" ht="15" customHeight="1" x14ac:dyDescent="0.2">
      <c r="A136" s="605" t="s">
        <v>1005</v>
      </c>
      <c r="B136" s="606" t="s">
        <v>1006</v>
      </c>
      <c r="C136" s="607" t="s">
        <v>1025</v>
      </c>
      <c r="D136" s="610">
        <v>0</v>
      </c>
      <c r="E136" s="651">
        <f t="shared" si="155"/>
        <v>0</v>
      </c>
      <c r="F136" s="610">
        <v>0</v>
      </c>
      <c r="G136" s="656">
        <f t="shared" si="156"/>
        <v>0</v>
      </c>
      <c r="H136" s="610"/>
      <c r="I136" s="656">
        <f t="shared" si="157"/>
        <v>0</v>
      </c>
      <c r="J136" s="1365">
        <f t="shared" si="158"/>
        <v>0</v>
      </c>
      <c r="K136" s="1314">
        <v>0</v>
      </c>
      <c r="L136" s="661">
        <f t="shared" si="159"/>
        <v>0</v>
      </c>
      <c r="M136" s="1390"/>
      <c r="N136" s="610">
        <v>154</v>
      </c>
      <c r="O136" s="673">
        <f t="shared" si="160"/>
        <v>9086</v>
      </c>
      <c r="P136" s="656"/>
      <c r="Q136" s="673">
        <f t="shared" si="161"/>
        <v>9086</v>
      </c>
      <c r="R136" s="1354">
        <v>30.740079999999999</v>
      </c>
      <c r="S136" s="1350">
        <f t="shared" si="162"/>
        <v>30740</v>
      </c>
      <c r="T136" s="1350">
        <f t="shared" si="163"/>
        <v>7746</v>
      </c>
      <c r="U136" s="1350">
        <f t="shared" si="164"/>
        <v>38486</v>
      </c>
      <c r="V136" s="1354">
        <v>11.703670000000001</v>
      </c>
      <c r="W136" s="1350">
        <f t="shared" si="165"/>
        <v>5852</v>
      </c>
      <c r="X136" s="1350">
        <f t="shared" si="166"/>
        <v>1680</v>
      </c>
      <c r="Y136" s="1350">
        <f t="shared" si="167"/>
        <v>7532</v>
      </c>
      <c r="Z136" s="1354">
        <f t="shared" si="168"/>
        <v>42.443750000000001</v>
      </c>
      <c r="AA136" s="1350">
        <f t="shared" si="169"/>
        <v>36592</v>
      </c>
      <c r="AB136" s="1350">
        <f t="shared" si="170"/>
        <v>9426</v>
      </c>
      <c r="AC136" s="662">
        <f t="shared" si="171"/>
        <v>46018</v>
      </c>
      <c r="AD136" s="1354">
        <v>30.740079999999999</v>
      </c>
      <c r="AE136" s="1350">
        <f t="shared" si="172"/>
        <v>24592</v>
      </c>
      <c r="AF136" s="1350">
        <f t="shared" si="173"/>
        <v>6197</v>
      </c>
      <c r="AG136" s="1350">
        <f t="shared" si="174"/>
        <v>30789</v>
      </c>
      <c r="AH136" s="1354">
        <v>11.703670000000001</v>
      </c>
      <c r="AI136" s="1350">
        <f t="shared" si="175"/>
        <v>4681</v>
      </c>
      <c r="AJ136" s="1350">
        <f t="shared" si="176"/>
        <v>1343</v>
      </c>
      <c r="AK136" s="1350">
        <f t="shared" si="177"/>
        <v>6024</v>
      </c>
      <c r="AL136" s="1354">
        <f t="shared" si="178"/>
        <v>42.443750000000001</v>
      </c>
      <c r="AM136" s="1350">
        <f t="shared" si="179"/>
        <v>29273</v>
      </c>
      <c r="AN136" s="1350">
        <f t="shared" si="180"/>
        <v>7540</v>
      </c>
      <c r="AO136" s="1385">
        <f t="shared" si="181"/>
        <v>36813</v>
      </c>
      <c r="AP136" s="675">
        <f t="shared" si="182"/>
        <v>91917</v>
      </c>
      <c r="AS136" s="608">
        <v>0</v>
      </c>
      <c r="AT136" s="674">
        <f t="shared" si="183"/>
        <v>0</v>
      </c>
    </row>
    <row r="137" spans="1:46" ht="15" customHeight="1" thickBot="1" x14ac:dyDescent="0.25">
      <c r="A137" s="618"/>
      <c r="B137" s="619"/>
      <c r="C137" s="1312" t="s">
        <v>972</v>
      </c>
      <c r="D137" s="620">
        <f t="shared" ref="D137:AP137" si="184">SUM(D130:D136)</f>
        <v>0</v>
      </c>
      <c r="E137" s="652">
        <f t="shared" si="184"/>
        <v>0</v>
      </c>
      <c r="F137" s="620">
        <f t="shared" si="184"/>
        <v>0</v>
      </c>
      <c r="G137" s="658">
        <f t="shared" si="184"/>
        <v>0</v>
      </c>
      <c r="H137" s="620">
        <f t="shared" si="184"/>
        <v>0</v>
      </c>
      <c r="I137" s="658">
        <f t="shared" si="184"/>
        <v>0</v>
      </c>
      <c r="J137" s="1367">
        <f t="shared" si="184"/>
        <v>0</v>
      </c>
      <c r="K137" s="1147">
        <f t="shared" si="184"/>
        <v>69</v>
      </c>
      <c r="L137" s="666">
        <f>SUM(L130:L136)</f>
        <v>16629</v>
      </c>
      <c r="M137" s="1392">
        <f t="shared" si="184"/>
        <v>0</v>
      </c>
      <c r="N137" s="620">
        <f t="shared" si="184"/>
        <v>1083</v>
      </c>
      <c r="O137" s="679">
        <f t="shared" si="184"/>
        <v>63897</v>
      </c>
      <c r="P137" s="658">
        <f t="shared" si="184"/>
        <v>0</v>
      </c>
      <c r="Q137" s="679">
        <f t="shared" si="184"/>
        <v>63897</v>
      </c>
      <c r="R137" s="1356">
        <f t="shared" ref="R137:AC137" si="185">SUM(R130:R136)</f>
        <v>295.90011999999996</v>
      </c>
      <c r="S137" s="1318">
        <f t="shared" si="185"/>
        <v>295900</v>
      </c>
      <c r="T137" s="1318">
        <f t="shared" si="185"/>
        <v>74566</v>
      </c>
      <c r="U137" s="1318">
        <f t="shared" si="185"/>
        <v>370466</v>
      </c>
      <c r="V137" s="1356">
        <f t="shared" si="185"/>
        <v>134.45894999999999</v>
      </c>
      <c r="W137" s="1318">
        <f t="shared" si="185"/>
        <v>67229</v>
      </c>
      <c r="X137" s="1318">
        <f t="shared" si="185"/>
        <v>19296</v>
      </c>
      <c r="Y137" s="1318">
        <f t="shared" si="185"/>
        <v>86525</v>
      </c>
      <c r="Z137" s="1356">
        <f t="shared" si="185"/>
        <v>430.35907000000003</v>
      </c>
      <c r="AA137" s="1318">
        <f t="shared" si="185"/>
        <v>363129</v>
      </c>
      <c r="AB137" s="1318">
        <f t="shared" si="185"/>
        <v>93862</v>
      </c>
      <c r="AC137" s="1382">
        <f t="shared" si="185"/>
        <v>456991</v>
      </c>
      <c r="AD137" s="1356">
        <f t="shared" si="184"/>
        <v>295.90011999999996</v>
      </c>
      <c r="AE137" s="1318">
        <f t="shared" si="184"/>
        <v>236720</v>
      </c>
      <c r="AF137" s="1318">
        <f t="shared" si="184"/>
        <v>59652</v>
      </c>
      <c r="AG137" s="1318">
        <f t="shared" si="184"/>
        <v>296372</v>
      </c>
      <c r="AH137" s="1356">
        <f t="shared" si="184"/>
        <v>134.45894999999999</v>
      </c>
      <c r="AI137" s="1318">
        <f t="shared" si="184"/>
        <v>53783</v>
      </c>
      <c r="AJ137" s="1318">
        <f t="shared" si="184"/>
        <v>15436</v>
      </c>
      <c r="AK137" s="1318">
        <f t="shared" si="184"/>
        <v>69219</v>
      </c>
      <c r="AL137" s="1356">
        <f t="shared" si="184"/>
        <v>430.35907000000003</v>
      </c>
      <c r="AM137" s="1318">
        <f t="shared" si="184"/>
        <v>290503</v>
      </c>
      <c r="AN137" s="1318">
        <f t="shared" si="184"/>
        <v>75088</v>
      </c>
      <c r="AO137" s="1386">
        <f t="shared" si="184"/>
        <v>365591</v>
      </c>
      <c r="AP137" s="681">
        <f t="shared" si="184"/>
        <v>903108</v>
      </c>
      <c r="AS137" s="620">
        <f>SUM(AS130:AS136)</f>
        <v>350</v>
      </c>
      <c r="AT137" s="680">
        <f>SUM(AT130:AT136)</f>
        <v>84350</v>
      </c>
    </row>
    <row r="138" spans="1:46" s="172" customFormat="1" ht="6.75" customHeight="1" thickTop="1" x14ac:dyDescent="0.2">
      <c r="A138" s="625"/>
      <c r="B138" s="621"/>
      <c r="C138" s="170"/>
      <c r="D138" s="622"/>
      <c r="E138" s="624"/>
      <c r="F138" s="622"/>
      <c r="G138" s="624"/>
      <c r="H138" s="623"/>
      <c r="I138" s="624"/>
      <c r="J138" s="624"/>
      <c r="K138" s="1151"/>
      <c r="L138" s="624"/>
      <c r="M138" s="624"/>
      <c r="N138" s="626"/>
      <c r="O138" s="624"/>
      <c r="P138" s="624"/>
      <c r="Q138" s="624"/>
      <c r="R138" s="1358"/>
      <c r="S138" s="1351"/>
      <c r="T138" s="1351"/>
      <c r="U138" s="1351"/>
      <c r="V138" s="1358"/>
      <c r="W138" s="1351"/>
      <c r="X138" s="1351"/>
      <c r="Y138" s="1351"/>
      <c r="Z138" s="1358"/>
      <c r="AA138" s="1351"/>
      <c r="AB138" s="1351"/>
      <c r="AC138" s="624"/>
      <c r="AD138" s="1358"/>
      <c r="AE138" s="1351"/>
      <c r="AF138" s="1351"/>
      <c r="AG138" s="1351"/>
      <c r="AH138" s="1358"/>
      <c r="AI138" s="1351"/>
      <c r="AJ138" s="1351"/>
      <c r="AK138" s="1351"/>
      <c r="AL138" s="1358"/>
      <c r="AM138" s="1351"/>
      <c r="AN138" s="1351"/>
      <c r="AO138" s="1351"/>
      <c r="AP138" s="627"/>
      <c r="AQ138"/>
      <c r="AR138"/>
      <c r="AS138" s="626"/>
      <c r="AT138" s="682"/>
    </row>
    <row r="139" spans="1:46" ht="15" customHeight="1" thickBot="1" x14ac:dyDescent="0.25">
      <c r="A139" s="618"/>
      <c r="B139" s="619"/>
      <c r="C139" s="1312" t="s">
        <v>256</v>
      </c>
      <c r="D139" s="620">
        <f t="shared" ref="D139:AP139" si="186">D76+D84+D93+D128+D137</f>
        <v>245</v>
      </c>
      <c r="E139" s="652">
        <f t="shared" si="186"/>
        <v>5145000</v>
      </c>
      <c r="F139" s="620">
        <f t="shared" si="186"/>
        <v>70</v>
      </c>
      <c r="G139" s="658">
        <f t="shared" si="186"/>
        <v>420000</v>
      </c>
      <c r="H139" s="620">
        <f t="shared" si="186"/>
        <v>0</v>
      </c>
      <c r="I139" s="658">
        <f t="shared" si="186"/>
        <v>0</v>
      </c>
      <c r="J139" s="1367">
        <f t="shared" si="186"/>
        <v>420000</v>
      </c>
      <c r="K139" s="1147">
        <f t="shared" si="186"/>
        <v>93821.5</v>
      </c>
      <c r="L139" s="666">
        <f t="shared" si="186"/>
        <v>22846805.5</v>
      </c>
      <c r="M139" s="1392">
        <f t="shared" si="186"/>
        <v>0</v>
      </c>
      <c r="N139" s="620">
        <f t="shared" si="186"/>
        <v>305297</v>
      </c>
      <c r="O139" s="679">
        <f t="shared" si="186"/>
        <v>18012523</v>
      </c>
      <c r="P139" s="658">
        <f t="shared" si="186"/>
        <v>0</v>
      </c>
      <c r="Q139" s="679">
        <f t="shared" si="186"/>
        <v>18012523</v>
      </c>
      <c r="R139" s="1356">
        <f t="shared" si="186"/>
        <v>59896.687366000013</v>
      </c>
      <c r="S139" s="1318">
        <f t="shared" si="186"/>
        <v>59896687</v>
      </c>
      <c r="T139" s="1318">
        <f t="shared" si="186"/>
        <v>15093969</v>
      </c>
      <c r="U139" s="1318">
        <f t="shared" si="186"/>
        <v>74990656</v>
      </c>
      <c r="V139" s="1356">
        <f t="shared" si="186"/>
        <v>37473.307459000011</v>
      </c>
      <c r="W139" s="1318">
        <f t="shared" si="186"/>
        <v>18736648</v>
      </c>
      <c r="X139" s="1318">
        <f t="shared" si="186"/>
        <v>5377437</v>
      </c>
      <c r="Y139" s="1318">
        <f t="shared" si="186"/>
        <v>24114085</v>
      </c>
      <c r="Z139" s="1356">
        <f t="shared" si="186"/>
        <v>97369.994825000002</v>
      </c>
      <c r="AA139" s="1318">
        <f t="shared" si="186"/>
        <v>78633335</v>
      </c>
      <c r="AB139" s="1318">
        <f t="shared" si="186"/>
        <v>20471406</v>
      </c>
      <c r="AC139" s="1382">
        <f t="shared" si="186"/>
        <v>99104741</v>
      </c>
      <c r="AD139" s="1356">
        <f t="shared" si="186"/>
        <v>59896.687366000013</v>
      </c>
      <c r="AE139" s="1318">
        <f t="shared" si="186"/>
        <v>47917345</v>
      </c>
      <c r="AF139" s="1318">
        <f t="shared" si="186"/>
        <v>12075170</v>
      </c>
      <c r="AG139" s="1318">
        <f t="shared" si="186"/>
        <v>59992515</v>
      </c>
      <c r="AH139" s="1356">
        <f t="shared" si="186"/>
        <v>37473.307459000011</v>
      </c>
      <c r="AI139" s="1318">
        <f t="shared" si="186"/>
        <v>14989327</v>
      </c>
      <c r="AJ139" s="1318">
        <f t="shared" si="186"/>
        <v>4301933</v>
      </c>
      <c r="AK139" s="1318">
        <f t="shared" si="186"/>
        <v>19291260</v>
      </c>
      <c r="AL139" s="1356">
        <f t="shared" si="186"/>
        <v>97369.994825000002</v>
      </c>
      <c r="AM139" s="1318">
        <f t="shared" si="186"/>
        <v>62906672</v>
      </c>
      <c r="AN139" s="1318">
        <f t="shared" si="186"/>
        <v>16377103</v>
      </c>
      <c r="AO139" s="1386">
        <f t="shared" si="186"/>
        <v>79283775</v>
      </c>
      <c r="AP139" s="681">
        <f t="shared" si="186"/>
        <v>224812844.5</v>
      </c>
      <c r="AS139" s="620">
        <f t="shared" ref="AS139:AT139" si="187">AS76+AS84+AS93+AS128+AS137</f>
        <v>200057</v>
      </c>
      <c r="AT139" s="680" t="e">
        <f t="shared" si="187"/>
        <v>#REF!</v>
      </c>
    </row>
    <row r="140" spans="1:46" s="172" customFormat="1" ht="6.75" customHeight="1" thickTop="1" x14ac:dyDescent="0.2">
      <c r="A140" s="836"/>
      <c r="B140" s="837"/>
      <c r="C140" s="838"/>
      <c r="D140" s="648"/>
      <c r="E140" s="653"/>
      <c r="F140" s="839"/>
      <c r="G140" s="653"/>
      <c r="H140" s="840"/>
      <c r="I140" s="653"/>
      <c r="J140" s="653"/>
      <c r="K140" s="1152"/>
      <c r="L140" s="653"/>
      <c r="M140" s="653"/>
      <c r="N140" s="648"/>
      <c r="O140" s="841"/>
      <c r="P140" s="653"/>
      <c r="Q140" s="841"/>
      <c r="R140" s="842"/>
      <c r="S140" s="842"/>
      <c r="T140" s="842"/>
      <c r="U140" s="842"/>
      <c r="V140" s="842"/>
      <c r="W140" s="842"/>
      <c r="X140" s="842"/>
      <c r="Y140" s="842"/>
      <c r="Z140" s="842"/>
      <c r="AA140" s="842"/>
      <c r="AB140" s="842"/>
      <c r="AC140" s="653"/>
      <c r="AD140" s="842"/>
      <c r="AE140" s="842"/>
      <c r="AF140" s="842"/>
      <c r="AG140" s="842"/>
      <c r="AH140" s="842"/>
      <c r="AI140" s="842"/>
      <c r="AJ140" s="842"/>
      <c r="AK140" s="842"/>
      <c r="AL140" s="842"/>
      <c r="AM140" s="842"/>
      <c r="AN140" s="842"/>
      <c r="AO140" s="842"/>
      <c r="AP140" s="841"/>
      <c r="AQ140"/>
      <c r="AR140"/>
      <c r="AS140" s="839"/>
      <c r="AT140" s="842"/>
    </row>
  </sheetData>
  <sortState ref="A141:AU212">
    <sortCondition ref="A141:A21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30">
    <mergeCell ref="AS2:AS3"/>
    <mergeCell ref="A1:C3"/>
    <mergeCell ref="AP1:AP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U2:U3"/>
    <mergeCell ref="Y2:Y3"/>
    <mergeCell ref="K1:L1"/>
    <mergeCell ref="AM2:AM3"/>
    <mergeCell ref="AL1:AO1"/>
    <mergeCell ref="D2:D3"/>
    <mergeCell ref="AK2:AK3"/>
    <mergeCell ref="AG2:AG3"/>
    <mergeCell ref="M1:M2"/>
    <mergeCell ref="R1:Y1"/>
    <mergeCell ref="Z1:AC1"/>
    <mergeCell ref="AD1:AK1"/>
    <mergeCell ref="AN2:AN3"/>
    <mergeCell ref="AO2:AO3"/>
    <mergeCell ref="AA2:AA3"/>
    <mergeCell ref="AB2:AB3"/>
    <mergeCell ref="AC2:AC3"/>
  </mergeCells>
  <conditionalFormatting sqref="N135:N137 N140">
    <cfRule type="cellIs" dxfId="67" priority="381" operator="between">
      <formula>0.1</formula>
      <formula>10</formula>
    </cfRule>
  </conditionalFormatting>
  <conditionalFormatting sqref="N128 N7:N41 N83:N99 N43:N77">
    <cfRule type="cellIs" dxfId="66" priority="391" operator="between">
      <formula>0.1</formula>
      <formula>10</formula>
    </cfRule>
  </conditionalFormatting>
  <conditionalFormatting sqref="N129">
    <cfRule type="cellIs" dxfId="65" priority="390" operator="between">
      <formula>0.1</formula>
      <formula>10</formula>
    </cfRule>
  </conditionalFormatting>
  <conditionalFormatting sqref="N78:N82">
    <cfRule type="cellIs" dxfId="64" priority="200" operator="between">
      <formula>0.1</formula>
      <formula>10</formula>
    </cfRule>
  </conditionalFormatting>
  <conditionalFormatting sqref="N105:N109">
    <cfRule type="cellIs" dxfId="63" priority="160" operator="between">
      <formula>0.1</formula>
      <formula>10</formula>
    </cfRule>
  </conditionalFormatting>
  <conditionalFormatting sqref="N100:N104">
    <cfRule type="cellIs" dxfId="62" priority="163" operator="between">
      <formula>0.1</formula>
      <formula>10</formula>
    </cfRule>
  </conditionalFormatting>
  <conditionalFormatting sqref="N110:N114">
    <cfRule type="cellIs" dxfId="61" priority="157" operator="between">
      <formula>0.1</formula>
      <formula>10</formula>
    </cfRule>
  </conditionalFormatting>
  <conditionalFormatting sqref="N115:N119">
    <cfRule type="cellIs" dxfId="60" priority="154" operator="between">
      <formula>0.1</formula>
      <formula>10</formula>
    </cfRule>
  </conditionalFormatting>
  <conditionalFormatting sqref="N120:N124">
    <cfRule type="cellIs" dxfId="59" priority="151" operator="between">
      <formula>0.1</formula>
      <formula>10</formula>
    </cfRule>
  </conditionalFormatting>
  <conditionalFormatting sqref="N125:N127">
    <cfRule type="cellIs" dxfId="58" priority="148" operator="between">
      <formula>0.1</formula>
      <formula>10</formula>
    </cfRule>
  </conditionalFormatting>
  <conditionalFormatting sqref="N130:N134">
    <cfRule type="cellIs" dxfId="57" priority="20" operator="between">
      <formula>0.1</formula>
      <formula>10</formula>
    </cfRule>
  </conditionalFormatting>
  <conditionalFormatting sqref="N42">
    <cfRule type="cellIs" dxfId="56" priority="4" operator="between">
      <formula>0.1</formula>
      <formula>10</formula>
    </cfRule>
  </conditionalFormatting>
  <printOptions horizontalCentered="1"/>
  <pageMargins left="0.25" right="0.25" top="1" bottom="0.5" header="0.35" footer="0.35"/>
  <pageSetup paperSize="5" firstPageNumber="35" fitToHeight="0" orientation="portrait" r:id="rId2"/>
  <headerFooter alignWithMargins="0">
    <oddHeader>&amp;L&amp;"Arial,Bold"&amp;18&amp;K000000Table 4: FY2021-22 Budget Letter
Level 4 Supplementary Allocations March 2022</oddHeader>
    <oddFooter>&amp;R&amp;P</oddFooter>
  </headerFooter>
  <rowBreaks count="1" manualBreakCount="1">
    <brk id="77" max="41" man="1"/>
  </rowBreaks>
  <colBreaks count="5" manualBreakCount="5">
    <brk id="10" max="1048575" man="1"/>
    <brk id="17" max="214" man="1"/>
    <brk id="25" max="214" man="1"/>
    <brk id="29" max="214" man="1"/>
    <brk id="37" max="2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71"/>
  <sheetViews>
    <sheetView zoomScaleNormal="100" workbookViewId="0">
      <selection sqref="A1:B3"/>
    </sheetView>
  </sheetViews>
  <sheetFormatPr defaultColWidth="8.85546875" defaultRowHeight="12.75" x14ac:dyDescent="0.2"/>
  <cols>
    <col min="1" max="1" width="7.7109375" style="31" bestFit="1" customWidth="1"/>
    <col min="2" max="2" width="20.140625" style="31" customWidth="1"/>
    <col min="3" max="3" width="13.28515625" style="31" customWidth="1"/>
    <col min="4" max="5" width="14.42578125" style="31" customWidth="1"/>
    <col min="6" max="6" width="13.28515625" style="31" customWidth="1"/>
    <col min="7" max="8" width="14.42578125" style="31" customWidth="1"/>
    <col min="9" max="11" width="15.140625" style="31" customWidth="1"/>
    <col min="12" max="14" width="14.42578125" style="31" customWidth="1"/>
    <col min="15" max="18" width="14.85546875" style="31" customWidth="1"/>
    <col min="19" max="19" width="17.28515625" style="31" customWidth="1"/>
    <col min="20" max="21" width="13.5703125" style="31" customWidth="1"/>
    <col min="22" max="22" width="12.28515625" style="31" customWidth="1"/>
    <col min="23" max="25" width="14.85546875" style="31" customWidth="1"/>
    <col min="26" max="26" width="17.28515625" style="31" customWidth="1"/>
    <col min="27" max="16384" width="8.85546875" style="31"/>
  </cols>
  <sheetData>
    <row r="1" spans="1:26" ht="23.45" customHeight="1" x14ac:dyDescent="0.2">
      <c r="A1" s="1817" t="s">
        <v>426</v>
      </c>
      <c r="B1" s="1817"/>
      <c r="C1" s="1821" t="s">
        <v>338</v>
      </c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2"/>
      <c r="O1" s="1823" t="s">
        <v>338</v>
      </c>
      <c r="P1" s="1821"/>
      <c r="Q1" s="1824"/>
      <c r="R1" s="1824"/>
      <c r="S1" s="1821"/>
      <c r="T1" s="1821"/>
      <c r="U1" s="1821"/>
      <c r="V1" s="1821"/>
      <c r="W1" s="1821"/>
      <c r="X1" s="1824"/>
      <c r="Y1" s="1821"/>
      <c r="Z1" s="1822"/>
    </row>
    <row r="2" spans="1:26" ht="30" customHeight="1" x14ac:dyDescent="0.2">
      <c r="A2" s="1817"/>
      <c r="B2" s="1817"/>
      <c r="C2" s="257"/>
      <c r="D2" s="257"/>
      <c r="E2" s="258"/>
      <c r="F2" s="27"/>
      <c r="G2" s="27"/>
      <c r="H2" s="27"/>
      <c r="I2" s="1818" t="s">
        <v>241</v>
      </c>
      <c r="J2" s="1819"/>
      <c r="K2" s="1820"/>
      <c r="L2" s="27"/>
      <c r="M2" s="259"/>
      <c r="N2" s="260"/>
      <c r="O2" s="1711" t="s">
        <v>335</v>
      </c>
      <c r="P2" s="1711"/>
      <c r="Q2" s="1711"/>
      <c r="R2" s="1711"/>
      <c r="S2" s="259"/>
      <c r="T2" s="259"/>
      <c r="U2" s="259"/>
      <c r="V2" s="259"/>
      <c r="W2" s="1711" t="s">
        <v>337</v>
      </c>
      <c r="X2" s="1711"/>
      <c r="Y2" s="1711"/>
      <c r="Z2" s="260"/>
    </row>
    <row r="3" spans="1:26" ht="134.25" customHeight="1" x14ac:dyDescent="0.2">
      <c r="A3" s="1817"/>
      <c r="B3" s="1817"/>
      <c r="C3" s="1119" t="s">
        <v>1171</v>
      </c>
      <c r="D3" s="1119" t="s">
        <v>1542</v>
      </c>
      <c r="E3" s="1120" t="s">
        <v>1543</v>
      </c>
      <c r="F3" s="1119" t="s">
        <v>1079</v>
      </c>
      <c r="G3" s="1119" t="s">
        <v>336</v>
      </c>
      <c r="H3" s="1120" t="s">
        <v>1049</v>
      </c>
      <c r="I3" s="1121" t="s">
        <v>1156</v>
      </c>
      <c r="J3" s="1121" t="s">
        <v>1157</v>
      </c>
      <c r="K3" s="1121" t="s">
        <v>242</v>
      </c>
      <c r="L3" s="1119" t="s">
        <v>446</v>
      </c>
      <c r="M3" s="1122" t="s">
        <v>1272</v>
      </c>
      <c r="N3" s="1119" t="s">
        <v>1080</v>
      </c>
      <c r="O3" s="1441" t="s">
        <v>1206</v>
      </c>
      <c r="P3" s="1441" t="s">
        <v>1207</v>
      </c>
      <c r="Q3" s="1441" t="s">
        <v>1303</v>
      </c>
      <c r="R3" s="1441" t="s">
        <v>1304</v>
      </c>
      <c r="S3" s="1119" t="s">
        <v>1172</v>
      </c>
      <c r="T3" s="1119" t="s">
        <v>1081</v>
      </c>
      <c r="U3" s="1119" t="s">
        <v>278</v>
      </c>
      <c r="V3" s="1119" t="s">
        <v>1082</v>
      </c>
      <c r="W3" s="1442" t="s">
        <v>1208</v>
      </c>
      <c r="X3" s="1442" t="s">
        <v>1650</v>
      </c>
      <c r="Y3" s="1442" t="s">
        <v>391</v>
      </c>
      <c r="Z3" s="1119" t="s">
        <v>813</v>
      </c>
    </row>
    <row r="4" spans="1:26" x14ac:dyDescent="0.2">
      <c r="A4" s="261"/>
      <c r="B4" s="262"/>
      <c r="C4" s="263">
        <v>1</v>
      </c>
      <c r="D4" s="263">
        <f t="shared" ref="D4:G4" si="0">C4+1</f>
        <v>2</v>
      </c>
      <c r="E4" s="263">
        <f t="shared" si="0"/>
        <v>3</v>
      </c>
      <c r="F4" s="263">
        <f t="shared" si="0"/>
        <v>4</v>
      </c>
      <c r="G4" s="263">
        <f t="shared" si="0"/>
        <v>5</v>
      </c>
      <c r="H4" s="263">
        <f t="shared" ref="H4" si="1">G4+1</f>
        <v>6</v>
      </c>
      <c r="I4" s="263">
        <f t="shared" ref="I4" si="2">H4+1</f>
        <v>7</v>
      </c>
      <c r="J4" s="263">
        <f t="shared" ref="J4" si="3">I4+1</f>
        <v>8</v>
      </c>
      <c r="K4" s="263">
        <f t="shared" ref="K4" si="4">J4+1</f>
        <v>9</v>
      </c>
      <c r="L4" s="263">
        <f t="shared" ref="L4" si="5">K4+1</f>
        <v>10</v>
      </c>
      <c r="M4" s="263">
        <f t="shared" ref="M4" si="6">L4+1</f>
        <v>11</v>
      </c>
      <c r="N4" s="263">
        <f t="shared" ref="N4" si="7">M4+1</f>
        <v>12</v>
      </c>
      <c r="O4" s="263">
        <f t="shared" ref="O4" si="8">N4+1</f>
        <v>13</v>
      </c>
      <c r="P4" s="263">
        <f t="shared" ref="P4" si="9">O4+1</f>
        <v>14</v>
      </c>
      <c r="Q4" s="263">
        <f t="shared" ref="Q4" si="10">P4+1</f>
        <v>15</v>
      </c>
      <c r="R4" s="263">
        <f t="shared" ref="R4" si="11">Q4+1</f>
        <v>16</v>
      </c>
      <c r="S4" s="263">
        <f t="shared" ref="S4" si="12">R4+1</f>
        <v>17</v>
      </c>
      <c r="T4" s="263">
        <f t="shared" ref="T4" si="13">S4+1</f>
        <v>18</v>
      </c>
      <c r="U4" s="263">
        <f t="shared" ref="U4" si="14">T4+1</f>
        <v>19</v>
      </c>
      <c r="V4" s="263">
        <f t="shared" ref="V4" si="15">U4+1</f>
        <v>20</v>
      </c>
      <c r="W4" s="263">
        <f t="shared" ref="W4" si="16">V4+1</f>
        <v>21</v>
      </c>
      <c r="X4" s="263">
        <f t="shared" ref="X4" si="17">W4+1</f>
        <v>22</v>
      </c>
      <c r="Y4" s="263">
        <f t="shared" ref="Y4:Z4" si="18">X4+1</f>
        <v>23</v>
      </c>
      <c r="Z4" s="263">
        <f t="shared" si="18"/>
        <v>24</v>
      </c>
    </row>
    <row r="5" spans="1:26" s="483" customFormat="1" ht="22.5" hidden="1" x14ac:dyDescent="0.2">
      <c r="A5" s="756"/>
      <c r="B5" s="756"/>
      <c r="C5" s="637" t="s">
        <v>573</v>
      </c>
      <c r="D5" s="637" t="s">
        <v>573</v>
      </c>
      <c r="E5" s="637" t="s">
        <v>574</v>
      </c>
      <c r="F5" s="732" t="s">
        <v>684</v>
      </c>
      <c r="G5" s="637" t="s">
        <v>574</v>
      </c>
      <c r="H5" s="637" t="s">
        <v>574</v>
      </c>
      <c r="I5" s="637" t="s">
        <v>724</v>
      </c>
      <c r="J5" s="637" t="s">
        <v>724</v>
      </c>
      <c r="K5" s="637" t="s">
        <v>574</v>
      </c>
      <c r="L5" s="637" t="s">
        <v>574</v>
      </c>
      <c r="M5" s="637" t="s">
        <v>725</v>
      </c>
      <c r="N5" s="637" t="s">
        <v>574</v>
      </c>
      <c r="O5" s="637" t="s">
        <v>573</v>
      </c>
      <c r="P5" s="637" t="s">
        <v>573</v>
      </c>
      <c r="Q5" s="1394"/>
      <c r="R5" s="1394"/>
      <c r="S5" s="637" t="s">
        <v>574</v>
      </c>
      <c r="T5" s="637" t="s">
        <v>812</v>
      </c>
      <c r="U5" s="637" t="s">
        <v>574</v>
      </c>
      <c r="V5" s="637" t="s">
        <v>574</v>
      </c>
      <c r="W5" s="637" t="s">
        <v>573</v>
      </c>
      <c r="X5" s="637" t="s">
        <v>573</v>
      </c>
      <c r="Y5" s="637" t="s">
        <v>573</v>
      </c>
      <c r="Z5" s="637" t="s">
        <v>574</v>
      </c>
    </row>
    <row r="6" spans="1:26" s="483" customFormat="1" ht="33.75" x14ac:dyDescent="0.2">
      <c r="A6" s="756"/>
      <c r="B6" s="756"/>
      <c r="C6" s="637" t="s">
        <v>1487</v>
      </c>
      <c r="D6" s="637" t="s">
        <v>1544</v>
      </c>
      <c r="E6" s="637" t="s">
        <v>721</v>
      </c>
      <c r="F6" s="732" t="s">
        <v>681</v>
      </c>
      <c r="G6" s="637" t="s">
        <v>659</v>
      </c>
      <c r="H6" s="637" t="s">
        <v>1488</v>
      </c>
      <c r="I6" s="633" t="s">
        <v>816</v>
      </c>
      <c r="J6" s="633" t="s">
        <v>817</v>
      </c>
      <c r="K6" s="637" t="s">
        <v>722</v>
      </c>
      <c r="L6" s="637" t="s">
        <v>723</v>
      </c>
      <c r="M6" s="637" t="s">
        <v>725</v>
      </c>
      <c r="N6" s="637" t="s">
        <v>1489</v>
      </c>
      <c r="O6" s="633" t="s">
        <v>1221</v>
      </c>
      <c r="P6" s="633" t="s">
        <v>1222</v>
      </c>
      <c r="Q6" s="1393" t="s">
        <v>1223</v>
      </c>
      <c r="R6" s="1393" t="s">
        <v>1224</v>
      </c>
      <c r="S6" s="637" t="s">
        <v>1490</v>
      </c>
      <c r="T6" s="637" t="s">
        <v>1501</v>
      </c>
      <c r="U6" s="637" t="s">
        <v>1491</v>
      </c>
      <c r="V6" s="637" t="s">
        <v>1492</v>
      </c>
      <c r="W6" s="633" t="s">
        <v>1230</v>
      </c>
      <c r="X6" s="633" t="s">
        <v>1231</v>
      </c>
      <c r="Y6" s="633" t="s">
        <v>1232</v>
      </c>
      <c r="Z6" s="637" t="s">
        <v>1493</v>
      </c>
    </row>
    <row r="7" spans="1:26" ht="31.5" customHeight="1" x14ac:dyDescent="0.2">
      <c r="A7" s="264">
        <v>318</v>
      </c>
      <c r="B7" s="265" t="s">
        <v>428</v>
      </c>
      <c r="C7" s="266">
        <f>'8_2.1.21 SIS'!BD76</f>
        <v>1428</v>
      </c>
      <c r="D7" s="267">
        <f>'9_Per Pupil Summary'!$Q$75</f>
        <v>4722.1788885734077</v>
      </c>
      <c r="E7" s="267">
        <f>C7*D7</f>
        <v>6743271.4528828263</v>
      </c>
      <c r="F7" s="267">
        <v>605.97</v>
      </c>
      <c r="G7" s="267">
        <f>F7*C7</f>
        <v>865325.16</v>
      </c>
      <c r="H7" s="268">
        <f>ROUND(E7+G7,0)</f>
        <v>7608597</v>
      </c>
      <c r="I7" s="269">
        <v>378299</v>
      </c>
      <c r="J7" s="269">
        <v>-127876</v>
      </c>
      <c r="K7" s="270">
        <f>SUM(I7:J7)</f>
        <v>250423</v>
      </c>
      <c r="L7" s="268">
        <f>H7+K7</f>
        <v>7859020</v>
      </c>
      <c r="M7" s="267">
        <v>0</v>
      </c>
      <c r="N7" s="268">
        <f>SUM(L7:M7)</f>
        <v>7859020</v>
      </c>
      <c r="O7" s="271">
        <f>VLOOKUP($A7,'4_Level 4'!$A$7:$AP$139,COLUMN('4_Level 4'!$E:$E),FALSE)</f>
        <v>0</v>
      </c>
      <c r="P7" s="271">
        <f>VLOOKUP($A7,'4_Level 4'!$A$7:$AP$139,COLUMN('4_Level 4'!$Q:$Q),FALSE)</f>
        <v>40651</v>
      </c>
      <c r="Q7" s="1395">
        <f>VLOOKUP($A7,'4_Level 4'!$A$7:$AP$139,COLUMN('4_Level 4'!$AC:$AC),FALSE)</f>
        <v>91725</v>
      </c>
      <c r="R7" s="1395">
        <f>VLOOKUP($A7,'4_Level 4'!$A$7:$AP$139,COLUMN('4_Level 4'!$AO:$AO),FALSE)</f>
        <v>73379</v>
      </c>
      <c r="S7" s="268">
        <f>ROUND(SUM(N7:R7),0)</f>
        <v>8064775</v>
      </c>
      <c r="T7" s="269">
        <v>5262880</v>
      </c>
      <c r="U7" s="269">
        <f>S7-T7</f>
        <v>2801895</v>
      </c>
      <c r="V7" s="268">
        <f>ROUND(U7/$V$11,0)</f>
        <v>700474</v>
      </c>
      <c r="W7" s="267">
        <f>VLOOKUP($A7,'4_Level 4'!$A$7:$AP$139,COLUMN('4_Level 4'!$J:$J),FALSE)</f>
        <v>0</v>
      </c>
      <c r="X7" s="267">
        <f>VLOOKUP($A7,'4_Level 4'!$A$7:$AP$139,COLUMN('4_Level 4'!$L:$L),FALSE)</f>
        <v>19521</v>
      </c>
      <c r="Y7" s="267">
        <f>VLOOKUP($A7,'4_Level 4'!$A$7:$AP$139,COLUMN('4_Level 4'!$M:$M),FALSE)</f>
        <v>0</v>
      </c>
      <c r="Z7" s="268">
        <f>S7+W7+X7+Y7</f>
        <v>8084296</v>
      </c>
    </row>
    <row r="8" spans="1:26" ht="31.5" customHeight="1" x14ac:dyDescent="0.2">
      <c r="A8" s="272">
        <v>319</v>
      </c>
      <c r="B8" s="273" t="s">
        <v>427</v>
      </c>
      <c r="C8" s="266">
        <f>'8_2.1.21 SIS'!BE76</f>
        <v>672</v>
      </c>
      <c r="D8" s="267">
        <f>'9_Per Pupil Summary'!$Q$75</f>
        <v>4722.1788885734077</v>
      </c>
      <c r="E8" s="267">
        <f>C8*D8</f>
        <v>3173304.2131213299</v>
      </c>
      <c r="F8" s="267">
        <v>699.9</v>
      </c>
      <c r="G8" s="267">
        <f>F8*C8</f>
        <v>470332.8</v>
      </c>
      <c r="H8" s="268">
        <f>ROUND(E8+G8,0)</f>
        <v>3643637</v>
      </c>
      <c r="I8" s="269">
        <v>298214</v>
      </c>
      <c r="J8" s="269">
        <v>-119286</v>
      </c>
      <c r="K8" s="270">
        <f>SUM(I8:J8)</f>
        <v>178928</v>
      </c>
      <c r="L8" s="268">
        <f>H8+K8</f>
        <v>3822565</v>
      </c>
      <c r="M8" s="267">
        <v>-5362</v>
      </c>
      <c r="N8" s="268">
        <f>SUM(L8:M8)</f>
        <v>3817203</v>
      </c>
      <c r="O8" s="271">
        <f>VLOOKUP($A8,'4_Level 4'!$A$7:$AP$139,COLUMN('4_Level 4'!$E:$E),FALSE)</f>
        <v>0</v>
      </c>
      <c r="P8" s="271">
        <f>VLOOKUP($A8,'4_Level 4'!$A$7:$AP$139,COLUMN('4_Level 4'!$Q:$Q),FALSE)</f>
        <v>20355</v>
      </c>
      <c r="Q8" s="1395">
        <f>VLOOKUP($A8,'4_Level 4'!$A$7:$AP$139,COLUMN('4_Level 4'!$AC:$AC),FALSE)</f>
        <v>36402</v>
      </c>
      <c r="R8" s="1395">
        <f>VLOOKUP($A8,'4_Level 4'!$A$7:$AP$139,COLUMN('4_Level 4'!$AO:$AO),FALSE)</f>
        <v>29121</v>
      </c>
      <c r="S8" s="268">
        <f>ROUND(SUM(N8:R8),0)</f>
        <v>3903081</v>
      </c>
      <c r="T8" s="269">
        <v>2486544</v>
      </c>
      <c r="U8" s="269">
        <f>S8-T8</f>
        <v>1416537</v>
      </c>
      <c r="V8" s="268">
        <f>ROUND(U8/$V$11,0)</f>
        <v>354134</v>
      </c>
      <c r="W8" s="267">
        <f>VLOOKUP($A8,'4_Level 4'!$A$7:$AP$139,COLUMN('4_Level 4'!$J:$J),FALSE)</f>
        <v>0</v>
      </c>
      <c r="X8" s="267">
        <f>VLOOKUP($A8,'4_Level 4'!$A$7:$AP$139,COLUMN('4_Level 4'!$L:$L),FALSE)</f>
        <v>10000</v>
      </c>
      <c r="Y8" s="267">
        <f>VLOOKUP($A8,'4_Level 4'!$A$7:$AP$139,COLUMN('4_Level 4'!$M:$M),FALSE)</f>
        <v>0</v>
      </c>
      <c r="Z8" s="268">
        <f>S8+W8+X8+Y8</f>
        <v>3913081</v>
      </c>
    </row>
    <row r="9" spans="1:26" s="106" customFormat="1" ht="31.5" customHeight="1" thickBot="1" x14ac:dyDescent="0.25">
      <c r="A9" s="274"/>
      <c r="B9" s="274" t="s">
        <v>85</v>
      </c>
      <c r="C9" s="275">
        <f>SUM(C7:C8)</f>
        <v>2100</v>
      </c>
      <c r="D9" s="107"/>
      <c r="E9" s="108">
        <f>SUM(E7:E8)</f>
        <v>9916575.6660041567</v>
      </c>
      <c r="F9" s="108"/>
      <c r="G9" s="108">
        <f t="shared" ref="G9:Z9" si="19">SUM(G7:G8)</f>
        <v>1335657.96</v>
      </c>
      <c r="H9" s="109">
        <f t="shared" si="19"/>
        <v>11252234</v>
      </c>
      <c r="I9" s="110">
        <f t="shared" si="19"/>
        <v>676513</v>
      </c>
      <c r="J9" s="110">
        <f t="shared" si="19"/>
        <v>-247162</v>
      </c>
      <c r="K9" s="111">
        <f t="shared" si="19"/>
        <v>429351</v>
      </c>
      <c r="L9" s="109">
        <f t="shared" si="19"/>
        <v>11681585</v>
      </c>
      <c r="M9" s="108">
        <f>SUM(M7:M8)</f>
        <v>-5362</v>
      </c>
      <c r="N9" s="109">
        <f t="shared" si="19"/>
        <v>11676223</v>
      </c>
      <c r="O9" s="276">
        <f t="shared" si="19"/>
        <v>0</v>
      </c>
      <c r="P9" s="276">
        <f t="shared" si="19"/>
        <v>61006</v>
      </c>
      <c r="Q9" s="276">
        <f t="shared" si="19"/>
        <v>128127</v>
      </c>
      <c r="R9" s="276">
        <f t="shared" si="19"/>
        <v>102500</v>
      </c>
      <c r="S9" s="109">
        <f t="shared" si="19"/>
        <v>11967856</v>
      </c>
      <c r="T9" s="110">
        <f t="shared" si="19"/>
        <v>7749424</v>
      </c>
      <c r="U9" s="110">
        <f t="shared" si="19"/>
        <v>4218432</v>
      </c>
      <c r="V9" s="109">
        <f t="shared" si="19"/>
        <v>1054608</v>
      </c>
      <c r="W9" s="108">
        <f t="shared" si="19"/>
        <v>0</v>
      </c>
      <c r="X9" s="108">
        <f>SUM(X7:X8)</f>
        <v>29521</v>
      </c>
      <c r="Y9" s="108">
        <f t="shared" si="19"/>
        <v>0</v>
      </c>
      <c r="Z9" s="109">
        <f t="shared" si="19"/>
        <v>11997377</v>
      </c>
    </row>
    <row r="10" spans="1:26" s="106" customFormat="1" ht="13.5" thickTop="1" x14ac:dyDescent="0.2">
      <c r="B10" s="277"/>
      <c r="C10" s="278"/>
      <c r="D10" s="279"/>
      <c r="E10" s="280"/>
    </row>
    <row r="11" spans="1:26" x14ac:dyDescent="0.2">
      <c r="D11"/>
      <c r="L11" s="150"/>
      <c r="M11" s="1225"/>
      <c r="N11" s="150"/>
      <c r="V11" s="31">
        <v>4</v>
      </c>
    </row>
    <row r="70" spans="20:20" x14ac:dyDescent="0.2">
      <c r="T70" s="31" t="s">
        <v>1630</v>
      </c>
    </row>
    <row r="71" spans="20:20" x14ac:dyDescent="0.2">
      <c r="T71" s="31" t="s">
        <v>1631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I2:K2"/>
    <mergeCell ref="C1:N1"/>
    <mergeCell ref="O1:Z1"/>
    <mergeCell ref="O2:R2"/>
    <mergeCell ref="W2:Y2"/>
  </mergeCells>
  <phoneticPr fontId="0" type="noConversion"/>
  <printOptions horizontalCentered="1"/>
  <pageMargins left="0.25" right="0.25" top="0.95" bottom="0.5" header="0.25" footer="0.25"/>
  <pageSetup paperSize="5" firstPageNumber="3" orientation="landscape" r:id="rId2"/>
  <headerFooter alignWithMargins="0">
    <oddHeader xml:space="preserve">&amp;L&amp;"Arial,Bold"&amp;20&amp;K000000FY2021-22 Budget Letter
March 2022&amp;R
</oddHeader>
    <oddFooter>&amp;R&amp;P</oddFooter>
  </headerFooter>
  <colBreaks count="1" manualBreakCount="1">
    <brk id="14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K33"/>
  <sheetViews>
    <sheetView zoomScaleNormal="100" workbookViewId="0">
      <selection sqref="A1:B3"/>
    </sheetView>
  </sheetViews>
  <sheetFormatPr defaultColWidth="8.85546875" defaultRowHeight="12.75" x14ac:dyDescent="0.2"/>
  <cols>
    <col min="1" max="1" width="7" style="29" bestFit="1" customWidth="1"/>
    <col min="2" max="2" width="23.28515625" style="29" customWidth="1"/>
    <col min="3" max="3" width="12.140625" style="29" bestFit="1" customWidth="1"/>
    <col min="4" max="4" width="6.42578125" style="29" customWidth="1"/>
    <col min="5" max="5" width="14" style="29" customWidth="1"/>
    <col min="6" max="6" width="7.28515625" style="29" customWidth="1"/>
    <col min="7" max="7" width="14" style="29" customWidth="1"/>
    <col min="8" max="8" width="10.28515625" style="29" customWidth="1"/>
    <col min="9" max="9" width="6.42578125" style="29" customWidth="1"/>
    <col min="10" max="10" width="11.28515625" style="29" customWidth="1"/>
    <col min="11" max="11" width="10.28515625" style="29" customWidth="1"/>
    <col min="12" max="12" width="6.42578125" style="29" customWidth="1"/>
    <col min="13" max="13" width="11.28515625" style="29" customWidth="1"/>
    <col min="14" max="14" width="10.28515625" style="29" customWidth="1"/>
    <col min="15" max="15" width="6.42578125" style="29" customWidth="1"/>
    <col min="16" max="16" width="11.28515625" style="29" customWidth="1"/>
    <col min="17" max="17" width="10.28515625" style="29" customWidth="1"/>
    <col min="18" max="18" width="6.42578125" style="29" customWidth="1"/>
    <col min="19" max="19" width="11.28515625" style="29" customWidth="1"/>
    <col min="20" max="20" width="12.5703125" style="29" bestFit="1" customWidth="1"/>
    <col min="21" max="22" width="14" style="29" customWidth="1"/>
    <col min="23" max="23" width="13.28515625" style="29" customWidth="1"/>
    <col min="24" max="24" width="13.5703125" style="29" customWidth="1"/>
    <col min="25" max="25" width="10.85546875" style="29" bestFit="1" customWidth="1"/>
    <col min="26" max="26" width="13.5703125" style="29" customWidth="1"/>
    <col min="27" max="27" width="14.28515625" style="29" customWidth="1"/>
    <col min="28" max="28" width="12.85546875" style="29" bestFit="1" customWidth="1"/>
    <col min="29" max="29" width="15.28515625" style="29" customWidth="1"/>
    <col min="30" max="30" width="13" style="29" customWidth="1"/>
    <col min="31" max="31" width="12.85546875" style="29" customWidth="1"/>
    <col min="32" max="32" width="13" style="29" customWidth="1"/>
    <col min="33" max="33" width="12.85546875" style="29" bestFit="1" customWidth="1"/>
    <col min="34" max="34" width="16.28515625" style="29" customWidth="1"/>
    <col min="35" max="37" width="12.85546875" style="29" hidden="1" customWidth="1"/>
    <col min="38" max="16384" width="8.85546875" style="29"/>
  </cols>
  <sheetData>
    <row r="1" spans="1:37" ht="19.899999999999999" customHeight="1" x14ac:dyDescent="0.2">
      <c r="A1" s="1838" t="s">
        <v>433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6"/>
      <c r="U1" s="1834" t="s">
        <v>338</v>
      </c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836"/>
      <c r="AI1" s="1833" t="s">
        <v>1117</v>
      </c>
      <c r="AJ1" s="1833"/>
      <c r="AK1" s="1833"/>
    </row>
    <row r="2" spans="1:37" ht="42" customHeight="1" x14ac:dyDescent="0.2">
      <c r="A2" s="1840"/>
      <c r="B2" s="1841"/>
      <c r="C2" s="1688" t="s">
        <v>1173</v>
      </c>
      <c r="D2" s="1683" t="s">
        <v>1613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826" t="s">
        <v>1259</v>
      </c>
      <c r="AC2" s="1828" t="s">
        <v>804</v>
      </c>
      <c r="AD2" s="1828" t="s">
        <v>1081</v>
      </c>
      <c r="AE2" s="1828" t="s">
        <v>278</v>
      </c>
      <c r="AF2" s="1828" t="s">
        <v>387</v>
      </c>
      <c r="AG2" s="1826" t="s">
        <v>1271</v>
      </c>
      <c r="AH2" s="1828" t="s">
        <v>448</v>
      </c>
      <c r="AI2" s="1825" t="s">
        <v>1106</v>
      </c>
      <c r="AJ2" s="1825" t="s">
        <v>1498</v>
      </c>
      <c r="AK2" s="1825" t="s">
        <v>1497</v>
      </c>
    </row>
    <row r="3" spans="1:37" ht="113.45" customHeight="1" x14ac:dyDescent="0.2">
      <c r="A3" s="1842"/>
      <c r="B3" s="1843"/>
      <c r="C3" s="1844"/>
      <c r="D3" s="683" t="s">
        <v>409</v>
      </c>
      <c r="E3" s="683" t="s">
        <v>539</v>
      </c>
      <c r="F3" s="683" t="s">
        <v>409</v>
      </c>
      <c r="G3" s="683" t="s">
        <v>538</v>
      </c>
      <c r="H3" s="683" t="s">
        <v>1174</v>
      </c>
      <c r="I3" s="683" t="s">
        <v>409</v>
      </c>
      <c r="J3" s="683" t="s">
        <v>352</v>
      </c>
      <c r="K3" s="683" t="s">
        <v>1175</v>
      </c>
      <c r="L3" s="683" t="s">
        <v>409</v>
      </c>
      <c r="M3" s="683" t="s">
        <v>352</v>
      </c>
      <c r="N3" s="683" t="s">
        <v>1176</v>
      </c>
      <c r="O3" s="683" t="s">
        <v>409</v>
      </c>
      <c r="P3" s="683" t="s">
        <v>352</v>
      </c>
      <c r="Q3" s="683" t="s">
        <v>1176</v>
      </c>
      <c r="R3" s="683" t="s">
        <v>409</v>
      </c>
      <c r="S3" s="683" t="s">
        <v>352</v>
      </c>
      <c r="T3" s="1688"/>
      <c r="U3" s="572" t="s">
        <v>1156</v>
      </c>
      <c r="V3" s="572" t="s">
        <v>1157</v>
      </c>
      <c r="W3" s="572" t="s">
        <v>242</v>
      </c>
      <c r="X3" s="1688"/>
      <c r="Y3" s="1829"/>
      <c r="Z3" s="1829"/>
      <c r="AA3" s="1674"/>
      <c r="AB3" s="1827"/>
      <c r="AC3" s="1829"/>
      <c r="AD3" s="1829"/>
      <c r="AE3" s="1829"/>
      <c r="AF3" s="1829"/>
      <c r="AG3" s="1827"/>
      <c r="AH3" s="1829"/>
      <c r="AI3" s="1825"/>
      <c r="AJ3" s="1825"/>
      <c r="AK3" s="1825"/>
    </row>
    <row r="4" spans="1:37" ht="14.25" customHeight="1" x14ac:dyDescent="0.2">
      <c r="A4" s="185"/>
      <c r="B4" s="186"/>
      <c r="C4" s="187">
        <v>1</v>
      </c>
      <c r="D4" s="187">
        <f t="shared" ref="D4:AA4" si="0">C4+1</f>
        <v>2</v>
      </c>
      <c r="E4" s="187">
        <f t="shared" si="0"/>
        <v>3</v>
      </c>
      <c r="F4" s="187">
        <f>E4+1</f>
        <v>4</v>
      </c>
      <c r="G4" s="187">
        <f>F4+1</f>
        <v>5</v>
      </c>
      <c r="H4" s="187">
        <f>G4+1</f>
        <v>6</v>
      </c>
      <c r="I4" s="187">
        <f>H4+1</f>
        <v>7</v>
      </c>
      <c r="J4" s="187">
        <f t="shared" si="0"/>
        <v>8</v>
      </c>
      <c r="K4" s="187">
        <f t="shared" si="0"/>
        <v>9</v>
      </c>
      <c r="L4" s="187">
        <f t="shared" si="0"/>
        <v>10</v>
      </c>
      <c r="M4" s="187">
        <f t="shared" si="0"/>
        <v>11</v>
      </c>
      <c r="N4" s="187">
        <f t="shared" si="0"/>
        <v>12</v>
      </c>
      <c r="O4" s="187">
        <f t="shared" si="0"/>
        <v>13</v>
      </c>
      <c r="P4" s="187">
        <f t="shared" si="0"/>
        <v>14</v>
      </c>
      <c r="Q4" s="187">
        <f t="shared" si="0"/>
        <v>15</v>
      </c>
      <c r="R4" s="187">
        <f t="shared" si="0"/>
        <v>16</v>
      </c>
      <c r="S4" s="187">
        <f t="shared" si="0"/>
        <v>17</v>
      </c>
      <c r="T4" s="187">
        <f>S4+1</f>
        <v>18</v>
      </c>
      <c r="U4" s="187">
        <f>T4+1</f>
        <v>19</v>
      </c>
      <c r="V4" s="187">
        <f>U4+1</f>
        <v>20</v>
      </c>
      <c r="W4" s="187">
        <f t="shared" si="0"/>
        <v>21</v>
      </c>
      <c r="X4" s="187">
        <f t="shared" si="0"/>
        <v>22</v>
      </c>
      <c r="Y4" s="187">
        <f t="shared" si="0"/>
        <v>23</v>
      </c>
      <c r="Z4" s="187">
        <f t="shared" si="0"/>
        <v>24</v>
      </c>
      <c r="AA4" s="187">
        <f t="shared" si="0"/>
        <v>25</v>
      </c>
      <c r="AB4" s="187" t="s">
        <v>727</v>
      </c>
      <c r="AC4" s="187">
        <v>26</v>
      </c>
      <c r="AD4" s="187">
        <f>AC4+1</f>
        <v>27</v>
      </c>
      <c r="AE4" s="187">
        <f>AD4+1</f>
        <v>28</v>
      </c>
      <c r="AF4" s="187">
        <f>AE4+1</f>
        <v>29</v>
      </c>
      <c r="AG4" s="187" t="s">
        <v>728</v>
      </c>
      <c r="AH4" s="187">
        <v>30</v>
      </c>
      <c r="AI4" s="187">
        <f>AH4+1</f>
        <v>31</v>
      </c>
      <c r="AJ4" s="187">
        <f>AI4+1</f>
        <v>32</v>
      </c>
      <c r="AK4" s="187">
        <f>AJ4+1</f>
        <v>33</v>
      </c>
    </row>
    <row r="5" spans="1:37" s="760" customFormat="1" ht="11.25" hidden="1" x14ac:dyDescent="0.2">
      <c r="A5" s="761"/>
      <c r="B5" s="762"/>
      <c r="C5" s="759" t="s">
        <v>573</v>
      </c>
      <c r="D5" s="759"/>
      <c r="E5" s="759" t="s">
        <v>573</v>
      </c>
      <c r="F5" s="759"/>
      <c r="G5" s="759" t="s">
        <v>573</v>
      </c>
      <c r="H5" s="759" t="s">
        <v>573</v>
      </c>
      <c r="I5" s="759"/>
      <c r="J5" s="759" t="s">
        <v>573</v>
      </c>
      <c r="K5" s="759" t="s">
        <v>573</v>
      </c>
      <c r="L5" s="759"/>
      <c r="M5" s="759" t="s">
        <v>573</v>
      </c>
      <c r="N5" s="759" t="s">
        <v>573</v>
      </c>
      <c r="O5" s="759"/>
      <c r="P5" s="759" t="s">
        <v>573</v>
      </c>
      <c r="Q5" s="759" t="s">
        <v>573</v>
      </c>
      <c r="R5" s="759"/>
      <c r="S5" s="759" t="s">
        <v>573</v>
      </c>
      <c r="T5" s="871"/>
      <c r="U5" s="759" t="s">
        <v>573</v>
      </c>
      <c r="V5" s="759" t="s">
        <v>573</v>
      </c>
      <c r="W5" s="759" t="s">
        <v>573</v>
      </c>
      <c r="X5" s="759" t="s">
        <v>573</v>
      </c>
      <c r="Y5" s="759" t="s">
        <v>573</v>
      </c>
      <c r="Z5" s="759" t="s">
        <v>573</v>
      </c>
      <c r="AA5" s="759" t="s">
        <v>573</v>
      </c>
      <c r="AB5" s="759" t="s">
        <v>573</v>
      </c>
      <c r="AC5" s="759" t="s">
        <v>573</v>
      </c>
      <c r="AD5" s="759" t="s">
        <v>573</v>
      </c>
      <c r="AE5" s="759" t="s">
        <v>573</v>
      </c>
      <c r="AF5" s="759" t="s">
        <v>573</v>
      </c>
      <c r="AG5" s="759" t="s">
        <v>573</v>
      </c>
      <c r="AH5" s="759" t="s">
        <v>573</v>
      </c>
      <c r="AI5" s="759" t="s">
        <v>684</v>
      </c>
      <c r="AJ5" s="759" t="s">
        <v>573</v>
      </c>
      <c r="AK5" s="759" t="s">
        <v>574</v>
      </c>
    </row>
    <row r="6" spans="1:37" s="760" customFormat="1" ht="45" x14ac:dyDescent="0.2">
      <c r="A6" s="757"/>
      <c r="B6" s="758"/>
      <c r="C6" s="759" t="s">
        <v>720</v>
      </c>
      <c r="D6" s="759" t="s">
        <v>1119</v>
      </c>
      <c r="E6" s="759" t="s">
        <v>721</v>
      </c>
      <c r="F6" s="759" t="s">
        <v>681</v>
      </c>
      <c r="G6" s="759" t="s">
        <v>659</v>
      </c>
      <c r="H6" s="759" t="s">
        <v>826</v>
      </c>
      <c r="I6" s="759" t="s">
        <v>1120</v>
      </c>
      <c r="J6" s="759" t="s">
        <v>730</v>
      </c>
      <c r="K6" s="759" t="s">
        <v>827</v>
      </c>
      <c r="L6" s="759" t="s">
        <v>1121</v>
      </c>
      <c r="M6" s="759" t="s">
        <v>731</v>
      </c>
      <c r="N6" s="759" t="s">
        <v>828</v>
      </c>
      <c r="O6" s="759" t="s">
        <v>1122</v>
      </c>
      <c r="P6" s="759" t="s">
        <v>732</v>
      </c>
      <c r="Q6" s="759" t="s">
        <v>829</v>
      </c>
      <c r="R6" s="759" t="s">
        <v>1123</v>
      </c>
      <c r="S6" s="759" t="s">
        <v>733</v>
      </c>
      <c r="T6" s="759" t="s">
        <v>734</v>
      </c>
      <c r="U6" s="759" t="s">
        <v>814</v>
      </c>
      <c r="V6" s="759" t="s">
        <v>815</v>
      </c>
      <c r="W6" s="759" t="s">
        <v>735</v>
      </c>
      <c r="X6" s="759" t="s">
        <v>736</v>
      </c>
      <c r="Y6" s="759" t="s">
        <v>737</v>
      </c>
      <c r="Z6" s="759" t="s">
        <v>738</v>
      </c>
      <c r="AA6" s="759" t="s">
        <v>725</v>
      </c>
      <c r="AB6" s="759" t="s">
        <v>1494</v>
      </c>
      <c r="AC6" s="759" t="s">
        <v>847</v>
      </c>
      <c r="AD6" s="759" t="s">
        <v>1502</v>
      </c>
      <c r="AE6" s="759" t="s">
        <v>739</v>
      </c>
      <c r="AF6" s="759" t="s">
        <v>830</v>
      </c>
      <c r="AG6" s="759" t="s">
        <v>1495</v>
      </c>
      <c r="AH6" s="759" t="s">
        <v>848</v>
      </c>
      <c r="AI6" s="759" t="s">
        <v>729</v>
      </c>
      <c r="AJ6" s="759" t="s">
        <v>1499</v>
      </c>
      <c r="AK6" s="759" t="s">
        <v>1496</v>
      </c>
    </row>
    <row r="7" spans="1:37" s="31" customFormat="1" ht="26.25" customHeight="1" x14ac:dyDescent="0.2">
      <c r="A7" s="415">
        <v>321001</v>
      </c>
      <c r="B7" s="197" t="s">
        <v>365</v>
      </c>
      <c r="C7" s="198">
        <f>'5A2A_NewVision'!$C$85</f>
        <v>256</v>
      </c>
      <c r="D7" s="199"/>
      <c r="E7" s="200">
        <f>'5A2A_NewVision'!$E$85</f>
        <v>2424368.5997108822</v>
      </c>
      <c r="F7" s="200"/>
      <c r="G7" s="200">
        <f>'5A2A_NewVision'!$G$85</f>
        <v>183372.79999999999</v>
      </c>
      <c r="H7" s="201">
        <f>'5A2A_NewVision'!$H$85</f>
        <v>229</v>
      </c>
      <c r="I7" s="199"/>
      <c r="J7" s="200">
        <f>'5A2A_NewVision'!$J$85</f>
        <v>142119.52323707653</v>
      </c>
      <c r="K7" s="201">
        <f>'5A2A_NewVision'!$K$85</f>
        <v>0</v>
      </c>
      <c r="L7" s="199"/>
      <c r="M7" s="200">
        <f>'5A2A_NewVision'!$M$85</f>
        <v>0</v>
      </c>
      <c r="N7" s="201">
        <f>'5A2A_NewVision'!$N$85</f>
        <v>26</v>
      </c>
      <c r="O7" s="199"/>
      <c r="P7" s="200">
        <f>'5A2A_NewVision'!$P$85</f>
        <v>109596.81812450905</v>
      </c>
      <c r="Q7" s="201">
        <f>'5A2A_NewVision'!$Q$85</f>
        <v>0</v>
      </c>
      <c r="R7" s="199"/>
      <c r="S7" s="200">
        <f>'5A2A_NewVision'!$S$85</f>
        <v>0</v>
      </c>
      <c r="T7" s="984">
        <f>'5A2A_NewVision'!$T$85</f>
        <v>2859458</v>
      </c>
      <c r="U7" s="199">
        <f>'5A2A_NewVision'!$U$85</f>
        <v>-372670</v>
      </c>
      <c r="V7" s="199">
        <f>'5A2A_NewVision'!$V$85</f>
        <v>-88011</v>
      </c>
      <c r="W7" s="203">
        <f>'5A2A_NewVision'!$W$85</f>
        <v>-460681</v>
      </c>
      <c r="X7" s="202">
        <f>'5A2A_NewVision'!$X$85</f>
        <v>2398777</v>
      </c>
      <c r="Y7" s="200">
        <f>'5A2A_NewVision'!$Y$85</f>
        <v>-5997</v>
      </c>
      <c r="Z7" s="202">
        <f>'5A2A_NewVision'!$Z$85</f>
        <v>2392780</v>
      </c>
      <c r="AA7" s="199">
        <f>'5A2A_NewVision'!$AA$85</f>
        <v>0</v>
      </c>
      <c r="AB7" s="213">
        <f>'5A2A_NewVision'!$AB$78+'5A2A_NewVision'!$AB$82+'5A2A_NewVision'!$AB$83+'5A2A_NewVision'!$AB$84</f>
        <v>47577</v>
      </c>
      <c r="AC7" s="202">
        <f>'5A2A_NewVision'!$AB$85</f>
        <v>2440357</v>
      </c>
      <c r="AD7" s="199">
        <f>'5A2A_NewVision'!$AC$85</f>
        <v>1881848</v>
      </c>
      <c r="AE7" s="199">
        <f>'5A2A_NewVision'!$AD$85</f>
        <v>558509</v>
      </c>
      <c r="AF7" s="202">
        <f>'5A2A_NewVision'!$AE$85</f>
        <v>139628</v>
      </c>
      <c r="AG7" s="213">
        <f>'5A2A_NewVision'!$AF$79+'5A2A_NewVision'!$AF$80+'5A2A_NewVision'!$AF$81</f>
        <v>0</v>
      </c>
      <c r="AH7" s="202">
        <f>'5A2A_NewVision'!$AF$85</f>
        <v>2440357</v>
      </c>
      <c r="AI7" s="209">
        <f t="shared" ref="AI7:AI13" si="1">-Y7</f>
        <v>5997</v>
      </c>
      <c r="AJ7" s="209">
        <v>6958</v>
      </c>
      <c r="AK7" s="209">
        <f>AI7-AJ7</f>
        <v>-961</v>
      </c>
    </row>
    <row r="8" spans="1:37" s="31" customFormat="1" ht="26.25" customHeight="1" x14ac:dyDescent="0.2">
      <c r="A8" s="416">
        <v>329001</v>
      </c>
      <c r="B8" s="214" t="s">
        <v>366</v>
      </c>
      <c r="C8" s="215">
        <f>'5A2B_Glencoe'!$C$85</f>
        <v>383</v>
      </c>
      <c r="D8" s="216"/>
      <c r="E8" s="217">
        <f>'5A2B_Glencoe'!$E$85</f>
        <v>3332755.5606718217</v>
      </c>
      <c r="F8" s="217"/>
      <c r="G8" s="217">
        <f>'5A2B_Glencoe'!$G$85</f>
        <v>229187.20000000001</v>
      </c>
      <c r="H8" s="218">
        <f>'5A2B_Glencoe'!$H$85</f>
        <v>296</v>
      </c>
      <c r="I8" s="216"/>
      <c r="J8" s="217">
        <f>'5A2B_Glencoe'!$J$85</f>
        <v>179736.2276536219</v>
      </c>
      <c r="K8" s="218">
        <f>'5A2B_Glencoe'!$K$85</f>
        <v>99</v>
      </c>
      <c r="L8" s="216"/>
      <c r="M8" s="217">
        <f>'5A2B_Glencoe'!$M$85</f>
        <v>16442.465298439602</v>
      </c>
      <c r="N8" s="218">
        <f>'5A2B_Glencoe'!$N$85</f>
        <v>45</v>
      </c>
      <c r="O8" s="216"/>
      <c r="P8" s="217">
        <f>'5A2B_Glencoe'!$P$85</f>
        <v>185474.95585038853</v>
      </c>
      <c r="Q8" s="218">
        <f>'5A2B_Glencoe'!$Q$85</f>
        <v>1</v>
      </c>
      <c r="R8" s="216"/>
      <c r="S8" s="217">
        <f>'5A2B_Glencoe'!$S$85</f>
        <v>1618.8714140761924</v>
      </c>
      <c r="T8" s="872">
        <f>'5A2B_Glencoe'!$T$85</f>
        <v>3945215</v>
      </c>
      <c r="U8" s="216">
        <f>'5A2B_Glencoe'!$U$85</f>
        <v>111463</v>
      </c>
      <c r="V8" s="216">
        <f>'5A2B_Glencoe'!$V$85</f>
        <v>-35635</v>
      </c>
      <c r="W8" s="220">
        <f>'5A2B_Glencoe'!$W$85</f>
        <v>75828</v>
      </c>
      <c r="X8" s="219">
        <f>'5A2B_Glencoe'!$X$85</f>
        <v>4021043</v>
      </c>
      <c r="Y8" s="217">
        <f>'5A2B_Glencoe'!$Y$85</f>
        <v>-10052</v>
      </c>
      <c r="Z8" s="219">
        <f>'5A2B_Glencoe'!$Z$85</f>
        <v>4010991</v>
      </c>
      <c r="AA8" s="216">
        <f>'5A2B_Glencoe'!$AA$85</f>
        <v>0</v>
      </c>
      <c r="AB8" s="221">
        <f>'5A2B_Glencoe'!$AB$78+'5A2B_Glencoe'!$AB$82+'5A2B_Glencoe'!$AB$83+'5A2B_Glencoe'!$AB$84</f>
        <v>105500</v>
      </c>
      <c r="AC8" s="219">
        <f>'5A2B_Glencoe'!$AB$85</f>
        <v>4116491</v>
      </c>
      <c r="AD8" s="216">
        <f>'5A2B_Glencoe'!$AC$85</f>
        <v>2647368</v>
      </c>
      <c r="AE8" s="216">
        <f>'5A2B_Glencoe'!$AD$85</f>
        <v>1469123</v>
      </c>
      <c r="AF8" s="219">
        <f>'5A2B_Glencoe'!$AE$85</f>
        <v>367281</v>
      </c>
      <c r="AG8" s="221">
        <f>'5A2B_Glencoe'!$AF$79+'5A2B_Glencoe'!$AF$80+'5A2B_Glencoe'!$AF$81</f>
        <v>13255</v>
      </c>
      <c r="AH8" s="219">
        <f>'5A2B_Glencoe'!$AF$85</f>
        <v>4129746</v>
      </c>
      <c r="AI8" s="227">
        <f t="shared" si="1"/>
        <v>10052</v>
      </c>
      <c r="AJ8" s="227">
        <v>9702</v>
      </c>
      <c r="AK8" s="227">
        <f t="shared" ref="AK8:AK13" si="2">AI8-AJ8</f>
        <v>350</v>
      </c>
    </row>
    <row r="9" spans="1:37" s="31" customFormat="1" ht="26.25" customHeight="1" x14ac:dyDescent="0.2">
      <c r="A9" s="416">
        <v>331001</v>
      </c>
      <c r="B9" s="214" t="s">
        <v>367</v>
      </c>
      <c r="C9" s="215">
        <f>'5A2C_ISL'!$C$85</f>
        <v>1291</v>
      </c>
      <c r="D9" s="216"/>
      <c r="E9" s="217">
        <f>'5A2C_ISL'!$E$85</f>
        <v>12163184.08800238</v>
      </c>
      <c r="F9" s="217"/>
      <c r="G9" s="217">
        <f>'5A2C_ISL'!$G$85</f>
        <v>922819.71000000008</v>
      </c>
      <c r="H9" s="218">
        <f>'5A2C_ISL'!$H$85</f>
        <v>786</v>
      </c>
      <c r="I9" s="216"/>
      <c r="J9" s="217">
        <f>'5A2C_ISL'!$J$85</f>
        <v>378960.87902815122</v>
      </c>
      <c r="K9" s="218">
        <f>'5A2C_ISL'!$K$85</f>
        <v>0</v>
      </c>
      <c r="L9" s="216"/>
      <c r="M9" s="217">
        <f>'5A2C_ISL'!$M$85</f>
        <v>0</v>
      </c>
      <c r="N9" s="218">
        <f>'5A2C_ISL'!$N$85</f>
        <v>97</v>
      </c>
      <c r="O9" s="216"/>
      <c r="P9" s="217">
        <f>'5A2C_ISL'!$P$85</f>
        <v>321095.52721831307</v>
      </c>
      <c r="Q9" s="218">
        <f>'5A2C_ISL'!$Q$85</f>
        <v>0</v>
      </c>
      <c r="R9" s="216"/>
      <c r="S9" s="217">
        <f>'5A2C_ISL'!$S$85</f>
        <v>0</v>
      </c>
      <c r="T9" s="872">
        <f>'5A2C_ISL'!$T$85</f>
        <v>13786061</v>
      </c>
      <c r="U9" s="216">
        <f>'5A2C_ISL'!$U$85</f>
        <v>-1145913</v>
      </c>
      <c r="V9" s="216">
        <f>'5A2C_ISL'!$V$85</f>
        <v>-72428</v>
      </c>
      <c r="W9" s="220">
        <f>'5A2C_ISL'!$W$85</f>
        <v>-1218341</v>
      </c>
      <c r="X9" s="219">
        <f>'5A2C_ISL'!$X$85</f>
        <v>12567720</v>
      </c>
      <c r="Y9" s="217">
        <f>'5A2C_ISL'!$Y$85</f>
        <v>-31419</v>
      </c>
      <c r="Z9" s="219">
        <f>'5A2C_ISL'!$Z$85</f>
        <v>12536301</v>
      </c>
      <c r="AA9" s="216">
        <f>'5A2C_ISL'!$AA$85</f>
        <v>-4763</v>
      </c>
      <c r="AB9" s="221">
        <f>'5A2C_ISL'!$AB$78+'5A2C_ISL'!$AB$82+'5A2C_ISL'!$AB$83+'5A2C_ISL'!$AB$84</f>
        <v>741401</v>
      </c>
      <c r="AC9" s="219">
        <f>'5A2C_ISL'!$AB$85</f>
        <v>13272939</v>
      </c>
      <c r="AD9" s="216">
        <f>'5A2C_ISL'!$AC$85</f>
        <v>9274960</v>
      </c>
      <c r="AE9" s="216">
        <f>'5A2C_ISL'!$AD$85</f>
        <v>3997979</v>
      </c>
      <c r="AF9" s="219">
        <f>'5A2C_ISL'!$AE$85</f>
        <v>999495</v>
      </c>
      <c r="AG9" s="221">
        <f>'5A2C_ISL'!$AF$79+'5A2C_ISL'!$AF$80+'5A2C_ISL'!$AF$81</f>
        <v>18000</v>
      </c>
      <c r="AH9" s="219">
        <f>'5A2C_ISL'!$AF$85</f>
        <v>13290939</v>
      </c>
      <c r="AI9" s="227">
        <f t="shared" si="1"/>
        <v>31419</v>
      </c>
      <c r="AJ9" s="227">
        <v>32830</v>
      </c>
      <c r="AK9" s="227">
        <f t="shared" si="2"/>
        <v>-1411</v>
      </c>
    </row>
    <row r="10" spans="1:37" s="31" customFormat="1" ht="26.25" customHeight="1" x14ac:dyDescent="0.2">
      <c r="A10" s="416">
        <v>333001</v>
      </c>
      <c r="B10" s="214" t="s">
        <v>420</v>
      </c>
      <c r="C10" s="215">
        <f>'5A2D_Avoyelles'!$C$85</f>
        <v>664</v>
      </c>
      <c r="D10" s="216"/>
      <c r="E10" s="217">
        <f>'5A2D_Avoyelles'!$E$85</f>
        <v>4628676.7978117224</v>
      </c>
      <c r="F10" s="217"/>
      <c r="G10" s="217">
        <f>'5A2D_Avoyelles'!$G$85</f>
        <v>355983.67999999993</v>
      </c>
      <c r="H10" s="218">
        <f>'5A2D_Avoyelles'!$H$85</f>
        <v>391</v>
      </c>
      <c r="I10" s="216"/>
      <c r="J10" s="217">
        <f>'5A2D_Avoyelles'!$J$85</f>
        <v>277529.02559551381</v>
      </c>
      <c r="K10" s="218">
        <f>'5A2D_Avoyelles'!$K$85</f>
        <v>71</v>
      </c>
      <c r="L10" s="216"/>
      <c r="M10" s="217">
        <f>'5A2D_Avoyelles'!$M$85</f>
        <v>13803.327267425935</v>
      </c>
      <c r="N10" s="218">
        <f>'5A2D_Avoyelles'!$N$85</f>
        <v>38</v>
      </c>
      <c r="O10" s="216"/>
      <c r="P10" s="217">
        <f>'5A2D_Avoyelles'!$P$85</f>
        <v>184883.49276103434</v>
      </c>
      <c r="Q10" s="218">
        <f>'5A2D_Avoyelles'!$Q$85</f>
        <v>0</v>
      </c>
      <c r="R10" s="216"/>
      <c r="S10" s="217">
        <f>'5A2D_Avoyelles'!$S$85</f>
        <v>0</v>
      </c>
      <c r="T10" s="872">
        <f>'5A2D_Avoyelles'!$T$85</f>
        <v>5460876</v>
      </c>
      <c r="U10" s="216">
        <f>'5A2D_Avoyelles'!$U$85</f>
        <v>301916</v>
      </c>
      <c r="V10" s="216">
        <f>'5A2D_Avoyelles'!$V$85</f>
        <v>-46026</v>
      </c>
      <c r="W10" s="220">
        <f>'5A2D_Avoyelles'!$W$85</f>
        <v>255890</v>
      </c>
      <c r="X10" s="219">
        <f>'5A2D_Avoyelles'!$X$85</f>
        <v>5716766</v>
      </c>
      <c r="Y10" s="217">
        <f>'5A2D_Avoyelles'!$Y$85</f>
        <v>-14292</v>
      </c>
      <c r="Z10" s="219">
        <f>'5A2D_Avoyelles'!$Z$85</f>
        <v>5702474</v>
      </c>
      <c r="AA10" s="216">
        <f>'5A2D_Avoyelles'!$AA$85</f>
        <v>0</v>
      </c>
      <c r="AB10" s="221">
        <f>'5A2D_Avoyelles'!$AB$78+'5A2D_Avoyelles'!$AB$82+'5A2D_Avoyelles'!$AB$83+'5A2D_Avoyelles'!$AB$84</f>
        <v>141737</v>
      </c>
      <c r="AC10" s="219">
        <f>'5A2D_Avoyelles'!$AB$85</f>
        <v>5844211</v>
      </c>
      <c r="AD10" s="216">
        <f>'5A2D_Avoyelles'!$AC$85</f>
        <v>3608144</v>
      </c>
      <c r="AE10" s="216">
        <f>'5A2D_Avoyelles'!$AD$85</f>
        <v>2236067</v>
      </c>
      <c r="AF10" s="219">
        <f>'5A2D_Avoyelles'!$AE$85</f>
        <v>559017</v>
      </c>
      <c r="AG10" s="221">
        <f>'5A2D_Avoyelles'!$AF$79+'5A2D_Avoyelles'!$AF$80+'5A2D_Avoyelles'!$AF$81</f>
        <v>10000</v>
      </c>
      <c r="AH10" s="219">
        <f>'5A2D_Avoyelles'!$AF$85</f>
        <v>5854211</v>
      </c>
      <c r="AI10" s="227">
        <f t="shared" si="1"/>
        <v>14292</v>
      </c>
      <c r="AJ10" s="227">
        <v>13220</v>
      </c>
      <c r="AK10" s="227">
        <f t="shared" si="2"/>
        <v>1072</v>
      </c>
    </row>
    <row r="11" spans="1:37" s="31" customFormat="1" ht="26.25" customHeight="1" x14ac:dyDescent="0.2">
      <c r="A11" s="417">
        <v>336001</v>
      </c>
      <c r="B11" s="228" t="s">
        <v>361</v>
      </c>
      <c r="C11" s="229">
        <f>'5A2E_Delhi'!$C$85</f>
        <v>763</v>
      </c>
      <c r="D11" s="230"/>
      <c r="E11" s="231">
        <f>'5A2E_Delhi'!$E$85</f>
        <v>6841383.2418095889</v>
      </c>
      <c r="F11" s="231"/>
      <c r="G11" s="231">
        <f>'5A2E_Delhi'!$G$85</f>
        <v>402116.26</v>
      </c>
      <c r="H11" s="232">
        <f>'5A2E_Delhi'!$H$85</f>
        <v>630</v>
      </c>
      <c r="I11" s="230"/>
      <c r="J11" s="231">
        <f>'5A2E_Delhi'!$J$85</f>
        <v>387966.97770282696</v>
      </c>
      <c r="K11" s="232">
        <f>'5A2E_Delhi'!$K$85</f>
        <v>414</v>
      </c>
      <c r="L11" s="230"/>
      <c r="M11" s="231">
        <f>'5A2E_Delhi'!$M$85</f>
        <v>69930.685986886951</v>
      </c>
      <c r="N11" s="232">
        <f>'5A2E_Delhi'!$N$85</f>
        <v>63</v>
      </c>
      <c r="O11" s="230"/>
      <c r="P11" s="231">
        <f>'5A2E_Delhi'!$P$85</f>
        <v>269504.7323443428</v>
      </c>
      <c r="Q11" s="232">
        <f>'5A2E_Delhi'!$Q$85</f>
        <v>7</v>
      </c>
      <c r="R11" s="230"/>
      <c r="S11" s="231">
        <f>'5A2E_Delhi'!$S$85</f>
        <v>11751.022239449883</v>
      </c>
      <c r="T11" s="985">
        <f>'5A2E_Delhi'!$T$85</f>
        <v>7982653</v>
      </c>
      <c r="U11" s="230">
        <f>'5A2E_Delhi'!$U$85</f>
        <v>-313591</v>
      </c>
      <c r="V11" s="230">
        <f>'5A2E_Delhi'!$V$85</f>
        <v>-131054</v>
      </c>
      <c r="W11" s="234">
        <f>'5A2E_Delhi'!$W$85</f>
        <v>-444645</v>
      </c>
      <c r="X11" s="233">
        <f>'5A2E_Delhi'!$X$85</f>
        <v>7538008</v>
      </c>
      <c r="Y11" s="231">
        <f>'5A2E_Delhi'!$Y$85</f>
        <v>-18845</v>
      </c>
      <c r="Z11" s="233">
        <f>'5A2E_Delhi'!$Z$85</f>
        <v>7519163</v>
      </c>
      <c r="AA11" s="230">
        <f>'5A2E_Delhi'!$AA$85</f>
        <v>-4787</v>
      </c>
      <c r="AB11" s="235">
        <f>'5A2E_Delhi'!$AB$78+'5A2E_Delhi'!$AB$82+'5A2E_Delhi'!$AB$83+'5A2E_Delhi'!$AB$84</f>
        <v>206704</v>
      </c>
      <c r="AC11" s="233">
        <f>'5A2E_Delhi'!$AB$85</f>
        <v>7721080</v>
      </c>
      <c r="AD11" s="230">
        <f>'5A2E_Delhi'!$AC$85</f>
        <v>5329920</v>
      </c>
      <c r="AE11" s="236">
        <f>'5A2E_Delhi'!$AD$85</f>
        <v>2391160</v>
      </c>
      <c r="AF11" s="233">
        <f>'5A2E_Delhi'!$AE$85</f>
        <v>597791</v>
      </c>
      <c r="AG11" s="235">
        <f>'5A2E_Delhi'!$AF$79+'5A2E_Delhi'!$AF$80+'5A2E_Delhi'!$AF$81</f>
        <v>48200</v>
      </c>
      <c r="AH11" s="237">
        <f>'5A2E_Delhi'!$AF$85</f>
        <v>7769280</v>
      </c>
      <c r="AI11" s="242">
        <f t="shared" si="1"/>
        <v>18845</v>
      </c>
      <c r="AJ11" s="242">
        <v>19533</v>
      </c>
      <c r="AK11" s="242">
        <f t="shared" si="2"/>
        <v>-688</v>
      </c>
    </row>
    <row r="12" spans="1:37" s="31" customFormat="1" ht="26.25" customHeight="1" x14ac:dyDescent="0.2">
      <c r="A12" s="415">
        <v>337001</v>
      </c>
      <c r="B12" s="197" t="s">
        <v>368</v>
      </c>
      <c r="C12" s="198">
        <f>'5A2F_BelleChasse'!$C$85</f>
        <v>871</v>
      </c>
      <c r="D12" s="199"/>
      <c r="E12" s="200">
        <f>'5A2F_BelleChasse'!$E$85</f>
        <v>9799970.2705197539</v>
      </c>
      <c r="F12" s="200"/>
      <c r="G12" s="200">
        <f>'5A2F_BelleChasse'!$G$85</f>
        <v>687131.89999999991</v>
      </c>
      <c r="H12" s="201">
        <f>'5A2F_BelleChasse'!$H$85</f>
        <v>348</v>
      </c>
      <c r="I12" s="199"/>
      <c r="J12" s="200">
        <f>'5A2F_BelleChasse'!$J$85</f>
        <v>122674.2886586751</v>
      </c>
      <c r="K12" s="201">
        <f>'5A2F_BelleChasse'!$K$85</f>
        <v>2</v>
      </c>
      <c r="L12" s="199"/>
      <c r="M12" s="200">
        <f>'5A2F_BelleChasse'!$M$85</f>
        <v>120.44999605619563</v>
      </c>
      <c r="N12" s="201">
        <f>'5A2F_BelleChasse'!$N$85</f>
        <v>98</v>
      </c>
      <c r="O12" s="199"/>
      <c r="P12" s="200">
        <f>'5A2F_BelleChasse'!$P$85</f>
        <v>244988.65749718662</v>
      </c>
      <c r="Q12" s="201">
        <f>'5A2F_BelleChasse'!$Q$85</f>
        <v>39</v>
      </c>
      <c r="R12" s="199"/>
      <c r="S12" s="200">
        <f>'5A2F_BelleChasse'!$S$85</f>
        <v>34400.602908291396</v>
      </c>
      <c r="T12" s="984">
        <f>'5A2F_BelleChasse'!$T$85</f>
        <v>10889286</v>
      </c>
      <c r="U12" s="199">
        <f>'5A2F_BelleChasse'!$U$85</f>
        <v>-242330</v>
      </c>
      <c r="V12" s="199">
        <f>'5A2F_BelleChasse'!$V$85</f>
        <v>-56311</v>
      </c>
      <c r="W12" s="203">
        <f>'5A2F_BelleChasse'!$W$85</f>
        <v>-298641</v>
      </c>
      <c r="X12" s="202">
        <f>'5A2F_BelleChasse'!$X$85</f>
        <v>10590645</v>
      </c>
      <c r="Y12" s="200">
        <f>'5A2F_BelleChasse'!$Y$85</f>
        <v>-26477</v>
      </c>
      <c r="Z12" s="202">
        <f>'5A2F_BelleChasse'!$Z$85</f>
        <v>10564168</v>
      </c>
      <c r="AA12" s="199">
        <f>'5A2F_BelleChasse'!$AA$85</f>
        <v>0</v>
      </c>
      <c r="AB12" s="213">
        <f>'5A2F_BelleChasse'!$AB$78+'5A2F_BelleChasse'!$AB$82+'5A2F_BelleChasse'!$AB$83+'5A2F_BelleChasse'!$AB$84</f>
        <v>319790</v>
      </c>
      <c r="AC12" s="202">
        <f>'5A2F_BelleChasse'!$AB$85</f>
        <v>10883958</v>
      </c>
      <c r="AD12" s="199">
        <f>'5A2F_BelleChasse'!$AC$85</f>
        <v>7059808</v>
      </c>
      <c r="AE12" s="199">
        <f>'5A2F_BelleChasse'!$AD$85</f>
        <v>3824150</v>
      </c>
      <c r="AF12" s="202">
        <f>'5A2F_BelleChasse'!$AE$85</f>
        <v>956039</v>
      </c>
      <c r="AG12" s="213">
        <f>'5A2F_BelleChasse'!$AF$79+'5A2F_BelleChasse'!$AF$80+'5A2F_BelleChasse'!$AF$81</f>
        <v>0</v>
      </c>
      <c r="AH12" s="202">
        <f>'5A2F_BelleChasse'!$AF$85</f>
        <v>10883958</v>
      </c>
      <c r="AI12" s="209">
        <f t="shared" si="1"/>
        <v>26477</v>
      </c>
      <c r="AJ12" s="209">
        <v>25767</v>
      </c>
      <c r="AK12" s="209">
        <f t="shared" si="2"/>
        <v>710</v>
      </c>
    </row>
    <row r="13" spans="1:37" s="31" customFormat="1" ht="26.25" customHeight="1" x14ac:dyDescent="0.2">
      <c r="A13" s="416">
        <v>340001</v>
      </c>
      <c r="B13" s="214" t="s">
        <v>421</v>
      </c>
      <c r="C13" s="215">
        <f>'5A2H_MAX'!$C$85</f>
        <v>120</v>
      </c>
      <c r="D13" s="216"/>
      <c r="E13" s="217">
        <f>'5A2H_MAX'!$E$85</f>
        <v>1100212.2397325465</v>
      </c>
      <c r="F13" s="217"/>
      <c r="G13" s="217">
        <f>'5A2H_MAX'!$G$85</f>
        <v>79105.200000000012</v>
      </c>
      <c r="H13" s="218">
        <f>'5A2H_MAX'!$H$85</f>
        <v>51</v>
      </c>
      <c r="I13" s="216"/>
      <c r="J13" s="217">
        <f>'5A2H_MAX'!$J$85</f>
        <v>29999.930354997068</v>
      </c>
      <c r="K13" s="218">
        <f>'5A2H_MAX'!$K$85</f>
        <v>12</v>
      </c>
      <c r="L13" s="216"/>
      <c r="M13" s="217">
        <f>'5A2H_MAX'!$M$85</f>
        <v>1896.3220588187428</v>
      </c>
      <c r="N13" s="218">
        <f>'5A2H_MAX'!$N$85</f>
        <v>30</v>
      </c>
      <c r="O13" s="216"/>
      <c r="P13" s="217">
        <f>'5A2H_MAX'!$P$85</f>
        <v>121989.83727823831</v>
      </c>
      <c r="Q13" s="218">
        <f>'5A2H_MAX'!$Q$85</f>
        <v>0</v>
      </c>
      <c r="R13" s="216"/>
      <c r="S13" s="217">
        <f>'5A2H_MAX'!$S$85</f>
        <v>0</v>
      </c>
      <c r="T13" s="872">
        <f>'5A2H_MAX'!$T$85</f>
        <v>1333204</v>
      </c>
      <c r="U13" s="216">
        <f>'5A2H_MAX'!$U$85</f>
        <v>-74206</v>
      </c>
      <c r="V13" s="216">
        <f>'5A2H_MAX'!$V$85</f>
        <v>-13277</v>
      </c>
      <c r="W13" s="220">
        <f>'5A2H_MAX'!$W$85</f>
        <v>-87483</v>
      </c>
      <c r="X13" s="219">
        <f>'5A2H_MAX'!$X$85</f>
        <v>1245721</v>
      </c>
      <c r="Y13" s="217">
        <f>'5A2H_MAX'!$Y$85</f>
        <v>-3114</v>
      </c>
      <c r="Z13" s="219">
        <f>'5A2H_MAX'!$Z$85</f>
        <v>1242607</v>
      </c>
      <c r="AA13" s="216">
        <f>'5A2H_MAX'!$AA$85</f>
        <v>0</v>
      </c>
      <c r="AB13" s="221">
        <f>'5A2H_MAX'!$AB$78+'5A2H_MAX'!$AB$82+'5A2H_MAX'!$AB$83+'5A2H_MAX'!$AB$84</f>
        <v>42137</v>
      </c>
      <c r="AC13" s="219">
        <f>'5A2H_MAX'!$AB$85</f>
        <v>1284744</v>
      </c>
      <c r="AD13" s="216">
        <f>'5A2H_MAX'!$AC$85</f>
        <v>866912</v>
      </c>
      <c r="AE13" s="216">
        <f>'5A2H_MAX'!$AD$85</f>
        <v>417832</v>
      </c>
      <c r="AF13" s="219">
        <f>'5A2H_MAX'!$AE$85</f>
        <v>104457</v>
      </c>
      <c r="AG13" s="221">
        <f>'5A2H_MAX'!$AF$79+'5A2H_MAX'!$AF$80+'5A2H_MAX'!$AF$81</f>
        <v>0</v>
      </c>
      <c r="AH13" s="219">
        <f>'5A2H_MAX'!$AF$85</f>
        <v>1284744</v>
      </c>
      <c r="AI13" s="227">
        <f t="shared" si="1"/>
        <v>3114</v>
      </c>
      <c r="AJ13" s="227">
        <v>3151</v>
      </c>
      <c r="AK13" s="227">
        <f t="shared" si="2"/>
        <v>-37</v>
      </c>
    </row>
    <row r="14" spans="1:37" s="101" customFormat="1" ht="26.25" customHeight="1" thickBot="1" x14ac:dyDescent="0.25">
      <c r="A14" s="1653" t="s">
        <v>397</v>
      </c>
      <c r="B14" s="1654"/>
      <c r="C14" s="1614">
        <f>SUM(C7:C13)</f>
        <v>4348</v>
      </c>
      <c r="D14" s="1615"/>
      <c r="E14" s="1616">
        <f>SUM(E7:E13)</f>
        <v>40290550.798258692</v>
      </c>
      <c r="F14" s="1616"/>
      <c r="G14" s="1616">
        <f>SUM(G7:G13)</f>
        <v>2859716.75</v>
      </c>
      <c r="H14" s="1614">
        <f>SUM(H7:H13)</f>
        <v>2731</v>
      </c>
      <c r="I14" s="1615"/>
      <c r="J14" s="1616">
        <f>SUM(J7:J13)</f>
        <v>1518986.8522308625</v>
      </c>
      <c r="K14" s="1614">
        <f>SUM(K7:K13)</f>
        <v>598</v>
      </c>
      <c r="L14" s="1615"/>
      <c r="M14" s="1616">
        <f>SUM(M7:M13)</f>
        <v>102193.25060762743</v>
      </c>
      <c r="N14" s="1614">
        <f>SUM(N7:N13)</f>
        <v>397</v>
      </c>
      <c r="O14" s="1615"/>
      <c r="P14" s="1616">
        <f>SUM(P7:P13)</f>
        <v>1437534.0210740129</v>
      </c>
      <c r="Q14" s="1614">
        <f>SUM(Q7:Q13)</f>
        <v>47</v>
      </c>
      <c r="R14" s="1615"/>
      <c r="S14" s="1616">
        <f t="shared" ref="S14:AH14" si="3">SUM(S7:S13)</f>
        <v>47770.496561817476</v>
      </c>
      <c r="T14" s="1617">
        <f>SUM(T7:T13)</f>
        <v>46256753</v>
      </c>
      <c r="U14" s="1615">
        <f t="shared" si="3"/>
        <v>-1735331</v>
      </c>
      <c r="V14" s="1615">
        <f t="shared" si="3"/>
        <v>-442742</v>
      </c>
      <c r="W14" s="1618">
        <f t="shared" si="3"/>
        <v>-2178073</v>
      </c>
      <c r="X14" s="1617">
        <f t="shared" si="3"/>
        <v>44078680</v>
      </c>
      <c r="Y14" s="1616">
        <f t="shared" si="3"/>
        <v>-110196</v>
      </c>
      <c r="Z14" s="1617">
        <f t="shared" si="3"/>
        <v>43968484</v>
      </c>
      <c r="AA14" s="1616">
        <f t="shared" si="3"/>
        <v>-9550</v>
      </c>
      <c r="AB14" s="1619">
        <f t="shared" si="3"/>
        <v>1604846</v>
      </c>
      <c r="AC14" s="1617">
        <f t="shared" si="3"/>
        <v>45563780</v>
      </c>
      <c r="AD14" s="1616">
        <f t="shared" si="3"/>
        <v>30668960</v>
      </c>
      <c r="AE14" s="1616">
        <f t="shared" si="3"/>
        <v>14894820</v>
      </c>
      <c r="AF14" s="1617">
        <f t="shared" si="3"/>
        <v>3723708</v>
      </c>
      <c r="AG14" s="1619">
        <f t="shared" si="3"/>
        <v>89455</v>
      </c>
      <c r="AH14" s="1617">
        <f t="shared" si="3"/>
        <v>45653235</v>
      </c>
      <c r="AI14" s="1605">
        <f>SUM(AI7:AI13)</f>
        <v>110196</v>
      </c>
      <c r="AJ14" s="1605">
        <f>SUM(AJ7:AJ13)</f>
        <v>111161</v>
      </c>
      <c r="AK14" s="1605">
        <f>SUM(AK7:AK13)</f>
        <v>-965</v>
      </c>
    </row>
    <row r="15" spans="1:37" s="32" customFormat="1" ht="13.5" thickTop="1" x14ac:dyDescent="0.2">
      <c r="A15" s="1608"/>
      <c r="B15" s="1609"/>
      <c r="C15" s="1610"/>
      <c r="D15" s="1606"/>
      <c r="E15" s="1606"/>
      <c r="F15" s="1606"/>
      <c r="G15" s="1606"/>
      <c r="H15" s="1610"/>
      <c r="I15" s="1606"/>
      <c r="J15" s="1606"/>
      <c r="K15" s="1610"/>
      <c r="L15" s="1606"/>
      <c r="M15" s="1606"/>
      <c r="N15" s="1610"/>
      <c r="O15" s="1606"/>
      <c r="P15" s="1606"/>
      <c r="Q15" s="1610"/>
      <c r="R15" s="1606"/>
      <c r="S15" s="1606"/>
      <c r="T15" s="1606"/>
      <c r="U15" s="1606"/>
      <c r="V15" s="1606"/>
      <c r="W15" s="1606"/>
      <c r="X15" s="1606"/>
      <c r="Y15" s="1606"/>
      <c r="Z15" s="1606"/>
      <c r="AA15" s="1606"/>
      <c r="AB15" s="1606"/>
      <c r="AC15" s="1606"/>
      <c r="AD15" s="1606"/>
      <c r="AE15" s="1606"/>
      <c r="AF15" s="1606"/>
      <c r="AG15" s="1606"/>
      <c r="AH15" s="1606"/>
      <c r="AI15" s="1607"/>
      <c r="AJ15" s="1607"/>
      <c r="AK15" s="1607"/>
    </row>
    <row r="16" spans="1:37" s="32" customFormat="1" x14ac:dyDescent="0.2">
      <c r="A16" s="1608"/>
      <c r="B16" s="1608"/>
      <c r="C16" s="1610"/>
      <c r="D16" s="1606"/>
      <c r="E16" s="1606"/>
      <c r="F16" s="1606"/>
      <c r="G16" s="1606"/>
      <c r="H16" s="1610"/>
      <c r="I16" s="1606"/>
      <c r="J16" s="1606"/>
      <c r="K16" s="1610"/>
      <c r="L16" s="1606"/>
      <c r="M16" s="1606"/>
      <c r="N16" s="1610"/>
      <c r="O16" s="1606"/>
      <c r="P16" s="1606"/>
      <c r="Q16" s="1610"/>
      <c r="R16" s="1606"/>
      <c r="S16" s="1606"/>
      <c r="T16" s="1606"/>
      <c r="U16" s="1606"/>
      <c r="V16" s="1606"/>
      <c r="W16" s="1606"/>
      <c r="X16" s="1606"/>
      <c r="Y16" s="1606"/>
      <c r="Z16" s="1606"/>
      <c r="AA16" s="1606"/>
      <c r="AB16" s="1606"/>
      <c r="AC16" s="1606"/>
      <c r="AD16" s="1606"/>
      <c r="AE16" s="1606"/>
      <c r="AF16" s="1606"/>
      <c r="AG16" s="1606"/>
      <c r="AH16" s="1606"/>
      <c r="AI16" s="1607"/>
      <c r="AJ16" s="1607"/>
      <c r="AK16" s="1607"/>
    </row>
    <row r="17" spans="1:36" s="32" customFormat="1" x14ac:dyDescent="0.2">
      <c r="A17" s="1608"/>
      <c r="B17" s="1608"/>
      <c r="C17" s="1608"/>
      <c r="D17" s="1608"/>
      <c r="E17" s="1608"/>
      <c r="F17" s="1608"/>
      <c r="G17" s="1608"/>
      <c r="H17" s="1608"/>
      <c r="I17" s="1608"/>
      <c r="J17" s="1608"/>
      <c r="K17" s="1608"/>
      <c r="L17" s="1608"/>
      <c r="M17" s="1608"/>
      <c r="N17" s="1608"/>
      <c r="O17" s="1608"/>
      <c r="P17" s="1608"/>
      <c r="Q17" s="1608"/>
      <c r="R17" s="1608"/>
      <c r="S17" s="1608"/>
      <c r="T17" s="1608"/>
      <c r="U17" s="1608"/>
      <c r="V17" s="1608"/>
      <c r="W17" s="1608"/>
      <c r="X17" s="1608"/>
      <c r="Y17" s="1608"/>
      <c r="Z17" s="1608"/>
      <c r="AA17" s="1608"/>
      <c r="AB17" s="1608"/>
      <c r="AC17" s="1608"/>
      <c r="AD17" s="1608"/>
      <c r="AE17" s="1608"/>
      <c r="AF17" s="1608"/>
      <c r="AG17" s="1608"/>
      <c r="AH17" s="1608"/>
    </row>
    <row r="18" spans="1:36" x14ac:dyDescent="0.2">
      <c r="A18" s="1608"/>
      <c r="B18" s="1608"/>
      <c r="C18" s="1608"/>
      <c r="D18" s="1608"/>
      <c r="E18" s="1608"/>
      <c r="F18" s="1608"/>
      <c r="G18" s="1608"/>
      <c r="H18" s="1608"/>
      <c r="I18" s="1608"/>
      <c r="J18" s="1608"/>
      <c r="K18" s="1608"/>
      <c r="L18" s="1608"/>
      <c r="M18" s="1608"/>
      <c r="N18" s="1608"/>
      <c r="O18" s="1608"/>
      <c r="P18" s="1608"/>
      <c r="Q18" s="1608"/>
      <c r="R18" s="1608"/>
      <c r="S18" s="1608"/>
      <c r="T18" s="1608"/>
      <c r="U18" s="1608"/>
      <c r="V18" s="1608"/>
      <c r="W18" s="1608"/>
      <c r="X18" s="1608"/>
      <c r="Y18" s="1608"/>
      <c r="Z18" s="1608"/>
      <c r="AA18" s="1608"/>
      <c r="AB18" s="1608"/>
      <c r="AC18" s="1608"/>
      <c r="AD18" s="1608"/>
      <c r="AE18" s="1608"/>
      <c r="AF18" s="1608"/>
      <c r="AG18" s="1608"/>
      <c r="AH18" s="1608"/>
    </row>
    <row r="19" spans="1:36" x14ac:dyDescent="0.2">
      <c r="A19" s="1608"/>
      <c r="B19" s="1608"/>
      <c r="C19" s="1608"/>
      <c r="D19" s="1608"/>
      <c r="E19" s="1608"/>
      <c r="F19" s="1608"/>
      <c r="G19" s="1608"/>
      <c r="H19" s="1608"/>
      <c r="I19" s="1608"/>
      <c r="J19" s="1608"/>
      <c r="K19" s="1608"/>
      <c r="L19" s="1608"/>
      <c r="M19" s="1608"/>
      <c r="N19" s="1608"/>
      <c r="O19" s="1608"/>
      <c r="P19" s="1608"/>
      <c r="Q19" s="1608"/>
      <c r="R19" s="1608"/>
      <c r="S19" s="1608"/>
      <c r="T19" s="1608"/>
      <c r="U19" s="1608"/>
      <c r="V19" s="1608"/>
      <c r="W19" s="1608"/>
      <c r="X19" s="1608"/>
      <c r="Y19" s="1608"/>
      <c r="Z19" s="1608"/>
      <c r="AA19" s="1608"/>
      <c r="AB19" s="1608"/>
      <c r="AC19" s="1608"/>
      <c r="AD19" s="1608"/>
      <c r="AE19" s="1608"/>
      <c r="AF19" s="1608"/>
      <c r="AG19" s="1608"/>
      <c r="AH19" s="1608"/>
    </row>
    <row r="20" spans="1:36" x14ac:dyDescent="0.2">
      <c r="A20" s="1608"/>
      <c r="B20" s="1608"/>
      <c r="C20" s="1608"/>
      <c r="D20" s="1608"/>
      <c r="E20" s="1608"/>
      <c r="F20" s="1608"/>
      <c r="G20" s="1608"/>
      <c r="H20" s="1608"/>
      <c r="I20" s="1608"/>
      <c r="J20" s="1608"/>
      <c r="K20" s="1608"/>
      <c r="L20" s="1608"/>
      <c r="M20" s="1608"/>
      <c r="N20" s="1608"/>
      <c r="O20" s="1608"/>
      <c r="P20" s="1608"/>
      <c r="Q20" s="1608"/>
      <c r="R20" s="1608"/>
      <c r="S20" s="1608"/>
      <c r="T20" s="1608"/>
      <c r="U20" s="1608"/>
      <c r="V20" s="1608"/>
      <c r="W20" s="1608"/>
      <c r="X20" s="1608"/>
      <c r="Y20" s="1608"/>
      <c r="Z20" s="1608"/>
      <c r="AA20" s="1608"/>
      <c r="AB20" s="1608"/>
      <c r="AC20" s="1608"/>
      <c r="AD20" s="1608"/>
      <c r="AE20" s="1608"/>
      <c r="AF20" s="1608"/>
      <c r="AG20" s="1608"/>
      <c r="AH20" s="1608"/>
    </row>
    <row r="21" spans="1:36" x14ac:dyDescent="0.2">
      <c r="A21" s="1608"/>
      <c r="B21" s="1608"/>
      <c r="C21" s="1608"/>
      <c r="D21" s="1608"/>
      <c r="E21" s="1608"/>
      <c r="F21" s="1608"/>
      <c r="G21" s="1608"/>
      <c r="H21" s="1608"/>
      <c r="I21" s="1608"/>
      <c r="J21" s="1608"/>
      <c r="K21" s="1608"/>
      <c r="L21" s="1608"/>
      <c r="M21" s="1608"/>
      <c r="N21" s="1608"/>
      <c r="O21" s="1608"/>
      <c r="P21" s="1608"/>
      <c r="Q21" s="1608"/>
      <c r="R21" s="1608"/>
      <c r="S21" s="1608"/>
      <c r="T21" s="1608"/>
      <c r="U21" s="1608"/>
      <c r="V21" s="1608"/>
      <c r="W21" s="1608"/>
      <c r="X21" s="1608"/>
      <c r="Y21" s="1608"/>
      <c r="Z21" s="1608"/>
      <c r="AA21" s="1608"/>
      <c r="AB21" s="1608"/>
      <c r="AC21" s="1608"/>
      <c r="AD21" s="1608"/>
      <c r="AE21" s="1608"/>
      <c r="AF21" s="1608"/>
      <c r="AG21" s="1608"/>
      <c r="AH21" s="1608"/>
    </row>
    <row r="22" spans="1:36" x14ac:dyDescent="0.2">
      <c r="A22" s="1608"/>
      <c r="B22" s="1608"/>
      <c r="C22" s="1608"/>
      <c r="D22" s="1608"/>
      <c r="E22" s="1608"/>
      <c r="F22" s="1608"/>
      <c r="G22" s="1608"/>
      <c r="H22" s="1608"/>
      <c r="I22" s="1608"/>
      <c r="J22" s="1608"/>
      <c r="K22" s="1608"/>
      <c r="L22" s="1608"/>
      <c r="M22" s="1608"/>
      <c r="N22" s="1608"/>
      <c r="O22" s="1608"/>
      <c r="P22" s="1608"/>
      <c r="Q22" s="1608"/>
      <c r="R22" s="1608"/>
      <c r="S22" s="1608"/>
      <c r="T22" s="1608"/>
      <c r="U22" s="1608"/>
      <c r="V22" s="1608"/>
      <c r="W22" s="1608"/>
      <c r="X22" s="1608"/>
      <c r="Y22" s="1608"/>
      <c r="Z22" s="1608"/>
      <c r="AA22" s="1608"/>
      <c r="AB22" s="1608"/>
      <c r="AC22" s="1608"/>
      <c r="AD22" s="1608"/>
      <c r="AE22" s="1608"/>
      <c r="AF22" s="1608"/>
      <c r="AG22" s="1608"/>
      <c r="AH22" s="1608"/>
    </row>
    <row r="23" spans="1:36" x14ac:dyDescent="0.2">
      <c r="A23" s="1608"/>
      <c r="B23" s="1608"/>
      <c r="C23" s="1608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  <c r="O23" s="1608"/>
      <c r="P23" s="1608"/>
      <c r="Q23" s="1608"/>
      <c r="R23" s="1608"/>
      <c r="S23" s="1608"/>
      <c r="T23" s="1608"/>
      <c r="U23" s="1608"/>
      <c r="V23" s="1608"/>
      <c r="W23" s="1608"/>
      <c r="X23" s="1608"/>
      <c r="Y23" s="1608"/>
      <c r="Z23" s="1608"/>
      <c r="AA23" s="1608"/>
      <c r="AB23" s="1608"/>
      <c r="AC23" s="1608"/>
      <c r="AD23" s="1608"/>
      <c r="AE23" s="1608"/>
      <c r="AF23" s="1608"/>
      <c r="AG23" s="1608"/>
      <c r="AH23" s="1608"/>
    </row>
    <row r="24" spans="1:36" x14ac:dyDescent="0.2">
      <c r="A24" s="1608"/>
      <c r="B24" s="1608"/>
      <c r="C24" s="1608"/>
      <c r="D24" s="1608"/>
      <c r="E24" s="1608"/>
      <c r="F24" s="1608"/>
      <c r="G24" s="1608"/>
      <c r="H24" s="1608"/>
      <c r="I24" s="1608"/>
      <c r="J24" s="1608"/>
      <c r="K24" s="1608"/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08"/>
      <c r="Y24" s="1608"/>
      <c r="Z24" s="1608"/>
      <c r="AA24" s="1608"/>
      <c r="AB24" s="1608"/>
      <c r="AC24" s="1608"/>
      <c r="AD24" s="1608"/>
      <c r="AE24" s="1608"/>
      <c r="AF24" s="1608"/>
      <c r="AG24" s="1608"/>
      <c r="AH24" s="1608"/>
    </row>
    <row r="25" spans="1:36" x14ac:dyDescent="0.2">
      <c r="A25" s="1608"/>
      <c r="B25" s="1608"/>
      <c r="C25" s="1608"/>
      <c r="D25" s="1608"/>
      <c r="E25" s="1608"/>
      <c r="F25" s="1608"/>
      <c r="G25" s="1608"/>
      <c r="H25" s="1608"/>
      <c r="I25" s="1608"/>
      <c r="J25" s="1608"/>
      <c r="K25" s="1608"/>
      <c r="L25" s="1608"/>
      <c r="M25" s="1608"/>
      <c r="N25" s="1608"/>
      <c r="O25" s="1608"/>
      <c r="P25" s="1608"/>
      <c r="Q25" s="1608"/>
      <c r="R25" s="1608"/>
      <c r="S25" s="1608"/>
      <c r="T25" s="1608"/>
      <c r="U25" s="1608"/>
      <c r="V25" s="1608"/>
      <c r="W25" s="1608"/>
      <c r="X25" s="1608"/>
      <c r="Y25" s="1608"/>
      <c r="Z25" s="1608"/>
      <c r="AA25" s="1608"/>
      <c r="AB25" s="1608"/>
      <c r="AC25" s="1608"/>
      <c r="AD25" s="1608"/>
      <c r="AE25" s="1608"/>
      <c r="AF25" s="1608"/>
      <c r="AG25" s="1608"/>
      <c r="AH25" s="1608"/>
    </row>
    <row r="26" spans="1:36" x14ac:dyDescent="0.2">
      <c r="A26" s="1608"/>
      <c r="B26" s="1608"/>
      <c r="C26" s="1608"/>
      <c r="D26" s="1608"/>
      <c r="E26" s="1608"/>
      <c r="F26" s="1608"/>
      <c r="G26" s="1608"/>
      <c r="H26" s="1608"/>
      <c r="I26" s="1608"/>
      <c r="J26" s="1608"/>
      <c r="K26" s="1608"/>
      <c r="L26" s="1608"/>
      <c r="M26" s="1608"/>
      <c r="N26" s="1608"/>
      <c r="O26" s="1608"/>
      <c r="P26" s="1608"/>
      <c r="Q26" s="1608"/>
      <c r="R26" s="1608"/>
      <c r="S26" s="1608"/>
      <c r="T26" s="1608"/>
      <c r="U26" s="1608"/>
      <c r="V26" s="1608"/>
      <c r="W26" s="1608"/>
      <c r="X26" s="1608"/>
      <c r="Y26" s="1608"/>
      <c r="Z26" s="1608"/>
      <c r="AA26" s="1608"/>
      <c r="AB26" s="1608"/>
      <c r="AC26" s="1608"/>
      <c r="AD26" s="1608"/>
      <c r="AE26" s="1608"/>
      <c r="AF26" s="1608"/>
      <c r="AG26" s="1608"/>
      <c r="AH26" s="1608"/>
    </row>
    <row r="27" spans="1:36" x14ac:dyDescent="0.2">
      <c r="A27" s="1608"/>
      <c r="B27" s="1608"/>
      <c r="C27" s="1608"/>
      <c r="D27" s="1608"/>
      <c r="E27" s="1608"/>
      <c r="F27" s="1608"/>
      <c r="G27" s="1608"/>
      <c r="H27" s="1608"/>
      <c r="I27" s="1608"/>
      <c r="J27" s="1608"/>
      <c r="K27" s="1608"/>
      <c r="L27" s="1608"/>
      <c r="M27" s="1608"/>
      <c r="N27" s="1608"/>
      <c r="O27" s="1608"/>
      <c r="P27" s="1608"/>
      <c r="Q27" s="1608"/>
      <c r="R27" s="1608"/>
      <c r="S27" s="1608"/>
      <c r="T27" s="1608"/>
      <c r="U27" s="1608"/>
      <c r="V27" s="1608"/>
      <c r="W27" s="1608"/>
      <c r="X27" s="1608"/>
      <c r="Y27" s="1608"/>
      <c r="Z27" s="1608"/>
      <c r="AA27" s="1608"/>
      <c r="AB27" s="1608"/>
      <c r="AC27" s="1608"/>
      <c r="AD27" s="1608"/>
      <c r="AE27" s="1608"/>
      <c r="AF27" s="1608"/>
      <c r="AG27" s="1608"/>
      <c r="AH27" s="1608"/>
    </row>
    <row r="28" spans="1:36" x14ac:dyDescent="0.2">
      <c r="A28" s="1608"/>
      <c r="B28" s="1608"/>
      <c r="C28" s="1608"/>
      <c r="D28" s="1608"/>
      <c r="E28" s="1608"/>
      <c r="F28" s="1608"/>
      <c r="G28" s="1608"/>
      <c r="H28" s="1608"/>
      <c r="I28" s="1608"/>
      <c r="J28" s="1608"/>
      <c r="K28" s="1608"/>
      <c r="L28" s="1608"/>
      <c r="M28" s="1608"/>
      <c r="N28" s="1608"/>
      <c r="O28" s="1608"/>
      <c r="P28" s="1608"/>
      <c r="Q28" s="1608"/>
      <c r="R28" s="1608"/>
      <c r="S28" s="1608"/>
      <c r="T28" s="1608"/>
      <c r="U28" s="1608"/>
      <c r="V28" s="1608"/>
      <c r="W28" s="1608"/>
      <c r="X28" s="1608"/>
      <c r="Y28" s="1608"/>
      <c r="Z28" s="1608"/>
      <c r="AA28" s="1608"/>
      <c r="AB28" s="1608"/>
      <c r="AC28" s="1608"/>
      <c r="AD28" s="1608"/>
      <c r="AE28" s="1608"/>
      <c r="AF28" s="1608"/>
      <c r="AG28" s="1608"/>
      <c r="AH28" s="1608"/>
    </row>
    <row r="30" spans="1:36" x14ac:dyDescent="0.2">
      <c r="AJ30" s="29" t="s">
        <v>1638</v>
      </c>
    </row>
    <row r="31" spans="1:36" x14ac:dyDescent="0.2">
      <c r="B31" s="88"/>
      <c r="AJ31" s="29" t="s">
        <v>1639</v>
      </c>
    </row>
    <row r="32" spans="1:36" x14ac:dyDescent="0.2">
      <c r="B32" s="88"/>
    </row>
    <row r="33" spans="2:2" x14ac:dyDescent="0.2">
      <c r="B33" s="88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7">
    <mergeCell ref="AI1:AK1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  <mergeCell ref="H2:J2"/>
    <mergeCell ref="K2:M2"/>
    <mergeCell ref="N2:P2"/>
    <mergeCell ref="D2:G2"/>
    <mergeCell ref="AI2:AI3"/>
    <mergeCell ref="AJ2:AJ3"/>
    <mergeCell ref="AK2:AK3"/>
    <mergeCell ref="AB2:AB3"/>
    <mergeCell ref="AE2:AE3"/>
    <mergeCell ref="AF2:AF3"/>
    <mergeCell ref="AH2:AH3"/>
  </mergeCells>
  <printOptions horizontalCentered="1"/>
  <pageMargins left="0.3" right="0.3" top="1" bottom="0.5" header="0.3" footer="0.3"/>
  <pageSetup paperSize="5" firstPageNumber="50" orientation="landscape" r:id="rId2"/>
  <headerFooter alignWithMargins="0">
    <oddHeader>&amp;L&amp;"Arial,Bold"&amp;20&amp;K000000FY2021-22 Budget Letter
March 2022</oddHeader>
    <oddFooter>&amp;R&amp;P</oddFooter>
  </headerFooter>
  <colBreaks count="2" manualBreakCount="2">
    <brk id="20" max="13" man="1"/>
    <brk id="34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95"/>
  <sheetViews>
    <sheetView topLeftCell="A37"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434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470" t="s">
        <v>409</v>
      </c>
      <c r="E3" s="470" t="s">
        <v>539</v>
      </c>
      <c r="F3" s="470" t="s">
        <v>409</v>
      </c>
      <c r="G3" s="470" t="s">
        <v>538</v>
      </c>
      <c r="H3" s="1500" t="s">
        <v>1174</v>
      </c>
      <c r="I3" s="470" t="s">
        <v>409</v>
      </c>
      <c r="J3" s="470" t="s">
        <v>352</v>
      </c>
      <c r="K3" s="1500" t="s">
        <v>1175</v>
      </c>
      <c r="L3" s="470" t="s">
        <v>409</v>
      </c>
      <c r="M3" s="470" t="s">
        <v>352</v>
      </c>
      <c r="N3" s="1500" t="s">
        <v>1176</v>
      </c>
      <c r="O3" s="470" t="s">
        <v>409</v>
      </c>
      <c r="P3" s="470" t="s">
        <v>352</v>
      </c>
      <c r="Q3" s="1500" t="s">
        <v>1176</v>
      </c>
      <c r="R3" s="470" t="s">
        <v>409</v>
      </c>
      <c r="S3" s="470" t="s">
        <v>352</v>
      </c>
      <c r="T3" s="1688"/>
      <c r="U3" s="471" t="s">
        <v>1156</v>
      </c>
      <c r="V3" s="471" t="s">
        <v>1157</v>
      </c>
      <c r="W3" s="471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1503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1505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256</v>
      </c>
      <c r="D76" s="1397"/>
      <c r="E76" s="244">
        <v>2424368.5997108822</v>
      </c>
      <c r="F76" s="1397"/>
      <c r="G76" s="244">
        <v>183372.79999999999</v>
      </c>
      <c r="H76" s="1322">
        <v>229</v>
      </c>
      <c r="I76" s="1397"/>
      <c r="J76" s="244">
        <v>142119.52323707653</v>
      </c>
      <c r="K76" s="1322">
        <v>0</v>
      </c>
      <c r="L76" s="1397"/>
      <c r="M76" s="244">
        <v>0</v>
      </c>
      <c r="N76" s="1322">
        <v>26</v>
      </c>
      <c r="O76" s="1397"/>
      <c r="P76" s="244">
        <v>109596.81812450905</v>
      </c>
      <c r="Q76" s="1322">
        <v>0</v>
      </c>
      <c r="R76" s="1397"/>
      <c r="S76" s="244">
        <v>0</v>
      </c>
      <c r="T76" s="246">
        <v>2859458</v>
      </c>
      <c r="U76" s="244">
        <v>-372670</v>
      </c>
      <c r="V76" s="244">
        <v>-88011</v>
      </c>
      <c r="W76" s="247">
        <v>-460681</v>
      </c>
      <c r="X76" s="246">
        <v>2398777</v>
      </c>
      <c r="Y76" s="244">
        <v>-5997</v>
      </c>
      <c r="Z76" s="246">
        <v>2392780</v>
      </c>
      <c r="AA76" s="244">
        <v>0</v>
      </c>
      <c r="AB76" s="246">
        <v>2392780</v>
      </c>
      <c r="AC76" s="244">
        <v>1850928</v>
      </c>
      <c r="AD76" s="244">
        <v>541852</v>
      </c>
      <c r="AE76" s="246">
        <v>135464</v>
      </c>
      <c r="AF76" s="249">
        <v>2392780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0</v>
      </c>
      <c r="AC82" s="236">
        <v>0</v>
      </c>
      <c r="AD82" s="807">
        <v>0</v>
      </c>
      <c r="AE82" s="237">
        <v>0</v>
      </c>
      <c r="AF82" s="237">
        <v>0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26432</v>
      </c>
      <c r="AC83" s="804">
        <v>17176</v>
      </c>
      <c r="AD83" s="803">
        <v>9256</v>
      </c>
      <c r="AE83" s="222">
        <v>2314</v>
      </c>
      <c r="AF83" s="222">
        <v>26432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21145</v>
      </c>
      <c r="AC84" s="804">
        <v>13744</v>
      </c>
      <c r="AD84" s="803">
        <v>7401</v>
      </c>
      <c r="AE84" s="222">
        <v>1850</v>
      </c>
      <c r="AF84" s="222">
        <v>21145</v>
      </c>
    </row>
    <row r="85" spans="1:32" s="88" customFormat="1" ht="15" customHeight="1" thickBot="1" x14ac:dyDescent="0.25">
      <c r="A85" s="1641" t="s">
        <v>415</v>
      </c>
      <c r="B85" s="1642"/>
      <c r="C85" s="1322">
        <v>256</v>
      </c>
      <c r="D85" s="1397"/>
      <c r="E85" s="244">
        <v>2424368.5997108822</v>
      </c>
      <c r="F85" s="1397"/>
      <c r="G85" s="244">
        <v>183372.79999999999</v>
      </c>
      <c r="H85" s="1322">
        <v>229</v>
      </c>
      <c r="I85" s="1397"/>
      <c r="J85" s="244">
        <v>142119.52323707653</v>
      </c>
      <c r="K85" s="1322">
        <v>0</v>
      </c>
      <c r="L85" s="1397"/>
      <c r="M85" s="244">
        <v>0</v>
      </c>
      <c r="N85" s="1322">
        <v>26</v>
      </c>
      <c r="O85" s="1397"/>
      <c r="P85" s="244">
        <v>109596.81812450905</v>
      </c>
      <c r="Q85" s="1322">
        <v>0</v>
      </c>
      <c r="R85" s="1397"/>
      <c r="S85" s="244">
        <v>0</v>
      </c>
      <c r="T85" s="246">
        <v>2859458</v>
      </c>
      <c r="U85" s="244">
        <v>-372670</v>
      </c>
      <c r="V85" s="244">
        <v>-88011</v>
      </c>
      <c r="W85" s="247">
        <v>-460681</v>
      </c>
      <c r="X85" s="246">
        <v>2398777</v>
      </c>
      <c r="Y85" s="244">
        <v>-5997</v>
      </c>
      <c r="Z85" s="246">
        <v>2392780</v>
      </c>
      <c r="AA85" s="244">
        <v>0</v>
      </c>
      <c r="AB85" s="246">
        <v>2440357</v>
      </c>
      <c r="AC85" s="244">
        <v>1881848</v>
      </c>
      <c r="AD85" s="244">
        <v>558509</v>
      </c>
      <c r="AE85" s="246">
        <v>139628</v>
      </c>
      <c r="AF85" s="249">
        <v>2440357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861"/>
      <c r="D89" s="861"/>
      <c r="E89" s="861"/>
      <c r="F89" s="1236"/>
      <c r="G89" s="1236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  <c r="X89" s="861"/>
      <c r="Y89" s="861"/>
      <c r="Z89" s="861"/>
      <c r="AA89" s="861"/>
      <c r="AB89" s="861"/>
      <c r="AC89" s="861"/>
      <c r="AD89" s="861"/>
      <c r="AE89" s="861"/>
      <c r="AF89" s="861"/>
    </row>
    <row r="90" spans="1:32" x14ac:dyDescent="0.2">
      <c r="A90" s="32"/>
      <c r="B90" s="32"/>
      <c r="C90" s="866"/>
      <c r="D90" s="866"/>
      <c r="E90" s="866"/>
      <c r="F90" s="1236"/>
      <c r="G90" s="1236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861"/>
      <c r="AC90" s="861"/>
      <c r="AD90" s="861"/>
      <c r="AE90" s="861"/>
      <c r="AF90" s="861"/>
    </row>
    <row r="91" spans="1:32" x14ac:dyDescent="0.2">
      <c r="A91" s="32"/>
      <c r="B91" s="32"/>
      <c r="C91" s="861"/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861"/>
      <c r="AC91" s="861" t="s">
        <v>1630</v>
      </c>
      <c r="AD91" s="861"/>
      <c r="AE91" s="861"/>
      <c r="AF91" s="861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1632</v>
      </c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sheetProtection algorithmName="SHA-512" hashValue="Mm5nJsVOjzDViGL5BQg5042Uc8HLVkJhBqtoe6U6gR6No6i/Pq0gj1H5tMhRsOlT8BTbk4XWf86SYCX5lKxtJA==" saltValue="V42foCbFLerq2TMD3gfLtA==" spinCount="100000" sheet="1" objects="1" scenarios="1" selectLockedCells="1" selectUnlockedCell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D2:G2"/>
    <mergeCell ref="X2:X3"/>
    <mergeCell ref="K1:T1"/>
    <mergeCell ref="H2:J2"/>
    <mergeCell ref="A85:B85"/>
    <mergeCell ref="N2:P2"/>
    <mergeCell ref="A79:B79"/>
    <mergeCell ref="A78:B78"/>
    <mergeCell ref="A83:B83"/>
    <mergeCell ref="A84:B84"/>
    <mergeCell ref="A82:B82"/>
    <mergeCell ref="K2:M2"/>
    <mergeCell ref="A80:B80"/>
    <mergeCell ref="A77:B77"/>
    <mergeCell ref="C2:C3"/>
    <mergeCell ref="A76:B76"/>
    <mergeCell ref="AF2:AF3"/>
    <mergeCell ref="A1:B3"/>
    <mergeCell ref="A81:B81"/>
    <mergeCell ref="AB2:AB3"/>
    <mergeCell ref="AC2:AC3"/>
    <mergeCell ref="AD2:AD3"/>
    <mergeCell ref="AB1:AF1"/>
    <mergeCell ref="AE2:AE3"/>
    <mergeCell ref="Q2:S2"/>
    <mergeCell ref="Y2:Y3"/>
    <mergeCell ref="Z2:Z3"/>
    <mergeCell ref="AA2:AA3"/>
    <mergeCell ref="T2:T3"/>
    <mergeCell ref="U2:W2"/>
    <mergeCell ref="C1:J1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5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451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500" t="s">
        <v>1174</v>
      </c>
      <c r="I3" s="1307" t="s">
        <v>409</v>
      </c>
      <c r="J3" s="1307" t="s">
        <v>352</v>
      </c>
      <c r="K3" s="1500" t="s">
        <v>1175</v>
      </c>
      <c r="L3" s="1307" t="s">
        <v>409</v>
      </c>
      <c r="M3" s="1307" t="s">
        <v>352</v>
      </c>
      <c r="N3" s="1500" t="s">
        <v>1176</v>
      </c>
      <c r="O3" s="1307" t="s">
        <v>409</v>
      </c>
      <c r="P3" s="1307" t="s">
        <v>352</v>
      </c>
      <c r="Q3" s="1500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1513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1506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383</v>
      </c>
      <c r="D76" s="1397"/>
      <c r="E76" s="244">
        <v>3332755.5606718217</v>
      </c>
      <c r="F76" s="1397"/>
      <c r="G76" s="244">
        <v>229187.20000000001</v>
      </c>
      <c r="H76" s="1322">
        <v>296</v>
      </c>
      <c r="I76" s="1397"/>
      <c r="J76" s="244">
        <v>179736.2276536219</v>
      </c>
      <c r="K76" s="1322">
        <v>99</v>
      </c>
      <c r="L76" s="1397"/>
      <c r="M76" s="244">
        <v>16442.465298439602</v>
      </c>
      <c r="N76" s="1322">
        <v>45</v>
      </c>
      <c r="O76" s="1397"/>
      <c r="P76" s="244">
        <v>185474.95585038853</v>
      </c>
      <c r="Q76" s="1322">
        <v>1</v>
      </c>
      <c r="R76" s="1397"/>
      <c r="S76" s="244">
        <v>1618.8714140761924</v>
      </c>
      <c r="T76" s="246">
        <v>3945215</v>
      </c>
      <c r="U76" s="244">
        <v>111463</v>
      </c>
      <c r="V76" s="244">
        <v>-35635</v>
      </c>
      <c r="W76" s="247">
        <v>75828</v>
      </c>
      <c r="X76" s="246">
        <v>4021043</v>
      </c>
      <c r="Y76" s="244">
        <v>-10052</v>
      </c>
      <c r="Z76" s="246">
        <v>4010991</v>
      </c>
      <c r="AA76" s="244">
        <v>0</v>
      </c>
      <c r="AB76" s="246">
        <v>4010991</v>
      </c>
      <c r="AC76" s="244">
        <v>2580904</v>
      </c>
      <c r="AD76" s="244">
        <v>1430087</v>
      </c>
      <c r="AE76" s="246">
        <v>357522</v>
      </c>
      <c r="AF76" s="249">
        <v>4010991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13255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5841</v>
      </c>
      <c r="AC82" s="236">
        <v>3896</v>
      </c>
      <c r="AD82" s="807">
        <v>1945</v>
      </c>
      <c r="AE82" s="237">
        <v>486</v>
      </c>
      <c r="AF82" s="237">
        <v>5841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55366</v>
      </c>
      <c r="AC83" s="804">
        <v>34760</v>
      </c>
      <c r="AD83" s="803">
        <v>20606</v>
      </c>
      <c r="AE83" s="222">
        <v>5152</v>
      </c>
      <c r="AF83" s="222">
        <v>55366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44293</v>
      </c>
      <c r="AC84" s="804">
        <v>27808</v>
      </c>
      <c r="AD84" s="803">
        <v>16485</v>
      </c>
      <c r="AE84" s="222">
        <v>4121</v>
      </c>
      <c r="AF84" s="222">
        <v>44293</v>
      </c>
    </row>
    <row r="85" spans="1:32" s="88" customFormat="1" ht="15" customHeight="1" thickBot="1" x14ac:dyDescent="0.25">
      <c r="A85" s="1641" t="s">
        <v>415</v>
      </c>
      <c r="B85" s="1642"/>
      <c r="C85" s="1322">
        <v>383</v>
      </c>
      <c r="D85" s="1397"/>
      <c r="E85" s="244">
        <v>3332755.5606718217</v>
      </c>
      <c r="F85" s="1397"/>
      <c r="G85" s="244">
        <v>229187.20000000001</v>
      </c>
      <c r="H85" s="1322">
        <v>296</v>
      </c>
      <c r="I85" s="1397"/>
      <c r="J85" s="244">
        <v>179736.2276536219</v>
      </c>
      <c r="K85" s="1322">
        <v>99</v>
      </c>
      <c r="L85" s="1397"/>
      <c r="M85" s="244">
        <v>16442.465298439602</v>
      </c>
      <c r="N85" s="1322">
        <v>45</v>
      </c>
      <c r="O85" s="1397"/>
      <c r="P85" s="244">
        <v>185474.95585038853</v>
      </c>
      <c r="Q85" s="1322">
        <v>1</v>
      </c>
      <c r="R85" s="1397"/>
      <c r="S85" s="244">
        <v>1618.8714140761924</v>
      </c>
      <c r="T85" s="246">
        <v>3945215</v>
      </c>
      <c r="U85" s="244">
        <v>111463</v>
      </c>
      <c r="V85" s="244">
        <v>-35635</v>
      </c>
      <c r="W85" s="247">
        <v>75828</v>
      </c>
      <c r="X85" s="246">
        <v>4021043</v>
      </c>
      <c r="Y85" s="244">
        <v>-10052</v>
      </c>
      <c r="Z85" s="246">
        <v>4010991</v>
      </c>
      <c r="AA85" s="244">
        <v>0</v>
      </c>
      <c r="AB85" s="246">
        <v>4116491</v>
      </c>
      <c r="AC85" s="244">
        <v>2647368</v>
      </c>
      <c r="AD85" s="244">
        <v>1469123</v>
      </c>
      <c r="AE85" s="246">
        <v>367281</v>
      </c>
      <c r="AF85" s="249">
        <v>4129746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27"/>
      <c r="G89" s="1227"/>
      <c r="H89" s="32"/>
      <c r="I89" s="32"/>
      <c r="J89" s="32"/>
      <c r="K89" s="32"/>
      <c r="L89" s="861"/>
      <c r="M89" s="861"/>
      <c r="N89" s="861"/>
      <c r="O89" s="861"/>
      <c r="P89" s="861"/>
      <c r="Q89" s="861"/>
      <c r="R89" s="861"/>
      <c r="S89" s="861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27"/>
      <c r="G90" s="1227"/>
      <c r="H90" s="32"/>
      <c r="I90" s="32"/>
      <c r="J90" s="32"/>
      <c r="K90" s="32"/>
      <c r="L90" s="861"/>
      <c r="M90" s="861"/>
      <c r="N90" s="861"/>
      <c r="O90" s="861"/>
      <c r="P90" s="861"/>
      <c r="Q90" s="861"/>
      <c r="R90" s="861"/>
      <c r="S90" s="861"/>
      <c r="T90" s="32"/>
      <c r="U90" s="32"/>
      <c r="V90" s="32"/>
      <c r="W90" s="32"/>
      <c r="X90" s="32"/>
      <c r="Y90" s="557"/>
      <c r="Z90" s="862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57"/>
      <c r="Z91" s="862"/>
      <c r="AA91" s="32"/>
      <c r="AB91" s="32"/>
      <c r="AC91" s="32" t="s">
        <v>1630</v>
      </c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1631</v>
      </c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5:B85"/>
    <mergeCell ref="A83:B83"/>
    <mergeCell ref="A84:B84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7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51" t="s">
        <v>958</v>
      </c>
      <c r="B1" s="1852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53"/>
      <c r="B2" s="1854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55"/>
      <c r="B3" s="1856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500" t="s">
        <v>1174</v>
      </c>
      <c r="I3" s="1307" t="s">
        <v>409</v>
      </c>
      <c r="J3" s="1307" t="s">
        <v>352</v>
      </c>
      <c r="K3" s="1500" t="s">
        <v>1175</v>
      </c>
      <c r="L3" s="1307" t="s">
        <v>409</v>
      </c>
      <c r="M3" s="1307" t="s">
        <v>352</v>
      </c>
      <c r="N3" s="1500" t="s">
        <v>1176</v>
      </c>
      <c r="O3" s="1307" t="s">
        <v>409</v>
      </c>
      <c r="P3" s="1307" t="s">
        <v>352</v>
      </c>
      <c r="Q3" s="1500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1.5" customHeight="1" x14ac:dyDescent="0.2">
      <c r="A5" s="757"/>
      <c r="B5" s="758"/>
      <c r="C5" s="633" t="s">
        <v>1514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1507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417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1291</v>
      </c>
      <c r="D76" s="1397"/>
      <c r="E76" s="244">
        <v>12163184.08800238</v>
      </c>
      <c r="F76" s="1397"/>
      <c r="G76" s="244">
        <v>922819.71000000008</v>
      </c>
      <c r="H76" s="1322">
        <v>786</v>
      </c>
      <c r="I76" s="1397"/>
      <c r="J76" s="244">
        <v>378960.87902815122</v>
      </c>
      <c r="K76" s="1322">
        <v>0</v>
      </c>
      <c r="L76" s="1397"/>
      <c r="M76" s="244">
        <v>0</v>
      </c>
      <c r="N76" s="1322">
        <v>97</v>
      </c>
      <c r="O76" s="1397"/>
      <c r="P76" s="244">
        <v>321095.52721831307</v>
      </c>
      <c r="Q76" s="1322">
        <v>0</v>
      </c>
      <c r="R76" s="1397"/>
      <c r="S76" s="244">
        <v>0</v>
      </c>
      <c r="T76" s="246">
        <v>13786061</v>
      </c>
      <c r="U76" s="244">
        <v>-1145913</v>
      </c>
      <c r="V76" s="244">
        <v>-72428</v>
      </c>
      <c r="W76" s="247">
        <v>-1218341</v>
      </c>
      <c r="X76" s="246">
        <v>12567720</v>
      </c>
      <c r="Y76" s="244">
        <v>-31419</v>
      </c>
      <c r="Z76" s="246">
        <v>12536301</v>
      </c>
      <c r="AA76" s="244">
        <v>-4763</v>
      </c>
      <c r="AB76" s="246">
        <v>12531538</v>
      </c>
      <c r="AC76" s="244">
        <v>8729424</v>
      </c>
      <c r="AD76" s="244">
        <v>3802114</v>
      </c>
      <c r="AE76" s="246">
        <v>950529</v>
      </c>
      <c r="AF76" s="249">
        <v>12531538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420000</v>
      </c>
      <c r="AC78" s="199">
        <v>280000</v>
      </c>
      <c r="AD78" s="803">
        <v>140000</v>
      </c>
      <c r="AE78" s="222">
        <v>35000</v>
      </c>
      <c r="AF78" s="222">
        <v>420000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18000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11800</v>
      </c>
      <c r="AC82" s="199">
        <v>7864</v>
      </c>
      <c r="AD82" s="807">
        <v>3936</v>
      </c>
      <c r="AE82" s="237">
        <v>984</v>
      </c>
      <c r="AF82" s="237">
        <v>11800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172001</v>
      </c>
      <c r="AC83" s="199">
        <v>143152</v>
      </c>
      <c r="AD83" s="803">
        <v>28849</v>
      </c>
      <c r="AE83" s="222">
        <v>7212</v>
      </c>
      <c r="AF83" s="222">
        <v>172001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137600</v>
      </c>
      <c r="AC84" s="199">
        <v>114520</v>
      </c>
      <c r="AD84" s="803">
        <v>23080</v>
      </c>
      <c r="AE84" s="222">
        <v>5770</v>
      </c>
      <c r="AF84" s="222">
        <v>137600</v>
      </c>
    </row>
    <row r="85" spans="1:32" s="88" customFormat="1" ht="15" customHeight="1" thickBot="1" x14ac:dyDescent="0.25">
      <c r="A85" s="1641" t="s">
        <v>415</v>
      </c>
      <c r="B85" s="1642"/>
      <c r="C85" s="1322">
        <v>1291</v>
      </c>
      <c r="D85" s="1397"/>
      <c r="E85" s="244">
        <v>12163184.08800238</v>
      </c>
      <c r="F85" s="1397"/>
      <c r="G85" s="244">
        <v>922819.71000000008</v>
      </c>
      <c r="H85" s="1322">
        <v>786</v>
      </c>
      <c r="I85" s="1397"/>
      <c r="J85" s="244">
        <v>378960.87902815122</v>
      </c>
      <c r="K85" s="1322">
        <v>0</v>
      </c>
      <c r="L85" s="1397"/>
      <c r="M85" s="244">
        <v>0</v>
      </c>
      <c r="N85" s="1322">
        <v>97</v>
      </c>
      <c r="O85" s="1397"/>
      <c r="P85" s="244">
        <v>321095.52721831307</v>
      </c>
      <c r="Q85" s="1322">
        <v>0</v>
      </c>
      <c r="R85" s="1397"/>
      <c r="S85" s="244">
        <v>0</v>
      </c>
      <c r="T85" s="246">
        <v>13786061</v>
      </c>
      <c r="U85" s="244">
        <v>-1145913</v>
      </c>
      <c r="V85" s="244">
        <v>-72428</v>
      </c>
      <c r="W85" s="247">
        <v>-1218341</v>
      </c>
      <c r="X85" s="246">
        <v>12567720</v>
      </c>
      <c r="Y85" s="244">
        <v>-31419</v>
      </c>
      <c r="Z85" s="246">
        <v>12536301</v>
      </c>
      <c r="AA85" s="244">
        <v>-4763</v>
      </c>
      <c r="AB85" s="246">
        <v>13272939</v>
      </c>
      <c r="AC85" s="244">
        <v>9274960</v>
      </c>
      <c r="AD85" s="244">
        <v>3997979</v>
      </c>
      <c r="AE85" s="246">
        <v>999495</v>
      </c>
      <c r="AF85" s="249">
        <v>13290939</v>
      </c>
    </row>
    <row r="86" spans="1:32" s="1325" customFormat="1" ht="8.4499999999999993" customHeight="1" thickTop="1" x14ac:dyDescent="0.2"/>
    <row r="87" spans="1:32" s="1021" customFormat="1" ht="15" hidden="1" customHeight="1" x14ac:dyDescent="0.2">
      <c r="A87" s="1857" t="s">
        <v>418</v>
      </c>
      <c r="B87" s="1858"/>
      <c r="C87" s="1070">
        <v>515</v>
      </c>
      <c r="D87" s="1071">
        <v>8766.0220772496359</v>
      </c>
      <c r="E87" s="1071">
        <v>4514501.3697835626</v>
      </c>
      <c r="F87" s="1137"/>
      <c r="G87" s="1137"/>
      <c r="H87" s="1137"/>
      <c r="I87" s="1137"/>
      <c r="J87" s="1137"/>
      <c r="K87" s="1137"/>
      <c r="L87" s="1137"/>
      <c r="M87" s="1137"/>
      <c r="N87" s="1137"/>
      <c r="O87" s="1137"/>
      <c r="P87" s="1137"/>
      <c r="Q87" s="1137"/>
      <c r="R87" s="1137"/>
      <c r="S87" s="1137"/>
      <c r="T87" s="1137"/>
      <c r="U87" s="1137"/>
      <c r="V87" s="1137"/>
      <c r="W87" s="1137"/>
      <c r="X87" s="1137"/>
      <c r="Y87" s="1137"/>
      <c r="Z87" s="1137"/>
      <c r="AA87" s="1137"/>
      <c r="AB87" s="1137"/>
      <c r="AC87" s="1137"/>
      <c r="AD87" s="1137"/>
      <c r="AE87" s="1137"/>
      <c r="AF87" s="1137"/>
    </row>
    <row r="88" spans="1:32" s="1021" customFormat="1" ht="15" hidden="1" customHeight="1" x14ac:dyDescent="0.2">
      <c r="A88" s="1849" t="s">
        <v>419</v>
      </c>
      <c r="B88" s="1850"/>
      <c r="C88" s="1072">
        <v>209</v>
      </c>
      <c r="D88" s="1073">
        <v>9431.0220772496359</v>
      </c>
      <c r="E88" s="1073">
        <v>1971083.6141451739</v>
      </c>
      <c r="F88" s="1137"/>
      <c r="G88" s="1137"/>
      <c r="H88" s="1137"/>
      <c r="I88" s="1137"/>
      <c r="J88" s="1137"/>
      <c r="K88" s="1137"/>
      <c r="L88" s="1137"/>
      <c r="M88" s="1137"/>
      <c r="N88" s="1137"/>
      <c r="O88" s="1137"/>
      <c r="P88" s="1137"/>
      <c r="Q88" s="1137"/>
      <c r="R88" s="1137"/>
      <c r="S88" s="1137"/>
      <c r="T88" s="1137"/>
      <c r="U88" s="1137"/>
      <c r="V88" s="1137"/>
      <c r="W88" s="1137"/>
      <c r="X88" s="1137"/>
      <c r="Y88" s="1137"/>
      <c r="Z88" s="1137"/>
      <c r="AA88" s="1137"/>
      <c r="AB88" s="1137"/>
      <c r="AC88" s="1137"/>
      <c r="AD88" s="1137"/>
      <c r="AE88" s="1137"/>
      <c r="AF88" s="1137"/>
    </row>
    <row r="89" spans="1:32" ht="16.149999999999999" customHeight="1" x14ac:dyDescent="0.2">
      <c r="A89" s="32"/>
      <c r="B89" s="32"/>
      <c r="C89" s="860"/>
      <c r="D89" s="557"/>
      <c r="E89" s="557"/>
      <c r="F89" s="1235"/>
      <c r="G89" s="1235"/>
      <c r="H89" s="557"/>
      <c r="I89" s="557"/>
      <c r="J89" s="557"/>
      <c r="K89" s="557"/>
      <c r="L89" s="861"/>
      <c r="M89" s="861"/>
      <c r="N89" s="861"/>
      <c r="O89" s="861"/>
      <c r="P89" s="861"/>
      <c r="Q89" s="861"/>
      <c r="R89" s="861"/>
      <c r="S89" s="861"/>
      <c r="T89" s="557"/>
      <c r="U89" s="557"/>
      <c r="V89" s="557"/>
      <c r="W89" s="557"/>
      <c r="X89" s="557"/>
      <c r="Y89" s="557"/>
      <c r="Z89" s="862"/>
      <c r="AA89" s="557"/>
      <c r="AB89" s="557"/>
      <c r="AC89" s="557"/>
      <c r="AD89" s="557"/>
      <c r="AE89" s="32"/>
      <c r="AF89" s="557"/>
    </row>
    <row r="90" spans="1:32" ht="16.149999999999999" customHeight="1" x14ac:dyDescent="0.2">
      <c r="A90" s="863"/>
      <c r="B90" s="863"/>
      <c r="C90" s="860"/>
      <c r="D90" s="557"/>
      <c r="E90" s="557"/>
      <c r="F90" s="1235"/>
      <c r="G90" s="1235"/>
      <c r="H90" s="557"/>
      <c r="I90" s="557"/>
      <c r="J90" s="557"/>
      <c r="K90" s="557"/>
      <c r="L90" s="557"/>
      <c r="M90" s="557"/>
      <c r="N90" s="557"/>
      <c r="O90" s="557"/>
      <c r="P90" s="557"/>
      <c r="Q90" s="557"/>
      <c r="R90" s="557"/>
      <c r="S90" s="557"/>
      <c r="T90" s="557"/>
      <c r="U90" s="557"/>
      <c r="V90" s="557"/>
      <c r="W90" s="557"/>
      <c r="X90" s="557"/>
      <c r="Y90" s="557"/>
      <c r="Z90" s="862"/>
      <c r="AA90" s="557"/>
      <c r="AB90" s="557"/>
      <c r="AC90" s="557"/>
      <c r="AD90" s="557"/>
      <c r="AE90" s="557"/>
      <c r="AF90" s="557"/>
    </row>
    <row r="91" spans="1:32" ht="16.149999999999999" customHeight="1" x14ac:dyDescent="0.2">
      <c r="A91" s="32"/>
      <c r="B91" s="32"/>
      <c r="C91" s="860"/>
      <c r="D91" s="32"/>
      <c r="E91" s="32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861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1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>
        <v>4</v>
      </c>
      <c r="AF92" s="32"/>
    </row>
    <row r="93" spans="1:32" x14ac:dyDescent="0.2">
      <c r="A93" s="32"/>
      <c r="B93" s="865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1630</v>
      </c>
      <c r="AD93" s="32"/>
      <c r="AE93" s="32"/>
      <c r="AF93" s="32"/>
    </row>
    <row r="94" spans="1:32" x14ac:dyDescent="0.2">
      <c r="A94" s="32"/>
      <c r="B94" s="865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 t="s">
        <v>1631</v>
      </c>
      <c r="AD94" s="32"/>
      <c r="AE94" s="32"/>
      <c r="AF94" s="32"/>
    </row>
    <row r="95" spans="1:32" x14ac:dyDescent="0.2">
      <c r="A95" s="32"/>
      <c r="B95" s="865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  <row r="96" spans="1:32" x14ac:dyDescent="0.2">
      <c r="A96"/>
      <c r="B96"/>
    </row>
    <row r="97" spans="1:2" x14ac:dyDescent="0.2">
      <c r="A97"/>
      <c r="B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4">
    <mergeCell ref="AB1:AF1"/>
    <mergeCell ref="A87:B87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  <mergeCell ref="X2:X3"/>
    <mergeCell ref="K2:M2"/>
    <mergeCell ref="AD2:AD3"/>
    <mergeCell ref="A76:B76"/>
    <mergeCell ref="AF2:AF3"/>
    <mergeCell ref="A88:B88"/>
    <mergeCell ref="A78:B78"/>
    <mergeCell ref="A1:B3"/>
    <mergeCell ref="N2:P2"/>
    <mergeCell ref="K1:T1"/>
    <mergeCell ref="A77:B77"/>
    <mergeCell ref="A85:B85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5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416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500" t="s">
        <v>1174</v>
      </c>
      <c r="I3" s="1307" t="s">
        <v>409</v>
      </c>
      <c r="J3" s="1307" t="s">
        <v>352</v>
      </c>
      <c r="K3" s="1500" t="s">
        <v>1175</v>
      </c>
      <c r="L3" s="1307" t="s">
        <v>409</v>
      </c>
      <c r="M3" s="1307" t="s">
        <v>352</v>
      </c>
      <c r="N3" s="1500" t="s">
        <v>1176</v>
      </c>
      <c r="O3" s="1307" t="s">
        <v>409</v>
      </c>
      <c r="P3" s="1307" t="s">
        <v>352</v>
      </c>
      <c r="Q3" s="1500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1515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1508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664</v>
      </c>
      <c r="D76" s="1397"/>
      <c r="E76" s="244">
        <v>4628676.7978117224</v>
      </c>
      <c r="F76" s="1397"/>
      <c r="G76" s="244">
        <v>355983.67999999993</v>
      </c>
      <c r="H76" s="1322">
        <v>391</v>
      </c>
      <c r="I76" s="1397"/>
      <c r="J76" s="244">
        <v>277529.02559551381</v>
      </c>
      <c r="K76" s="1322">
        <v>71</v>
      </c>
      <c r="L76" s="1397"/>
      <c r="M76" s="244">
        <v>13803.327267425935</v>
      </c>
      <c r="N76" s="1322">
        <v>38</v>
      </c>
      <c r="O76" s="1397"/>
      <c r="P76" s="244">
        <v>184883.49276103434</v>
      </c>
      <c r="Q76" s="1322">
        <v>0</v>
      </c>
      <c r="R76" s="1397"/>
      <c r="S76" s="244">
        <v>0</v>
      </c>
      <c r="T76" s="246">
        <v>5460876</v>
      </c>
      <c r="U76" s="244">
        <v>301916</v>
      </c>
      <c r="V76" s="244">
        <v>-46026</v>
      </c>
      <c r="W76" s="247">
        <v>255890</v>
      </c>
      <c r="X76" s="246">
        <v>5716766</v>
      </c>
      <c r="Y76" s="244">
        <v>-14292</v>
      </c>
      <c r="Z76" s="246">
        <v>5702474</v>
      </c>
      <c r="AA76" s="244">
        <v>0</v>
      </c>
      <c r="AB76" s="246">
        <v>5702474</v>
      </c>
      <c r="AC76" s="244">
        <v>3516552</v>
      </c>
      <c r="AD76" s="244">
        <v>2185922</v>
      </c>
      <c r="AE76" s="246">
        <v>546480</v>
      </c>
      <c r="AF76" s="249">
        <v>5702474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10000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18290</v>
      </c>
      <c r="AC82" s="236">
        <v>12192</v>
      </c>
      <c r="AD82" s="807">
        <v>6098</v>
      </c>
      <c r="AE82" s="237">
        <v>1525</v>
      </c>
      <c r="AF82" s="237">
        <v>18290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68582</v>
      </c>
      <c r="AC83" s="804">
        <v>44112</v>
      </c>
      <c r="AD83" s="803">
        <v>24470</v>
      </c>
      <c r="AE83" s="222">
        <v>6118</v>
      </c>
      <c r="AF83" s="222">
        <v>68582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54865</v>
      </c>
      <c r="AC84" s="804">
        <v>35288</v>
      </c>
      <c r="AD84" s="803">
        <v>19577</v>
      </c>
      <c r="AE84" s="222">
        <v>4894</v>
      </c>
      <c r="AF84" s="222">
        <v>54865</v>
      </c>
    </row>
    <row r="85" spans="1:32" s="88" customFormat="1" ht="15" customHeight="1" thickBot="1" x14ac:dyDescent="0.25">
      <c r="A85" s="1641" t="s">
        <v>415</v>
      </c>
      <c r="B85" s="1642"/>
      <c r="C85" s="1322">
        <v>664</v>
      </c>
      <c r="D85" s="1397"/>
      <c r="E85" s="244">
        <v>4628676.7978117224</v>
      </c>
      <c r="F85" s="1397"/>
      <c r="G85" s="244">
        <v>355983.67999999993</v>
      </c>
      <c r="H85" s="1322">
        <v>391</v>
      </c>
      <c r="I85" s="1397"/>
      <c r="J85" s="244">
        <v>277529.02559551381</v>
      </c>
      <c r="K85" s="1322">
        <v>71</v>
      </c>
      <c r="L85" s="1397"/>
      <c r="M85" s="244">
        <v>13803.327267425935</v>
      </c>
      <c r="N85" s="1322">
        <v>38</v>
      </c>
      <c r="O85" s="1397"/>
      <c r="P85" s="244">
        <v>184883.49276103434</v>
      </c>
      <c r="Q85" s="1322">
        <v>0</v>
      </c>
      <c r="R85" s="1397"/>
      <c r="S85" s="244">
        <v>0</v>
      </c>
      <c r="T85" s="246">
        <v>5460876</v>
      </c>
      <c r="U85" s="244">
        <v>301916</v>
      </c>
      <c r="V85" s="244">
        <v>-46026</v>
      </c>
      <c r="W85" s="247">
        <v>255890</v>
      </c>
      <c r="X85" s="246">
        <v>5716766</v>
      </c>
      <c r="Y85" s="244">
        <v>-14292</v>
      </c>
      <c r="Z85" s="246">
        <v>5702474</v>
      </c>
      <c r="AA85" s="244">
        <v>0</v>
      </c>
      <c r="AB85" s="246">
        <v>5844211</v>
      </c>
      <c r="AC85" s="244">
        <v>3608144</v>
      </c>
      <c r="AD85" s="244">
        <v>2236067</v>
      </c>
      <c r="AE85" s="246">
        <v>559017</v>
      </c>
      <c r="AF85" s="249">
        <v>5854211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27"/>
      <c r="G89" s="1227"/>
      <c r="H89" s="32"/>
      <c r="I89" s="32"/>
      <c r="J89" s="32"/>
      <c r="K89" s="32"/>
      <c r="L89" s="861"/>
      <c r="M89" s="861"/>
      <c r="N89" s="861"/>
      <c r="O89" s="861"/>
      <c r="P89" s="861"/>
      <c r="Q89" s="861"/>
      <c r="R89" s="861"/>
      <c r="S89" s="861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27"/>
      <c r="G90" s="1227"/>
      <c r="H90" s="32"/>
      <c r="I90" s="32"/>
      <c r="J90" s="32"/>
      <c r="K90" s="32"/>
      <c r="L90" s="861"/>
      <c r="M90" s="861"/>
      <c r="N90" s="861"/>
      <c r="O90" s="861"/>
      <c r="P90" s="861"/>
      <c r="Q90" s="861"/>
      <c r="R90" s="861"/>
      <c r="S90" s="861"/>
      <c r="T90" s="32"/>
      <c r="U90" s="32"/>
      <c r="V90" s="32"/>
      <c r="W90" s="32"/>
      <c r="X90" s="32"/>
      <c r="Y90" s="557"/>
      <c r="Z90" s="862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57"/>
      <c r="Z91" s="862"/>
      <c r="AA91" s="32"/>
      <c r="AB91" s="32"/>
      <c r="AC91" s="32" t="s">
        <v>1630</v>
      </c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1631</v>
      </c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5:B85"/>
    <mergeCell ref="A83:B83"/>
    <mergeCell ref="A84:B84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5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435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500" t="s">
        <v>1174</v>
      </c>
      <c r="I3" s="1307" t="s">
        <v>409</v>
      </c>
      <c r="J3" s="1307" t="s">
        <v>352</v>
      </c>
      <c r="K3" s="1500" t="s">
        <v>1175</v>
      </c>
      <c r="L3" s="1307" t="s">
        <v>409</v>
      </c>
      <c r="M3" s="1307" t="s">
        <v>352</v>
      </c>
      <c r="N3" s="1500" t="s">
        <v>1176</v>
      </c>
      <c r="O3" s="1307" t="s">
        <v>409</v>
      </c>
      <c r="P3" s="1307" t="s">
        <v>352</v>
      </c>
      <c r="Q3" s="1500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1516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1509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763</v>
      </c>
      <c r="D76" s="1397"/>
      <c r="E76" s="244">
        <v>6841383.2418095889</v>
      </c>
      <c r="F76" s="1397"/>
      <c r="G76" s="244">
        <v>402116.26</v>
      </c>
      <c r="H76" s="1322">
        <v>630</v>
      </c>
      <c r="I76" s="1397"/>
      <c r="J76" s="244">
        <v>387966.97770282696</v>
      </c>
      <c r="K76" s="1322">
        <v>414</v>
      </c>
      <c r="L76" s="1397"/>
      <c r="M76" s="244">
        <v>69930.685986886951</v>
      </c>
      <c r="N76" s="1322">
        <v>63</v>
      </c>
      <c r="O76" s="1397"/>
      <c r="P76" s="244">
        <v>269504.7323443428</v>
      </c>
      <c r="Q76" s="1322">
        <v>7</v>
      </c>
      <c r="R76" s="1397"/>
      <c r="S76" s="244">
        <v>11751.022239449883</v>
      </c>
      <c r="T76" s="246">
        <v>7982653</v>
      </c>
      <c r="U76" s="244">
        <v>-313591</v>
      </c>
      <c r="V76" s="244">
        <v>-131054</v>
      </c>
      <c r="W76" s="247">
        <v>-444645</v>
      </c>
      <c r="X76" s="246">
        <v>7538008</v>
      </c>
      <c r="Y76" s="244">
        <v>-18845</v>
      </c>
      <c r="Z76" s="246">
        <v>7519163</v>
      </c>
      <c r="AA76" s="244">
        <v>-4787</v>
      </c>
      <c r="AB76" s="246">
        <v>7514376</v>
      </c>
      <c r="AC76" s="244">
        <v>5192336</v>
      </c>
      <c r="AD76" s="244">
        <v>2322040</v>
      </c>
      <c r="AE76" s="246">
        <v>580511</v>
      </c>
      <c r="AF76" s="249">
        <v>7514376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48200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22066</v>
      </c>
      <c r="AC82" s="236">
        <v>14712</v>
      </c>
      <c r="AD82" s="807">
        <v>7354</v>
      </c>
      <c r="AE82" s="237">
        <v>1839</v>
      </c>
      <c r="AF82" s="237">
        <v>22066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102577</v>
      </c>
      <c r="AC83" s="804">
        <v>68264</v>
      </c>
      <c r="AD83" s="803">
        <v>34313</v>
      </c>
      <c r="AE83" s="222">
        <v>8578</v>
      </c>
      <c r="AF83" s="222">
        <v>102577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82061</v>
      </c>
      <c r="AC84" s="804">
        <v>54608</v>
      </c>
      <c r="AD84" s="803">
        <v>27453</v>
      </c>
      <c r="AE84" s="222">
        <v>6863</v>
      </c>
      <c r="AF84" s="222">
        <v>82061</v>
      </c>
    </row>
    <row r="85" spans="1:32" s="88" customFormat="1" ht="15" customHeight="1" thickBot="1" x14ac:dyDescent="0.25">
      <c r="A85" s="1641" t="s">
        <v>415</v>
      </c>
      <c r="B85" s="1642"/>
      <c r="C85" s="1322">
        <v>763</v>
      </c>
      <c r="D85" s="1397"/>
      <c r="E85" s="244">
        <v>6841383.2418095889</v>
      </c>
      <c r="F85" s="1397"/>
      <c r="G85" s="244">
        <v>402116.26</v>
      </c>
      <c r="H85" s="1322">
        <v>630</v>
      </c>
      <c r="I85" s="1397"/>
      <c r="J85" s="244">
        <v>387966.97770282696</v>
      </c>
      <c r="K85" s="1322">
        <v>414</v>
      </c>
      <c r="L85" s="1397"/>
      <c r="M85" s="244">
        <v>69930.685986886951</v>
      </c>
      <c r="N85" s="1322">
        <v>63</v>
      </c>
      <c r="O85" s="1397"/>
      <c r="P85" s="244">
        <v>269504.7323443428</v>
      </c>
      <c r="Q85" s="1322">
        <v>7</v>
      </c>
      <c r="R85" s="1397"/>
      <c r="S85" s="244">
        <v>11751.022239449883</v>
      </c>
      <c r="T85" s="246">
        <v>7982653</v>
      </c>
      <c r="U85" s="244">
        <v>-313591</v>
      </c>
      <c r="V85" s="244">
        <v>-131054</v>
      </c>
      <c r="W85" s="247">
        <v>-444645</v>
      </c>
      <c r="X85" s="246">
        <v>7538008</v>
      </c>
      <c r="Y85" s="244">
        <v>-18845</v>
      </c>
      <c r="Z85" s="246">
        <v>7519163</v>
      </c>
      <c r="AA85" s="244">
        <v>-4787</v>
      </c>
      <c r="AB85" s="246">
        <v>7721080</v>
      </c>
      <c r="AC85" s="244">
        <v>5329920</v>
      </c>
      <c r="AD85" s="244">
        <v>2391160</v>
      </c>
      <c r="AE85" s="246">
        <v>597791</v>
      </c>
      <c r="AF85" s="249">
        <v>7769280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27"/>
      <c r="G89" s="1227"/>
      <c r="H89" s="32"/>
      <c r="I89" s="32"/>
      <c r="J89" s="32"/>
      <c r="K89" s="32"/>
      <c r="L89" s="861"/>
      <c r="M89" s="861"/>
      <c r="N89" s="861"/>
      <c r="O89" s="861"/>
      <c r="P89" s="861"/>
      <c r="Q89" s="861"/>
      <c r="R89" s="861"/>
      <c r="S89" s="861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27"/>
      <c r="G90" s="1227"/>
      <c r="H90" s="32"/>
      <c r="I90" s="32"/>
      <c r="J90" s="32"/>
      <c r="K90" s="32"/>
      <c r="L90" s="861"/>
      <c r="M90" s="861"/>
      <c r="N90" s="861"/>
      <c r="O90" s="861"/>
      <c r="P90" s="861"/>
      <c r="Q90" s="861"/>
      <c r="R90" s="861"/>
      <c r="S90" s="861"/>
      <c r="T90" s="32"/>
      <c r="U90" s="32"/>
      <c r="V90" s="32"/>
      <c r="W90" s="32"/>
      <c r="X90" s="32"/>
      <c r="Y90" s="557"/>
      <c r="Z90" s="862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57"/>
      <c r="Z91" s="862"/>
      <c r="AA91" s="32"/>
      <c r="AB91" s="32"/>
      <c r="AC91" s="32" t="s">
        <v>1630</v>
      </c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1631</v>
      </c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5:B85"/>
    <mergeCell ref="A83:B83"/>
    <mergeCell ref="A84:B84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92"/>
  <sheetViews>
    <sheetView workbookViewId="0">
      <selection activeCell="E13" sqref="E1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2.140625" style="31" bestFit="1" customWidth="1"/>
    <col min="4" max="4" width="13.85546875" style="31" customWidth="1"/>
    <col min="5" max="5" width="12.28515625" style="31" customWidth="1"/>
    <col min="6" max="6" width="11.28515625" style="31" customWidth="1"/>
    <col min="7" max="7" width="10.85546875" style="31" customWidth="1"/>
    <col min="8" max="9" width="11.28515625" style="31" customWidth="1"/>
    <col min="10" max="10" width="10.85546875" style="31" customWidth="1"/>
    <col min="11" max="12" width="11.28515625" style="31" customWidth="1"/>
    <col min="13" max="13" width="8.5703125" style="31" customWidth="1"/>
    <col min="14" max="15" width="11.28515625" style="31" customWidth="1"/>
    <col min="16" max="16" width="8.5703125" style="31" customWidth="1"/>
    <col min="17" max="17" width="11.28515625" style="31" customWidth="1"/>
    <col min="18" max="18" width="12.7109375" style="31" bestFit="1" customWidth="1"/>
    <col min="19" max="19" width="10.7109375" style="31" customWidth="1"/>
    <col min="20" max="22" width="13.85546875" style="31" customWidth="1"/>
    <col min="23" max="23" width="12.7109375" style="31" bestFit="1" customWidth="1"/>
    <col min="24" max="24" width="10.85546875" style="31" bestFit="1" customWidth="1"/>
    <col min="25" max="25" width="12.7109375" style="31" customWidth="1"/>
    <col min="26" max="26" width="13.28515625" style="31" bestFit="1" customWidth="1"/>
    <col min="27" max="27" width="17.5703125" style="31" customWidth="1"/>
    <col min="28" max="28" width="11.7109375" style="31" bestFit="1" customWidth="1"/>
    <col min="29" max="29" width="12.7109375" style="31" bestFit="1" customWidth="1"/>
    <col min="30" max="30" width="11.28515625" style="31" bestFit="1" customWidth="1"/>
    <col min="31" max="31" width="16.42578125" style="31" customWidth="1"/>
    <col min="32" max="33" width="15.85546875" style="31" customWidth="1"/>
    <col min="34" max="38" width="15.7109375" style="31" customWidth="1"/>
    <col min="39" max="39" width="15.140625" style="31" customWidth="1"/>
    <col min="40" max="40" width="10.85546875" style="31" customWidth="1"/>
    <col min="41" max="41" width="15" style="31" customWidth="1"/>
    <col min="42" max="42" width="13.42578125" style="31" customWidth="1"/>
    <col min="43" max="43" width="16.28515625" style="31" customWidth="1"/>
    <col min="44" max="45" width="13.85546875" style="31" customWidth="1"/>
    <col min="46" max="48" width="14.42578125" style="31" bestFit="1" customWidth="1"/>
    <col min="49" max="50" width="12.28515625" style="31" customWidth="1"/>
    <col min="51" max="51" width="10" style="31" bestFit="1" customWidth="1"/>
    <col min="52" max="16384" width="8.85546875" style="31"/>
  </cols>
  <sheetData>
    <row r="1" spans="1:51" ht="19.899999999999999" customHeight="1" x14ac:dyDescent="0.2">
      <c r="A1" s="1636" t="s">
        <v>432</v>
      </c>
      <c r="B1" s="1637"/>
      <c r="C1" s="1621" t="s">
        <v>338</v>
      </c>
      <c r="D1" s="1622"/>
      <c r="E1" s="1622"/>
      <c r="F1" s="1622"/>
      <c r="G1" s="1622"/>
      <c r="H1" s="1622"/>
      <c r="I1" s="1622"/>
      <c r="J1" s="1622"/>
      <c r="K1" s="1623"/>
      <c r="L1" s="1638" t="s">
        <v>338</v>
      </c>
      <c r="M1" s="1639"/>
      <c r="N1" s="1639"/>
      <c r="O1" s="1639"/>
      <c r="P1" s="1639"/>
      <c r="Q1" s="1639"/>
      <c r="R1" s="1639"/>
      <c r="S1" s="1639"/>
      <c r="T1" s="1639"/>
      <c r="U1" s="1639"/>
      <c r="V1" s="1640"/>
      <c r="W1" s="1621" t="s">
        <v>338</v>
      </c>
      <c r="X1" s="1622"/>
      <c r="Y1" s="1622"/>
      <c r="Z1" s="1622"/>
      <c r="AA1" s="1622"/>
      <c r="AB1" s="1622"/>
      <c r="AC1" s="1622"/>
      <c r="AD1" s="1622"/>
      <c r="AE1" s="1623"/>
      <c r="AF1" s="1660" t="s">
        <v>407</v>
      </c>
      <c r="AG1" s="1660"/>
      <c r="AH1" s="1660"/>
      <c r="AI1" s="1660"/>
      <c r="AJ1" s="1660"/>
      <c r="AK1" s="1660"/>
      <c r="AL1" s="1660"/>
      <c r="AM1" s="1661" t="s">
        <v>407</v>
      </c>
      <c r="AN1" s="1661"/>
      <c r="AO1" s="1661"/>
      <c r="AP1" s="1661"/>
      <c r="AQ1" s="1661"/>
      <c r="AR1" s="1661"/>
      <c r="AS1" s="1661"/>
      <c r="AT1" s="1661"/>
      <c r="AU1" s="1657" t="s">
        <v>353</v>
      </c>
      <c r="AV1" s="1657" t="s">
        <v>354</v>
      </c>
      <c r="AW1" s="1663" t="s">
        <v>1117</v>
      </c>
      <c r="AX1" s="1663"/>
      <c r="AY1" s="1663"/>
    </row>
    <row r="2" spans="1:51" ht="30" customHeight="1" x14ac:dyDescent="0.2">
      <c r="A2" s="1637"/>
      <c r="B2" s="1637"/>
      <c r="C2" s="1624" t="s">
        <v>1173</v>
      </c>
      <c r="D2" s="1658" t="s">
        <v>540</v>
      </c>
      <c r="E2" s="1658"/>
      <c r="F2" s="1626" t="s">
        <v>825</v>
      </c>
      <c r="G2" s="1629"/>
      <c r="H2" s="1630"/>
      <c r="I2" s="1659" t="s">
        <v>822</v>
      </c>
      <c r="J2" s="1659"/>
      <c r="K2" s="1659"/>
      <c r="L2" s="1659" t="s">
        <v>823</v>
      </c>
      <c r="M2" s="1659"/>
      <c r="N2" s="1659"/>
      <c r="O2" s="1659" t="s">
        <v>824</v>
      </c>
      <c r="P2" s="1659"/>
      <c r="Q2" s="1659"/>
      <c r="R2" s="1624" t="s">
        <v>445</v>
      </c>
      <c r="S2" s="1632" t="s">
        <v>412</v>
      </c>
      <c r="T2" s="1631" t="s">
        <v>241</v>
      </c>
      <c r="U2" s="1631"/>
      <c r="V2" s="1631"/>
      <c r="W2" s="1624" t="s">
        <v>446</v>
      </c>
      <c r="X2" s="1624" t="s">
        <v>1083</v>
      </c>
      <c r="Y2" s="1624" t="s">
        <v>447</v>
      </c>
      <c r="Z2" s="1631" t="s">
        <v>1267</v>
      </c>
      <c r="AA2" s="1624" t="s">
        <v>831</v>
      </c>
      <c r="AB2" s="1624" t="s">
        <v>1091</v>
      </c>
      <c r="AC2" s="1624" t="s">
        <v>278</v>
      </c>
      <c r="AD2" s="1624" t="s">
        <v>243</v>
      </c>
      <c r="AE2" s="1624" t="s">
        <v>832</v>
      </c>
      <c r="AF2" s="1664" t="s">
        <v>1270</v>
      </c>
      <c r="AG2" s="1655" t="s">
        <v>859</v>
      </c>
      <c r="AH2" s="1656" t="s">
        <v>241</v>
      </c>
      <c r="AI2" s="1656"/>
      <c r="AJ2" s="1656"/>
      <c r="AK2" s="1656"/>
      <c r="AL2" s="1656"/>
      <c r="AM2" s="1655" t="s">
        <v>860</v>
      </c>
      <c r="AN2" s="1655" t="s">
        <v>1092</v>
      </c>
      <c r="AO2" s="1655" t="s">
        <v>861</v>
      </c>
      <c r="AP2" s="1631" t="s">
        <v>1267</v>
      </c>
      <c r="AQ2" s="1655" t="s">
        <v>862</v>
      </c>
      <c r="AR2" s="1655" t="s">
        <v>1086</v>
      </c>
      <c r="AS2" s="1655" t="s">
        <v>278</v>
      </c>
      <c r="AT2" s="1655" t="s">
        <v>863</v>
      </c>
      <c r="AU2" s="1657"/>
      <c r="AV2" s="1657"/>
      <c r="AW2" s="1662" t="s">
        <v>1108</v>
      </c>
      <c r="AX2" s="1662" t="s">
        <v>1109</v>
      </c>
      <c r="AY2" s="1662" t="s">
        <v>398</v>
      </c>
    </row>
    <row r="3" spans="1:51" ht="95.25" customHeight="1" x14ac:dyDescent="0.2">
      <c r="A3" s="1637"/>
      <c r="B3" s="1637"/>
      <c r="C3" s="1624"/>
      <c r="D3" s="1558" t="s">
        <v>533</v>
      </c>
      <c r="E3" s="1558" t="s">
        <v>352</v>
      </c>
      <c r="F3" s="1558" t="s">
        <v>1174</v>
      </c>
      <c r="G3" s="1558" t="s">
        <v>409</v>
      </c>
      <c r="H3" s="1558" t="s">
        <v>352</v>
      </c>
      <c r="I3" s="1558" t="s">
        <v>1175</v>
      </c>
      <c r="J3" s="1558" t="s">
        <v>409</v>
      </c>
      <c r="K3" s="1558" t="s">
        <v>352</v>
      </c>
      <c r="L3" s="1558" t="s">
        <v>1176</v>
      </c>
      <c r="M3" s="1558" t="s">
        <v>424</v>
      </c>
      <c r="N3" s="1558" t="s">
        <v>352</v>
      </c>
      <c r="O3" s="1558" t="s">
        <v>1176</v>
      </c>
      <c r="P3" s="1558" t="s">
        <v>424</v>
      </c>
      <c r="Q3" s="1558" t="s">
        <v>352</v>
      </c>
      <c r="R3" s="1624"/>
      <c r="S3" s="1633"/>
      <c r="T3" s="1549" t="s">
        <v>1156</v>
      </c>
      <c r="U3" s="1549" t="s">
        <v>1157</v>
      </c>
      <c r="V3" s="1549" t="s">
        <v>242</v>
      </c>
      <c r="W3" s="1624"/>
      <c r="X3" s="1624"/>
      <c r="Y3" s="1624"/>
      <c r="Z3" s="1631"/>
      <c r="AA3" s="1624"/>
      <c r="AB3" s="1624"/>
      <c r="AC3" s="1624"/>
      <c r="AD3" s="1624"/>
      <c r="AE3" s="1624"/>
      <c r="AF3" s="1665"/>
      <c r="AG3" s="1655"/>
      <c r="AH3" s="1549" t="s">
        <v>1268</v>
      </c>
      <c r="AI3" s="1549" t="s">
        <v>1180</v>
      </c>
      <c r="AJ3" s="1549" t="s">
        <v>1181</v>
      </c>
      <c r="AK3" s="1549" t="s">
        <v>1269</v>
      </c>
      <c r="AL3" s="1549" t="s">
        <v>242</v>
      </c>
      <c r="AM3" s="1655"/>
      <c r="AN3" s="1655"/>
      <c r="AO3" s="1655"/>
      <c r="AP3" s="1631"/>
      <c r="AQ3" s="1655"/>
      <c r="AR3" s="1655"/>
      <c r="AS3" s="1655"/>
      <c r="AT3" s="1655"/>
      <c r="AU3" s="1657"/>
      <c r="AV3" s="1657"/>
      <c r="AW3" s="1662"/>
      <c r="AX3" s="1662"/>
      <c r="AY3" s="1662"/>
    </row>
    <row r="4" spans="1:51" ht="16.149999999999999" customHeight="1" x14ac:dyDescent="0.2">
      <c r="A4" s="1087"/>
      <c r="B4" s="1088"/>
      <c r="C4" s="1560">
        <v>1</v>
      </c>
      <c r="D4" s="1560">
        <f t="shared" ref="D4:Z4" si="0">C4+1</f>
        <v>2</v>
      </c>
      <c r="E4" s="1560">
        <f t="shared" si="0"/>
        <v>3</v>
      </c>
      <c r="F4" s="1560">
        <f>E4+1</f>
        <v>4</v>
      </c>
      <c r="G4" s="1560">
        <f t="shared" si="0"/>
        <v>5</v>
      </c>
      <c r="H4" s="1560">
        <f t="shared" si="0"/>
        <v>6</v>
      </c>
      <c r="I4" s="1560">
        <f t="shared" si="0"/>
        <v>7</v>
      </c>
      <c r="J4" s="1560">
        <f t="shared" si="0"/>
        <v>8</v>
      </c>
      <c r="K4" s="1560">
        <f t="shared" si="0"/>
        <v>9</v>
      </c>
      <c r="L4" s="1560">
        <f t="shared" si="0"/>
        <v>10</v>
      </c>
      <c r="M4" s="1560">
        <f t="shared" si="0"/>
        <v>11</v>
      </c>
      <c r="N4" s="1560">
        <f t="shared" si="0"/>
        <v>12</v>
      </c>
      <c r="O4" s="1560">
        <f t="shared" si="0"/>
        <v>13</v>
      </c>
      <c r="P4" s="1560">
        <f t="shared" si="0"/>
        <v>14</v>
      </c>
      <c r="Q4" s="1560">
        <f t="shared" si="0"/>
        <v>15</v>
      </c>
      <c r="R4" s="1560">
        <f t="shared" si="0"/>
        <v>16</v>
      </c>
      <c r="S4" s="1562" t="s">
        <v>1331</v>
      </c>
      <c r="T4" s="1560">
        <f>R4+1</f>
        <v>17</v>
      </c>
      <c r="U4" s="1560">
        <f t="shared" si="0"/>
        <v>18</v>
      </c>
      <c r="V4" s="1560">
        <f t="shared" si="0"/>
        <v>19</v>
      </c>
      <c r="W4" s="1560">
        <f t="shared" si="0"/>
        <v>20</v>
      </c>
      <c r="X4" s="1560">
        <f t="shared" si="0"/>
        <v>21</v>
      </c>
      <c r="Y4" s="1560">
        <f t="shared" si="0"/>
        <v>22</v>
      </c>
      <c r="Z4" s="1560">
        <f t="shared" si="0"/>
        <v>23</v>
      </c>
      <c r="AA4" s="1560">
        <f>Z4+1</f>
        <v>24</v>
      </c>
      <c r="AB4" s="1560">
        <f t="shared" ref="AB4:AV4" si="1">AA4+1</f>
        <v>25</v>
      </c>
      <c r="AC4" s="1560">
        <f t="shared" si="1"/>
        <v>26</v>
      </c>
      <c r="AD4" s="1560">
        <f t="shared" si="1"/>
        <v>27</v>
      </c>
      <c r="AE4" s="1560">
        <f t="shared" si="1"/>
        <v>28</v>
      </c>
      <c r="AF4" s="1560">
        <f t="shared" si="1"/>
        <v>29</v>
      </c>
      <c r="AG4" s="1560">
        <f t="shared" si="1"/>
        <v>30</v>
      </c>
      <c r="AH4" s="1560">
        <f t="shared" si="1"/>
        <v>31</v>
      </c>
      <c r="AI4" s="1560">
        <f t="shared" si="1"/>
        <v>32</v>
      </c>
      <c r="AJ4" s="1560">
        <f t="shared" si="1"/>
        <v>33</v>
      </c>
      <c r="AK4" s="1560">
        <f t="shared" si="1"/>
        <v>34</v>
      </c>
      <c r="AL4" s="1560">
        <f t="shared" si="1"/>
        <v>35</v>
      </c>
      <c r="AM4" s="1560">
        <f t="shared" si="1"/>
        <v>36</v>
      </c>
      <c r="AN4" s="1560">
        <f t="shared" si="1"/>
        <v>37</v>
      </c>
      <c r="AO4" s="1560">
        <f t="shared" si="1"/>
        <v>38</v>
      </c>
      <c r="AP4" s="1560">
        <f t="shared" si="1"/>
        <v>39</v>
      </c>
      <c r="AQ4" s="1560">
        <f t="shared" si="1"/>
        <v>40</v>
      </c>
      <c r="AR4" s="1560">
        <f t="shared" si="1"/>
        <v>41</v>
      </c>
      <c r="AS4" s="1560">
        <f t="shared" si="1"/>
        <v>42</v>
      </c>
      <c r="AT4" s="1560">
        <f t="shared" si="1"/>
        <v>43</v>
      </c>
      <c r="AU4" s="1560">
        <f t="shared" si="1"/>
        <v>44</v>
      </c>
      <c r="AV4" s="1560">
        <f t="shared" si="1"/>
        <v>45</v>
      </c>
      <c r="AW4" s="1560">
        <f>AV4+1</f>
        <v>46</v>
      </c>
      <c r="AX4" s="1560">
        <f>AW4+1</f>
        <v>47</v>
      </c>
      <c r="AY4" s="1560">
        <f>AX4+1</f>
        <v>48</v>
      </c>
    </row>
    <row r="5" spans="1:51" s="483" customFormat="1" ht="31.5" customHeight="1" x14ac:dyDescent="0.2">
      <c r="A5" s="1089"/>
      <c r="B5" s="1089"/>
      <c r="C5" s="1561" t="s">
        <v>720</v>
      </c>
      <c r="D5" s="1557" t="s">
        <v>1125</v>
      </c>
      <c r="E5" s="1557" t="s">
        <v>721</v>
      </c>
      <c r="F5" s="1561" t="s">
        <v>821</v>
      </c>
      <c r="G5" s="1561" t="s">
        <v>1120</v>
      </c>
      <c r="H5" s="1561" t="s">
        <v>758</v>
      </c>
      <c r="I5" s="1561" t="s">
        <v>820</v>
      </c>
      <c r="J5" s="1561" t="s">
        <v>1121</v>
      </c>
      <c r="K5" s="1561" t="s">
        <v>759</v>
      </c>
      <c r="L5" s="1561" t="s">
        <v>818</v>
      </c>
      <c r="M5" s="1561" t="s">
        <v>1122</v>
      </c>
      <c r="N5" s="1561" t="s">
        <v>760</v>
      </c>
      <c r="O5" s="1561" t="s">
        <v>819</v>
      </c>
      <c r="P5" s="1561" t="s">
        <v>1123</v>
      </c>
      <c r="Q5" s="1561" t="s">
        <v>761</v>
      </c>
      <c r="R5" s="1561" t="s">
        <v>854</v>
      </c>
      <c r="S5" s="1561"/>
      <c r="T5" s="1561" t="s">
        <v>814</v>
      </c>
      <c r="U5" s="1561" t="s">
        <v>815</v>
      </c>
      <c r="V5" s="1561" t="s">
        <v>762</v>
      </c>
      <c r="W5" s="1561" t="s">
        <v>763</v>
      </c>
      <c r="X5" s="1561" t="s">
        <v>764</v>
      </c>
      <c r="Y5" s="1561" t="s">
        <v>765</v>
      </c>
      <c r="Z5" s="1561" t="s">
        <v>725</v>
      </c>
      <c r="AA5" s="1557" t="s">
        <v>1016</v>
      </c>
      <c r="AB5" s="1557" t="s">
        <v>850</v>
      </c>
      <c r="AC5" s="1557" t="s">
        <v>766</v>
      </c>
      <c r="AD5" s="1557" t="s">
        <v>857</v>
      </c>
      <c r="AE5" s="1557" t="s">
        <v>1017</v>
      </c>
      <c r="AF5" s="1557" t="s">
        <v>1126</v>
      </c>
      <c r="AG5" s="1557" t="s">
        <v>767</v>
      </c>
      <c r="AH5" s="1557" t="s">
        <v>814</v>
      </c>
      <c r="AI5" s="1557" t="s">
        <v>768</v>
      </c>
      <c r="AJ5" s="1557" t="s">
        <v>815</v>
      </c>
      <c r="AK5" s="1557" t="s">
        <v>769</v>
      </c>
      <c r="AL5" s="1557" t="s">
        <v>770</v>
      </c>
      <c r="AM5" s="1557" t="s">
        <v>771</v>
      </c>
      <c r="AN5" s="1557" t="s">
        <v>772</v>
      </c>
      <c r="AO5" s="1557" t="s">
        <v>773</v>
      </c>
      <c r="AP5" s="1557" t="s">
        <v>725</v>
      </c>
      <c r="AQ5" s="1557" t="s">
        <v>750</v>
      </c>
      <c r="AR5" s="1557" t="s">
        <v>846</v>
      </c>
      <c r="AS5" s="1557" t="s">
        <v>751</v>
      </c>
      <c r="AT5" s="1557" t="s">
        <v>853</v>
      </c>
      <c r="AU5" s="1557" t="s">
        <v>754</v>
      </c>
      <c r="AV5" s="1557" t="s">
        <v>755</v>
      </c>
      <c r="AW5" s="1556" t="s">
        <v>757</v>
      </c>
      <c r="AX5" s="1556" t="s">
        <v>1110</v>
      </c>
      <c r="AY5" s="1556" t="s">
        <v>1111</v>
      </c>
    </row>
    <row r="6" spans="1:51" s="483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886"/>
      <c r="T6" s="637" t="s">
        <v>724</v>
      </c>
      <c r="U6" s="637" t="s">
        <v>724</v>
      </c>
      <c r="V6" s="637" t="s">
        <v>574</v>
      </c>
      <c r="W6" s="637" t="s">
        <v>574</v>
      </c>
      <c r="X6" s="637" t="s">
        <v>574</v>
      </c>
      <c r="Y6" s="637" t="s">
        <v>574</v>
      </c>
      <c r="Z6" s="637" t="s">
        <v>725</v>
      </c>
      <c r="AA6" s="637" t="s">
        <v>740</v>
      </c>
      <c r="AB6" s="637" t="s">
        <v>749</v>
      </c>
      <c r="AC6" s="637" t="s">
        <v>574</v>
      </c>
      <c r="AD6" s="637" t="s">
        <v>574</v>
      </c>
      <c r="AE6" s="637" t="s">
        <v>741</v>
      </c>
      <c r="AF6" s="637" t="s">
        <v>573</v>
      </c>
      <c r="AG6" s="637" t="s">
        <v>574</v>
      </c>
      <c r="AH6" s="637" t="s">
        <v>724</v>
      </c>
      <c r="AI6" s="637" t="s">
        <v>574</v>
      </c>
      <c r="AJ6" s="637" t="s">
        <v>724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574</v>
      </c>
      <c r="AP6" s="637" t="s">
        <v>725</v>
      </c>
      <c r="AQ6" s="637" t="s">
        <v>574</v>
      </c>
      <c r="AR6" s="637" t="s">
        <v>749</v>
      </c>
      <c r="AS6" s="637" t="s">
        <v>574</v>
      </c>
      <c r="AT6" s="637" t="s">
        <v>574</v>
      </c>
      <c r="AU6" s="637" t="s">
        <v>574</v>
      </c>
      <c r="AV6" s="637" t="s">
        <v>574</v>
      </c>
      <c r="AW6" s="637" t="s">
        <v>748</v>
      </c>
      <c r="AX6" s="637" t="s">
        <v>574</v>
      </c>
      <c r="AY6" s="637" t="s">
        <v>574</v>
      </c>
    </row>
    <row r="7" spans="1:51" ht="16.149999999999999" customHeight="1" x14ac:dyDescent="0.2">
      <c r="A7" s="415">
        <v>1</v>
      </c>
      <c r="B7" s="197" t="s">
        <v>5</v>
      </c>
      <c r="C7" s="198"/>
      <c r="D7" s="199"/>
      <c r="E7" s="200"/>
      <c r="F7" s="201"/>
      <c r="G7" s="199"/>
      <c r="H7" s="200"/>
      <c r="I7" s="201"/>
      <c r="J7" s="199"/>
      <c r="K7" s="200"/>
      <c r="L7" s="201"/>
      <c r="M7" s="199"/>
      <c r="N7" s="200"/>
      <c r="O7" s="201"/>
      <c r="P7" s="199"/>
      <c r="Q7" s="200"/>
      <c r="R7" s="202"/>
      <c r="S7" s="1090"/>
      <c r="T7" s="199"/>
      <c r="U7" s="199"/>
      <c r="V7" s="203"/>
      <c r="W7" s="202"/>
      <c r="X7" s="200"/>
      <c r="Y7" s="202"/>
      <c r="Z7" s="199"/>
      <c r="AA7" s="202"/>
      <c r="AB7" s="199"/>
      <c r="AC7" s="199"/>
      <c r="AD7" s="202"/>
      <c r="AE7" s="204"/>
      <c r="AF7" s="205"/>
      <c r="AG7" s="206"/>
      <c r="AH7" s="198"/>
      <c r="AI7" s="205"/>
      <c r="AJ7" s="198"/>
      <c r="AK7" s="207"/>
      <c r="AL7" s="208"/>
      <c r="AM7" s="206"/>
      <c r="AN7" s="209"/>
      <c r="AO7" s="206"/>
      <c r="AP7" s="207"/>
      <c r="AQ7" s="206"/>
      <c r="AR7" s="207"/>
      <c r="AS7" s="207"/>
      <c r="AT7" s="206"/>
      <c r="AU7" s="793"/>
      <c r="AV7" s="794"/>
      <c r="AW7" s="200"/>
      <c r="AX7" s="200"/>
      <c r="AY7" s="200"/>
    </row>
    <row r="8" spans="1:51" ht="16.149999999999999" customHeight="1" x14ac:dyDescent="0.2">
      <c r="A8" s="416">
        <v>2</v>
      </c>
      <c r="B8" s="214" t="s">
        <v>6</v>
      </c>
      <c r="C8" s="215"/>
      <c r="D8" s="216"/>
      <c r="E8" s="217"/>
      <c r="F8" s="218"/>
      <c r="G8" s="216"/>
      <c r="H8" s="217"/>
      <c r="I8" s="218"/>
      <c r="J8" s="216"/>
      <c r="K8" s="217"/>
      <c r="L8" s="218"/>
      <c r="M8" s="216"/>
      <c r="N8" s="217"/>
      <c r="O8" s="218"/>
      <c r="P8" s="216"/>
      <c r="Q8" s="217"/>
      <c r="R8" s="219"/>
      <c r="S8" s="872"/>
      <c r="T8" s="216"/>
      <c r="U8" s="216"/>
      <c r="V8" s="220"/>
      <c r="W8" s="219"/>
      <c r="X8" s="217"/>
      <c r="Y8" s="219"/>
      <c r="Z8" s="216"/>
      <c r="AA8" s="219"/>
      <c r="AB8" s="216"/>
      <c r="AC8" s="216"/>
      <c r="AD8" s="219"/>
      <c r="AE8" s="222"/>
      <c r="AF8" s="223"/>
      <c r="AG8" s="224"/>
      <c r="AH8" s="215"/>
      <c r="AI8" s="223"/>
      <c r="AJ8" s="215"/>
      <c r="AK8" s="225"/>
      <c r="AL8" s="226"/>
      <c r="AM8" s="224"/>
      <c r="AN8" s="227"/>
      <c r="AO8" s="224"/>
      <c r="AP8" s="225"/>
      <c r="AQ8" s="224"/>
      <c r="AR8" s="225"/>
      <c r="AS8" s="225"/>
      <c r="AT8" s="224"/>
      <c r="AU8" s="795"/>
      <c r="AV8" s="796"/>
      <c r="AW8" s="217"/>
      <c r="AX8" s="217"/>
      <c r="AY8" s="217"/>
    </row>
    <row r="9" spans="1:51" ht="16.149999999999999" customHeight="1" x14ac:dyDescent="0.2">
      <c r="A9" s="416">
        <v>3</v>
      </c>
      <c r="B9" s="214" t="s">
        <v>7</v>
      </c>
      <c r="C9" s="215"/>
      <c r="D9" s="216"/>
      <c r="E9" s="217"/>
      <c r="F9" s="218"/>
      <c r="G9" s="216"/>
      <c r="H9" s="217"/>
      <c r="I9" s="218"/>
      <c r="J9" s="216"/>
      <c r="K9" s="217"/>
      <c r="L9" s="218"/>
      <c r="M9" s="216"/>
      <c r="N9" s="217"/>
      <c r="O9" s="218"/>
      <c r="P9" s="216"/>
      <c r="Q9" s="217"/>
      <c r="R9" s="219"/>
      <c r="S9" s="872"/>
      <c r="T9" s="216"/>
      <c r="U9" s="216"/>
      <c r="V9" s="220"/>
      <c r="W9" s="219"/>
      <c r="X9" s="217"/>
      <c r="Y9" s="219"/>
      <c r="Z9" s="216"/>
      <c r="AA9" s="219"/>
      <c r="AB9" s="216"/>
      <c r="AC9" s="216"/>
      <c r="AD9" s="219"/>
      <c r="AE9" s="222"/>
      <c r="AF9" s="223"/>
      <c r="AG9" s="224"/>
      <c r="AH9" s="215"/>
      <c r="AI9" s="223"/>
      <c r="AJ9" s="215"/>
      <c r="AK9" s="225"/>
      <c r="AL9" s="226"/>
      <c r="AM9" s="224"/>
      <c r="AN9" s="227"/>
      <c r="AO9" s="224"/>
      <c r="AP9" s="225"/>
      <c r="AQ9" s="224"/>
      <c r="AR9" s="225"/>
      <c r="AS9" s="225"/>
      <c r="AT9" s="224"/>
      <c r="AU9" s="795"/>
      <c r="AV9" s="796"/>
      <c r="AW9" s="217"/>
      <c r="AX9" s="217"/>
      <c r="AY9" s="217"/>
    </row>
    <row r="10" spans="1:51" ht="16.149999999999999" customHeight="1" x14ac:dyDescent="0.2">
      <c r="A10" s="416">
        <v>4</v>
      </c>
      <c r="B10" s="214" t="s">
        <v>8</v>
      </c>
      <c r="C10" s="215"/>
      <c r="D10" s="216"/>
      <c r="E10" s="217"/>
      <c r="F10" s="218"/>
      <c r="G10" s="216"/>
      <c r="H10" s="217"/>
      <c r="I10" s="218"/>
      <c r="J10" s="216"/>
      <c r="K10" s="217"/>
      <c r="L10" s="218"/>
      <c r="M10" s="216"/>
      <c r="N10" s="217"/>
      <c r="O10" s="218"/>
      <c r="P10" s="216"/>
      <c r="Q10" s="217"/>
      <c r="R10" s="219"/>
      <c r="S10" s="872"/>
      <c r="T10" s="216"/>
      <c r="U10" s="216"/>
      <c r="V10" s="220"/>
      <c r="W10" s="219"/>
      <c r="X10" s="217"/>
      <c r="Y10" s="219"/>
      <c r="Z10" s="216"/>
      <c r="AA10" s="219"/>
      <c r="AB10" s="216"/>
      <c r="AC10" s="216"/>
      <c r="AD10" s="219"/>
      <c r="AE10" s="222"/>
      <c r="AF10" s="223"/>
      <c r="AG10" s="224"/>
      <c r="AH10" s="215"/>
      <c r="AI10" s="223"/>
      <c r="AJ10" s="215"/>
      <c r="AK10" s="225"/>
      <c r="AL10" s="226"/>
      <c r="AM10" s="224"/>
      <c r="AN10" s="227"/>
      <c r="AO10" s="224"/>
      <c r="AP10" s="225"/>
      <c r="AQ10" s="224"/>
      <c r="AR10" s="225"/>
      <c r="AS10" s="225"/>
      <c r="AT10" s="224"/>
      <c r="AU10" s="795"/>
      <c r="AV10" s="796"/>
      <c r="AW10" s="217"/>
      <c r="AX10" s="217"/>
      <c r="AY10" s="217"/>
    </row>
    <row r="11" spans="1:51" ht="16.149999999999999" customHeight="1" x14ac:dyDescent="0.2">
      <c r="A11" s="417">
        <v>5</v>
      </c>
      <c r="B11" s="228" t="s">
        <v>9</v>
      </c>
      <c r="C11" s="229"/>
      <c r="D11" s="230"/>
      <c r="E11" s="231"/>
      <c r="F11" s="232"/>
      <c r="G11" s="230"/>
      <c r="H11" s="231"/>
      <c r="I11" s="232"/>
      <c r="J11" s="230"/>
      <c r="K11" s="231"/>
      <c r="L11" s="232"/>
      <c r="M11" s="230"/>
      <c r="N11" s="231"/>
      <c r="O11" s="232"/>
      <c r="P11" s="230"/>
      <c r="Q11" s="231"/>
      <c r="R11" s="233"/>
      <c r="S11" s="985"/>
      <c r="T11" s="230"/>
      <c r="U11" s="230"/>
      <c r="V11" s="234"/>
      <c r="W11" s="233"/>
      <c r="X11" s="231"/>
      <c r="Y11" s="233"/>
      <c r="Z11" s="230"/>
      <c r="AA11" s="233"/>
      <c r="AB11" s="236"/>
      <c r="AC11" s="230"/>
      <c r="AD11" s="237"/>
      <c r="AE11" s="237"/>
      <c r="AF11" s="238"/>
      <c r="AG11" s="239"/>
      <c r="AH11" s="229"/>
      <c r="AI11" s="238"/>
      <c r="AJ11" s="229"/>
      <c r="AK11" s="240"/>
      <c r="AL11" s="241"/>
      <c r="AM11" s="239"/>
      <c r="AN11" s="242"/>
      <c r="AO11" s="239"/>
      <c r="AP11" s="240"/>
      <c r="AQ11" s="239"/>
      <c r="AR11" s="240"/>
      <c r="AS11" s="240"/>
      <c r="AT11" s="239"/>
      <c r="AU11" s="797"/>
      <c r="AV11" s="798"/>
      <c r="AW11" s="231"/>
      <c r="AX11" s="231"/>
      <c r="AY11" s="231"/>
    </row>
    <row r="12" spans="1:51" ht="16.149999999999999" customHeight="1" x14ac:dyDescent="0.2">
      <c r="A12" s="415">
        <v>6</v>
      </c>
      <c r="B12" s="197" t="s">
        <v>10</v>
      </c>
      <c r="C12" s="198"/>
      <c r="D12" s="199"/>
      <c r="E12" s="200"/>
      <c r="F12" s="201"/>
      <c r="G12" s="199"/>
      <c r="H12" s="200"/>
      <c r="I12" s="201"/>
      <c r="J12" s="199"/>
      <c r="K12" s="200"/>
      <c r="L12" s="201"/>
      <c r="M12" s="199"/>
      <c r="N12" s="200"/>
      <c r="O12" s="201"/>
      <c r="P12" s="199"/>
      <c r="Q12" s="200"/>
      <c r="R12" s="202"/>
      <c r="S12" s="1090"/>
      <c r="T12" s="199"/>
      <c r="U12" s="199"/>
      <c r="V12" s="203"/>
      <c r="W12" s="202"/>
      <c r="X12" s="200"/>
      <c r="Y12" s="202"/>
      <c r="Z12" s="199"/>
      <c r="AA12" s="202"/>
      <c r="AB12" s="199"/>
      <c r="AC12" s="199"/>
      <c r="AD12" s="202"/>
      <c r="AE12" s="204"/>
      <c r="AF12" s="205"/>
      <c r="AG12" s="206"/>
      <c r="AH12" s="198"/>
      <c r="AI12" s="205"/>
      <c r="AJ12" s="198"/>
      <c r="AK12" s="207"/>
      <c r="AL12" s="208"/>
      <c r="AM12" s="206"/>
      <c r="AN12" s="209"/>
      <c r="AO12" s="206"/>
      <c r="AP12" s="207"/>
      <c r="AQ12" s="206"/>
      <c r="AR12" s="207"/>
      <c r="AS12" s="207"/>
      <c r="AT12" s="206"/>
      <c r="AU12" s="793"/>
      <c r="AV12" s="794"/>
      <c r="AW12" s="200"/>
      <c r="AX12" s="200"/>
      <c r="AY12" s="200"/>
    </row>
    <row r="13" spans="1:51" ht="16.149999999999999" customHeight="1" x14ac:dyDescent="0.2">
      <c r="A13" s="416">
        <v>7</v>
      </c>
      <c r="B13" s="214" t="s">
        <v>11</v>
      </c>
      <c r="C13" s="215"/>
      <c r="D13" s="216"/>
      <c r="E13" s="217"/>
      <c r="F13" s="218"/>
      <c r="G13" s="216"/>
      <c r="H13" s="217"/>
      <c r="I13" s="218"/>
      <c r="J13" s="216"/>
      <c r="K13" s="217"/>
      <c r="L13" s="218"/>
      <c r="M13" s="216"/>
      <c r="N13" s="217"/>
      <c r="O13" s="218"/>
      <c r="P13" s="216"/>
      <c r="Q13" s="217"/>
      <c r="R13" s="219"/>
      <c r="S13" s="872"/>
      <c r="T13" s="216"/>
      <c r="U13" s="216"/>
      <c r="V13" s="220"/>
      <c r="W13" s="219"/>
      <c r="X13" s="217"/>
      <c r="Y13" s="219"/>
      <c r="Z13" s="216"/>
      <c r="AA13" s="219"/>
      <c r="AB13" s="216"/>
      <c r="AC13" s="216"/>
      <c r="AD13" s="219"/>
      <c r="AE13" s="222"/>
      <c r="AF13" s="223"/>
      <c r="AG13" s="224"/>
      <c r="AH13" s="215"/>
      <c r="AI13" s="223"/>
      <c r="AJ13" s="215"/>
      <c r="AK13" s="225"/>
      <c r="AL13" s="226"/>
      <c r="AM13" s="224"/>
      <c r="AN13" s="227"/>
      <c r="AO13" s="224"/>
      <c r="AP13" s="225"/>
      <c r="AQ13" s="224"/>
      <c r="AR13" s="225"/>
      <c r="AS13" s="225"/>
      <c r="AT13" s="224"/>
      <c r="AU13" s="795"/>
      <c r="AV13" s="796"/>
      <c r="AW13" s="217"/>
      <c r="AX13" s="217"/>
      <c r="AY13" s="217"/>
    </row>
    <row r="14" spans="1:51" ht="16.149999999999999" customHeight="1" x14ac:dyDescent="0.2">
      <c r="A14" s="416">
        <v>8</v>
      </c>
      <c r="B14" s="214" t="s">
        <v>12</v>
      </c>
      <c r="C14" s="215"/>
      <c r="D14" s="216"/>
      <c r="E14" s="217"/>
      <c r="F14" s="218"/>
      <c r="G14" s="216"/>
      <c r="H14" s="217"/>
      <c r="I14" s="218"/>
      <c r="J14" s="216"/>
      <c r="K14" s="217"/>
      <c r="L14" s="218"/>
      <c r="M14" s="216"/>
      <c r="N14" s="217"/>
      <c r="O14" s="218"/>
      <c r="P14" s="216"/>
      <c r="Q14" s="217"/>
      <c r="R14" s="219"/>
      <c r="S14" s="872"/>
      <c r="T14" s="216"/>
      <c r="U14" s="216"/>
      <c r="V14" s="220"/>
      <c r="W14" s="219"/>
      <c r="X14" s="217"/>
      <c r="Y14" s="219"/>
      <c r="Z14" s="216"/>
      <c r="AA14" s="219"/>
      <c r="AB14" s="216"/>
      <c r="AC14" s="216"/>
      <c r="AD14" s="219"/>
      <c r="AE14" s="222"/>
      <c r="AF14" s="223"/>
      <c r="AG14" s="224"/>
      <c r="AH14" s="215"/>
      <c r="AI14" s="223"/>
      <c r="AJ14" s="215"/>
      <c r="AK14" s="225"/>
      <c r="AL14" s="226"/>
      <c r="AM14" s="224"/>
      <c r="AN14" s="227"/>
      <c r="AO14" s="224"/>
      <c r="AP14" s="225"/>
      <c r="AQ14" s="224"/>
      <c r="AR14" s="225"/>
      <c r="AS14" s="225"/>
      <c r="AT14" s="224"/>
      <c r="AU14" s="795"/>
      <c r="AV14" s="796"/>
      <c r="AW14" s="217"/>
      <c r="AX14" s="217"/>
      <c r="AY14" s="217"/>
    </row>
    <row r="15" spans="1:51" ht="16.149999999999999" customHeight="1" x14ac:dyDescent="0.2">
      <c r="A15" s="416">
        <v>9</v>
      </c>
      <c r="B15" s="214" t="s">
        <v>13</v>
      </c>
      <c r="C15" s="215"/>
      <c r="D15" s="216"/>
      <c r="E15" s="217"/>
      <c r="F15" s="218"/>
      <c r="G15" s="216"/>
      <c r="H15" s="217"/>
      <c r="I15" s="218"/>
      <c r="J15" s="216"/>
      <c r="K15" s="217"/>
      <c r="L15" s="218"/>
      <c r="M15" s="216"/>
      <c r="N15" s="217"/>
      <c r="O15" s="218"/>
      <c r="P15" s="216"/>
      <c r="Q15" s="217"/>
      <c r="R15" s="219"/>
      <c r="S15" s="872"/>
      <c r="T15" s="216"/>
      <c r="U15" s="216"/>
      <c r="V15" s="220"/>
      <c r="W15" s="219"/>
      <c r="X15" s="217"/>
      <c r="Y15" s="219"/>
      <c r="Z15" s="216"/>
      <c r="AA15" s="219"/>
      <c r="AB15" s="216"/>
      <c r="AC15" s="216"/>
      <c r="AD15" s="219"/>
      <c r="AE15" s="222"/>
      <c r="AF15" s="223"/>
      <c r="AG15" s="224"/>
      <c r="AH15" s="215"/>
      <c r="AI15" s="223"/>
      <c r="AJ15" s="215"/>
      <c r="AK15" s="225"/>
      <c r="AL15" s="226"/>
      <c r="AM15" s="224"/>
      <c r="AN15" s="227"/>
      <c r="AO15" s="224"/>
      <c r="AP15" s="225"/>
      <c r="AQ15" s="224"/>
      <c r="AR15" s="225"/>
      <c r="AS15" s="225"/>
      <c r="AT15" s="224"/>
      <c r="AU15" s="795"/>
      <c r="AV15" s="796"/>
      <c r="AW15" s="217"/>
      <c r="AX15" s="217"/>
      <c r="AY15" s="217"/>
    </row>
    <row r="16" spans="1:51" ht="16.149999999999999" customHeight="1" x14ac:dyDescent="0.2">
      <c r="A16" s="417">
        <v>10</v>
      </c>
      <c r="B16" s="228" t="s">
        <v>14</v>
      </c>
      <c r="C16" s="229"/>
      <c r="D16" s="230"/>
      <c r="E16" s="231"/>
      <c r="F16" s="232"/>
      <c r="G16" s="230"/>
      <c r="H16" s="231"/>
      <c r="I16" s="232"/>
      <c r="J16" s="230"/>
      <c r="K16" s="231"/>
      <c r="L16" s="232"/>
      <c r="M16" s="230"/>
      <c r="N16" s="231"/>
      <c r="O16" s="232"/>
      <c r="P16" s="230"/>
      <c r="Q16" s="231"/>
      <c r="R16" s="233"/>
      <c r="S16" s="985"/>
      <c r="T16" s="230"/>
      <c r="U16" s="230"/>
      <c r="V16" s="234"/>
      <c r="W16" s="233"/>
      <c r="X16" s="231"/>
      <c r="Y16" s="233"/>
      <c r="Z16" s="230"/>
      <c r="AA16" s="233"/>
      <c r="AB16" s="236"/>
      <c r="AC16" s="230"/>
      <c r="AD16" s="237"/>
      <c r="AE16" s="237"/>
      <c r="AF16" s="238"/>
      <c r="AG16" s="239"/>
      <c r="AH16" s="229"/>
      <c r="AI16" s="238"/>
      <c r="AJ16" s="229"/>
      <c r="AK16" s="240"/>
      <c r="AL16" s="241"/>
      <c r="AM16" s="239"/>
      <c r="AN16" s="242"/>
      <c r="AO16" s="239"/>
      <c r="AP16" s="240"/>
      <c r="AQ16" s="239"/>
      <c r="AR16" s="240"/>
      <c r="AS16" s="240"/>
      <c r="AT16" s="239"/>
      <c r="AU16" s="797"/>
      <c r="AV16" s="798"/>
      <c r="AW16" s="231"/>
      <c r="AX16" s="231"/>
      <c r="AY16" s="231"/>
    </row>
    <row r="17" spans="1:51" ht="16.149999999999999" customHeight="1" x14ac:dyDescent="0.2">
      <c r="A17" s="415">
        <v>11</v>
      </c>
      <c r="B17" s="197" t="s">
        <v>15</v>
      </c>
      <c r="C17" s="198"/>
      <c r="D17" s="199"/>
      <c r="E17" s="200"/>
      <c r="F17" s="201"/>
      <c r="G17" s="199"/>
      <c r="H17" s="200"/>
      <c r="I17" s="201"/>
      <c r="J17" s="199"/>
      <c r="K17" s="200"/>
      <c r="L17" s="201"/>
      <c r="M17" s="199"/>
      <c r="N17" s="200"/>
      <c r="O17" s="201"/>
      <c r="P17" s="199"/>
      <c r="Q17" s="200"/>
      <c r="R17" s="202"/>
      <c r="S17" s="1090"/>
      <c r="T17" s="199"/>
      <c r="U17" s="199"/>
      <c r="V17" s="203"/>
      <c r="W17" s="202"/>
      <c r="X17" s="200"/>
      <c r="Y17" s="202"/>
      <c r="Z17" s="199"/>
      <c r="AA17" s="202"/>
      <c r="AB17" s="199"/>
      <c r="AC17" s="199"/>
      <c r="AD17" s="202"/>
      <c r="AE17" s="204"/>
      <c r="AF17" s="205"/>
      <c r="AG17" s="206"/>
      <c r="AH17" s="198"/>
      <c r="AI17" s="205"/>
      <c r="AJ17" s="198"/>
      <c r="AK17" s="207"/>
      <c r="AL17" s="208"/>
      <c r="AM17" s="206"/>
      <c r="AN17" s="209"/>
      <c r="AO17" s="206"/>
      <c r="AP17" s="207"/>
      <c r="AQ17" s="206"/>
      <c r="AR17" s="207"/>
      <c r="AS17" s="207"/>
      <c r="AT17" s="206"/>
      <c r="AU17" s="793"/>
      <c r="AV17" s="794"/>
      <c r="AW17" s="200"/>
      <c r="AX17" s="200"/>
      <c r="AY17" s="200"/>
    </row>
    <row r="18" spans="1:51" ht="16.149999999999999" customHeight="1" x14ac:dyDescent="0.2">
      <c r="A18" s="416">
        <v>12</v>
      </c>
      <c r="B18" s="214" t="s">
        <v>16</v>
      </c>
      <c r="C18" s="215"/>
      <c r="D18" s="216"/>
      <c r="E18" s="217"/>
      <c r="F18" s="218"/>
      <c r="G18" s="216"/>
      <c r="H18" s="217"/>
      <c r="I18" s="218"/>
      <c r="J18" s="216"/>
      <c r="K18" s="217"/>
      <c r="L18" s="218"/>
      <c r="M18" s="216"/>
      <c r="N18" s="217"/>
      <c r="O18" s="218"/>
      <c r="P18" s="216"/>
      <c r="Q18" s="217"/>
      <c r="R18" s="219"/>
      <c r="S18" s="872"/>
      <c r="T18" s="216"/>
      <c r="U18" s="216"/>
      <c r="V18" s="220"/>
      <c r="W18" s="219"/>
      <c r="X18" s="217"/>
      <c r="Y18" s="219"/>
      <c r="Z18" s="216"/>
      <c r="AA18" s="219"/>
      <c r="AB18" s="216"/>
      <c r="AC18" s="216"/>
      <c r="AD18" s="219"/>
      <c r="AE18" s="222"/>
      <c r="AF18" s="223"/>
      <c r="AG18" s="224"/>
      <c r="AH18" s="215"/>
      <c r="AI18" s="223"/>
      <c r="AJ18" s="215"/>
      <c r="AK18" s="225"/>
      <c r="AL18" s="226"/>
      <c r="AM18" s="224"/>
      <c r="AN18" s="227"/>
      <c r="AO18" s="224"/>
      <c r="AP18" s="225"/>
      <c r="AQ18" s="224"/>
      <c r="AR18" s="225"/>
      <c r="AS18" s="225"/>
      <c r="AT18" s="224"/>
      <c r="AU18" s="795"/>
      <c r="AV18" s="796"/>
      <c r="AW18" s="217"/>
      <c r="AX18" s="217"/>
      <c r="AY18" s="217"/>
    </row>
    <row r="19" spans="1:51" ht="16.149999999999999" customHeight="1" x14ac:dyDescent="0.2">
      <c r="A19" s="416">
        <v>13</v>
      </c>
      <c r="B19" s="214" t="s">
        <v>17</v>
      </c>
      <c r="C19" s="215"/>
      <c r="D19" s="216"/>
      <c r="E19" s="217"/>
      <c r="F19" s="218"/>
      <c r="G19" s="216"/>
      <c r="H19" s="217"/>
      <c r="I19" s="218"/>
      <c r="J19" s="216"/>
      <c r="K19" s="217"/>
      <c r="L19" s="218"/>
      <c r="M19" s="216"/>
      <c r="N19" s="217"/>
      <c r="O19" s="218"/>
      <c r="P19" s="216"/>
      <c r="Q19" s="217"/>
      <c r="R19" s="219"/>
      <c r="S19" s="872"/>
      <c r="T19" s="216"/>
      <c r="U19" s="216"/>
      <c r="V19" s="220"/>
      <c r="W19" s="219"/>
      <c r="X19" s="217"/>
      <c r="Y19" s="219"/>
      <c r="Z19" s="216"/>
      <c r="AA19" s="219"/>
      <c r="AB19" s="216"/>
      <c r="AC19" s="216"/>
      <c r="AD19" s="219"/>
      <c r="AE19" s="222"/>
      <c r="AF19" s="223"/>
      <c r="AG19" s="224"/>
      <c r="AH19" s="215"/>
      <c r="AI19" s="223"/>
      <c r="AJ19" s="215"/>
      <c r="AK19" s="225"/>
      <c r="AL19" s="226"/>
      <c r="AM19" s="224"/>
      <c r="AN19" s="227"/>
      <c r="AO19" s="224"/>
      <c r="AP19" s="225"/>
      <c r="AQ19" s="224"/>
      <c r="AR19" s="225"/>
      <c r="AS19" s="225"/>
      <c r="AT19" s="224"/>
      <c r="AU19" s="795"/>
      <c r="AV19" s="796"/>
      <c r="AW19" s="217"/>
      <c r="AX19" s="217"/>
      <c r="AY19" s="217"/>
    </row>
    <row r="20" spans="1:51" ht="16.149999999999999" customHeight="1" x14ac:dyDescent="0.2">
      <c r="A20" s="416">
        <v>14</v>
      </c>
      <c r="B20" s="214" t="s">
        <v>18</v>
      </c>
      <c r="C20" s="215"/>
      <c r="D20" s="216"/>
      <c r="E20" s="217"/>
      <c r="F20" s="218"/>
      <c r="G20" s="216"/>
      <c r="H20" s="217"/>
      <c r="I20" s="218"/>
      <c r="J20" s="216"/>
      <c r="K20" s="217"/>
      <c r="L20" s="218"/>
      <c r="M20" s="216"/>
      <c r="N20" s="217"/>
      <c r="O20" s="218"/>
      <c r="P20" s="216"/>
      <c r="Q20" s="217"/>
      <c r="R20" s="219"/>
      <c r="S20" s="872"/>
      <c r="T20" s="216"/>
      <c r="U20" s="216"/>
      <c r="V20" s="220"/>
      <c r="W20" s="219"/>
      <c r="X20" s="217"/>
      <c r="Y20" s="219"/>
      <c r="Z20" s="216"/>
      <c r="AA20" s="219"/>
      <c r="AB20" s="216"/>
      <c r="AC20" s="216"/>
      <c r="AD20" s="219"/>
      <c r="AE20" s="222"/>
      <c r="AF20" s="223"/>
      <c r="AG20" s="224"/>
      <c r="AH20" s="215"/>
      <c r="AI20" s="223"/>
      <c r="AJ20" s="215"/>
      <c r="AK20" s="225"/>
      <c r="AL20" s="226"/>
      <c r="AM20" s="224"/>
      <c r="AN20" s="227"/>
      <c r="AO20" s="224"/>
      <c r="AP20" s="225"/>
      <c r="AQ20" s="224"/>
      <c r="AR20" s="225"/>
      <c r="AS20" s="225"/>
      <c r="AT20" s="224"/>
      <c r="AU20" s="795"/>
      <c r="AV20" s="796"/>
      <c r="AW20" s="217"/>
      <c r="AX20" s="217"/>
      <c r="AY20" s="217"/>
    </row>
    <row r="21" spans="1:51" ht="16.149999999999999" customHeight="1" x14ac:dyDescent="0.2">
      <c r="A21" s="417">
        <v>15</v>
      </c>
      <c r="B21" s="228" t="s">
        <v>19</v>
      </c>
      <c r="C21" s="229"/>
      <c r="D21" s="230"/>
      <c r="E21" s="231"/>
      <c r="F21" s="232"/>
      <c r="G21" s="230"/>
      <c r="H21" s="231"/>
      <c r="I21" s="232"/>
      <c r="J21" s="230"/>
      <c r="K21" s="231"/>
      <c r="L21" s="232"/>
      <c r="M21" s="230"/>
      <c r="N21" s="231"/>
      <c r="O21" s="232"/>
      <c r="P21" s="230"/>
      <c r="Q21" s="231"/>
      <c r="R21" s="233"/>
      <c r="S21" s="985"/>
      <c r="T21" s="230"/>
      <c r="U21" s="230"/>
      <c r="V21" s="234"/>
      <c r="W21" s="233"/>
      <c r="X21" s="231"/>
      <c r="Y21" s="233"/>
      <c r="Z21" s="230"/>
      <c r="AA21" s="233"/>
      <c r="AB21" s="236"/>
      <c r="AC21" s="230"/>
      <c r="AD21" s="237"/>
      <c r="AE21" s="237"/>
      <c r="AF21" s="238"/>
      <c r="AG21" s="239"/>
      <c r="AH21" s="229"/>
      <c r="AI21" s="238"/>
      <c r="AJ21" s="229"/>
      <c r="AK21" s="240"/>
      <c r="AL21" s="241"/>
      <c r="AM21" s="239"/>
      <c r="AN21" s="242"/>
      <c r="AO21" s="239"/>
      <c r="AP21" s="240"/>
      <c r="AQ21" s="239"/>
      <c r="AR21" s="240"/>
      <c r="AS21" s="240"/>
      <c r="AT21" s="239"/>
      <c r="AU21" s="797"/>
      <c r="AV21" s="798"/>
      <c r="AW21" s="231"/>
      <c r="AX21" s="231"/>
      <c r="AY21" s="231"/>
    </row>
    <row r="22" spans="1:51" ht="16.149999999999999" customHeight="1" x14ac:dyDescent="0.2">
      <c r="A22" s="415">
        <v>16</v>
      </c>
      <c r="B22" s="197" t="s">
        <v>20</v>
      </c>
      <c r="C22" s="198"/>
      <c r="D22" s="199"/>
      <c r="E22" s="200"/>
      <c r="F22" s="201"/>
      <c r="G22" s="199"/>
      <c r="H22" s="200"/>
      <c r="I22" s="201"/>
      <c r="J22" s="199"/>
      <c r="K22" s="200"/>
      <c r="L22" s="201"/>
      <c r="M22" s="199"/>
      <c r="N22" s="200"/>
      <c r="O22" s="201"/>
      <c r="P22" s="199"/>
      <c r="Q22" s="200"/>
      <c r="R22" s="202"/>
      <c r="S22" s="1090"/>
      <c r="T22" s="199"/>
      <c r="U22" s="199"/>
      <c r="V22" s="203"/>
      <c r="W22" s="202"/>
      <c r="X22" s="200"/>
      <c r="Y22" s="202"/>
      <c r="Z22" s="199"/>
      <c r="AA22" s="202"/>
      <c r="AB22" s="199"/>
      <c r="AC22" s="199"/>
      <c r="AD22" s="202"/>
      <c r="AE22" s="204"/>
      <c r="AF22" s="205"/>
      <c r="AG22" s="206"/>
      <c r="AH22" s="198"/>
      <c r="AI22" s="205"/>
      <c r="AJ22" s="198"/>
      <c r="AK22" s="207"/>
      <c r="AL22" s="208"/>
      <c r="AM22" s="206"/>
      <c r="AN22" s="209"/>
      <c r="AO22" s="206"/>
      <c r="AP22" s="207"/>
      <c r="AQ22" s="206"/>
      <c r="AR22" s="207"/>
      <c r="AS22" s="207"/>
      <c r="AT22" s="206"/>
      <c r="AU22" s="793"/>
      <c r="AV22" s="794"/>
      <c r="AW22" s="200"/>
      <c r="AX22" s="200"/>
      <c r="AY22" s="200"/>
    </row>
    <row r="23" spans="1:51" ht="16.149999999999999" customHeight="1" x14ac:dyDescent="0.2">
      <c r="A23" s="416">
        <v>17</v>
      </c>
      <c r="B23" s="214" t="s">
        <v>21</v>
      </c>
      <c r="C23" s="215"/>
      <c r="D23" s="216"/>
      <c r="E23" s="217"/>
      <c r="F23" s="218"/>
      <c r="G23" s="216"/>
      <c r="H23" s="217"/>
      <c r="I23" s="218"/>
      <c r="J23" s="216"/>
      <c r="K23" s="217"/>
      <c r="L23" s="218"/>
      <c r="M23" s="216"/>
      <c r="N23" s="217"/>
      <c r="O23" s="218"/>
      <c r="P23" s="216"/>
      <c r="Q23" s="217"/>
      <c r="R23" s="219"/>
      <c r="S23" s="872"/>
      <c r="T23" s="216"/>
      <c r="U23" s="216"/>
      <c r="V23" s="220"/>
      <c r="W23" s="219"/>
      <c r="X23" s="217"/>
      <c r="Y23" s="219"/>
      <c r="Z23" s="216"/>
      <c r="AA23" s="219"/>
      <c r="AB23" s="216"/>
      <c r="AC23" s="216"/>
      <c r="AD23" s="219"/>
      <c r="AE23" s="222"/>
      <c r="AF23" s="223"/>
      <c r="AG23" s="224"/>
      <c r="AH23" s="215"/>
      <c r="AI23" s="223"/>
      <c r="AJ23" s="215"/>
      <c r="AK23" s="225"/>
      <c r="AL23" s="226"/>
      <c r="AM23" s="224"/>
      <c r="AN23" s="227"/>
      <c r="AO23" s="224"/>
      <c r="AP23" s="225"/>
      <c r="AQ23" s="224"/>
      <c r="AR23" s="225"/>
      <c r="AS23" s="225"/>
      <c r="AT23" s="224"/>
      <c r="AU23" s="795"/>
      <c r="AV23" s="796"/>
      <c r="AW23" s="217"/>
      <c r="AX23" s="217"/>
      <c r="AY23" s="217"/>
    </row>
    <row r="24" spans="1:51" ht="16.149999999999999" customHeight="1" x14ac:dyDescent="0.2">
      <c r="A24" s="416">
        <v>18</v>
      </c>
      <c r="B24" s="214" t="s">
        <v>22</v>
      </c>
      <c r="C24" s="215"/>
      <c r="D24" s="216"/>
      <c r="E24" s="217"/>
      <c r="F24" s="218"/>
      <c r="G24" s="216"/>
      <c r="H24" s="217"/>
      <c r="I24" s="218"/>
      <c r="J24" s="216"/>
      <c r="K24" s="217"/>
      <c r="L24" s="218"/>
      <c r="M24" s="216"/>
      <c r="N24" s="217"/>
      <c r="O24" s="218"/>
      <c r="P24" s="216"/>
      <c r="Q24" s="217"/>
      <c r="R24" s="219"/>
      <c r="S24" s="872"/>
      <c r="T24" s="216"/>
      <c r="U24" s="216"/>
      <c r="V24" s="220"/>
      <c r="W24" s="219"/>
      <c r="X24" s="217"/>
      <c r="Y24" s="219"/>
      <c r="Z24" s="216"/>
      <c r="AA24" s="219"/>
      <c r="AB24" s="216"/>
      <c r="AC24" s="216"/>
      <c r="AD24" s="219"/>
      <c r="AE24" s="222"/>
      <c r="AF24" s="223"/>
      <c r="AG24" s="224"/>
      <c r="AH24" s="215"/>
      <c r="AI24" s="223"/>
      <c r="AJ24" s="215"/>
      <c r="AK24" s="225"/>
      <c r="AL24" s="226"/>
      <c r="AM24" s="224"/>
      <c r="AN24" s="227"/>
      <c r="AO24" s="224"/>
      <c r="AP24" s="225"/>
      <c r="AQ24" s="224"/>
      <c r="AR24" s="225"/>
      <c r="AS24" s="225"/>
      <c r="AT24" s="224"/>
      <c r="AU24" s="795"/>
      <c r="AV24" s="796"/>
      <c r="AW24" s="217"/>
      <c r="AX24" s="217"/>
      <c r="AY24" s="217"/>
    </row>
    <row r="25" spans="1:51" ht="16.149999999999999" customHeight="1" x14ac:dyDescent="0.2">
      <c r="A25" s="416">
        <v>19</v>
      </c>
      <c r="B25" s="214" t="s">
        <v>23</v>
      </c>
      <c r="C25" s="215"/>
      <c r="D25" s="216"/>
      <c r="E25" s="217"/>
      <c r="F25" s="218"/>
      <c r="G25" s="216"/>
      <c r="H25" s="217"/>
      <c r="I25" s="218"/>
      <c r="J25" s="216"/>
      <c r="K25" s="217"/>
      <c r="L25" s="218"/>
      <c r="M25" s="216"/>
      <c r="N25" s="217"/>
      <c r="O25" s="218"/>
      <c r="P25" s="216"/>
      <c r="Q25" s="217"/>
      <c r="R25" s="219"/>
      <c r="S25" s="872"/>
      <c r="T25" s="216"/>
      <c r="U25" s="216"/>
      <c r="V25" s="220"/>
      <c r="W25" s="219"/>
      <c r="X25" s="217"/>
      <c r="Y25" s="219"/>
      <c r="Z25" s="216"/>
      <c r="AA25" s="219"/>
      <c r="AB25" s="216"/>
      <c r="AC25" s="216"/>
      <c r="AD25" s="219"/>
      <c r="AE25" s="222"/>
      <c r="AF25" s="223"/>
      <c r="AG25" s="224"/>
      <c r="AH25" s="215"/>
      <c r="AI25" s="223"/>
      <c r="AJ25" s="215"/>
      <c r="AK25" s="225"/>
      <c r="AL25" s="226"/>
      <c r="AM25" s="224"/>
      <c r="AN25" s="227"/>
      <c r="AO25" s="224"/>
      <c r="AP25" s="225"/>
      <c r="AQ25" s="224"/>
      <c r="AR25" s="225"/>
      <c r="AS25" s="225"/>
      <c r="AT25" s="224"/>
      <c r="AU25" s="795"/>
      <c r="AV25" s="796"/>
      <c r="AW25" s="217"/>
      <c r="AX25" s="217"/>
      <c r="AY25" s="217"/>
    </row>
    <row r="26" spans="1:51" ht="16.149999999999999" customHeight="1" x14ac:dyDescent="0.2">
      <c r="A26" s="417">
        <v>20</v>
      </c>
      <c r="B26" s="228" t="s">
        <v>24</v>
      </c>
      <c r="C26" s="229"/>
      <c r="D26" s="230"/>
      <c r="E26" s="231"/>
      <c r="F26" s="232"/>
      <c r="G26" s="230"/>
      <c r="H26" s="231"/>
      <c r="I26" s="232"/>
      <c r="J26" s="230"/>
      <c r="K26" s="231"/>
      <c r="L26" s="232"/>
      <c r="M26" s="230"/>
      <c r="N26" s="231"/>
      <c r="O26" s="232"/>
      <c r="P26" s="230"/>
      <c r="Q26" s="231"/>
      <c r="R26" s="233"/>
      <c r="S26" s="985"/>
      <c r="T26" s="230"/>
      <c r="U26" s="230"/>
      <c r="V26" s="234"/>
      <c r="W26" s="233"/>
      <c r="X26" s="231"/>
      <c r="Y26" s="233"/>
      <c r="Z26" s="230"/>
      <c r="AA26" s="233"/>
      <c r="AB26" s="236"/>
      <c r="AC26" s="230"/>
      <c r="AD26" s="237"/>
      <c r="AE26" s="237"/>
      <c r="AF26" s="238"/>
      <c r="AG26" s="239"/>
      <c r="AH26" s="229"/>
      <c r="AI26" s="238"/>
      <c r="AJ26" s="229"/>
      <c r="AK26" s="240"/>
      <c r="AL26" s="241"/>
      <c r="AM26" s="239"/>
      <c r="AN26" s="242"/>
      <c r="AO26" s="239"/>
      <c r="AP26" s="240"/>
      <c r="AQ26" s="239"/>
      <c r="AR26" s="240"/>
      <c r="AS26" s="240"/>
      <c r="AT26" s="239"/>
      <c r="AU26" s="797"/>
      <c r="AV26" s="798"/>
      <c r="AW26" s="231"/>
      <c r="AX26" s="231"/>
      <c r="AY26" s="231"/>
    </row>
    <row r="27" spans="1:51" ht="16.149999999999999" customHeight="1" x14ac:dyDescent="0.2">
      <c r="A27" s="415">
        <v>21</v>
      </c>
      <c r="B27" s="197" t="s">
        <v>25</v>
      </c>
      <c r="C27" s="198"/>
      <c r="D27" s="199"/>
      <c r="E27" s="200"/>
      <c r="F27" s="201"/>
      <c r="G27" s="199"/>
      <c r="H27" s="200"/>
      <c r="I27" s="201"/>
      <c r="J27" s="199"/>
      <c r="K27" s="200"/>
      <c r="L27" s="201"/>
      <c r="M27" s="199"/>
      <c r="N27" s="200"/>
      <c r="O27" s="201"/>
      <c r="P27" s="199"/>
      <c r="Q27" s="200"/>
      <c r="R27" s="202"/>
      <c r="S27" s="1090"/>
      <c r="T27" s="199"/>
      <c r="U27" s="199"/>
      <c r="V27" s="203"/>
      <c r="W27" s="202"/>
      <c r="X27" s="200"/>
      <c r="Y27" s="202"/>
      <c r="Z27" s="199"/>
      <c r="AA27" s="202"/>
      <c r="AB27" s="199"/>
      <c r="AC27" s="199"/>
      <c r="AD27" s="202"/>
      <c r="AE27" s="204"/>
      <c r="AF27" s="205"/>
      <c r="AG27" s="206"/>
      <c r="AH27" s="198"/>
      <c r="AI27" s="205"/>
      <c r="AJ27" s="198"/>
      <c r="AK27" s="207"/>
      <c r="AL27" s="208"/>
      <c r="AM27" s="206"/>
      <c r="AN27" s="209"/>
      <c r="AO27" s="206"/>
      <c r="AP27" s="207"/>
      <c r="AQ27" s="206"/>
      <c r="AR27" s="207"/>
      <c r="AS27" s="207"/>
      <c r="AT27" s="206"/>
      <c r="AU27" s="793"/>
      <c r="AV27" s="794"/>
      <c r="AW27" s="200"/>
      <c r="AX27" s="200"/>
      <c r="AY27" s="200"/>
    </row>
    <row r="28" spans="1:51" ht="16.149999999999999" customHeight="1" x14ac:dyDescent="0.2">
      <c r="A28" s="416">
        <v>22</v>
      </c>
      <c r="B28" s="214" t="s">
        <v>26</v>
      </c>
      <c r="C28" s="215"/>
      <c r="D28" s="216"/>
      <c r="E28" s="217"/>
      <c r="F28" s="218"/>
      <c r="G28" s="216"/>
      <c r="H28" s="217"/>
      <c r="I28" s="218"/>
      <c r="J28" s="216"/>
      <c r="K28" s="217"/>
      <c r="L28" s="218"/>
      <c r="M28" s="216"/>
      <c r="N28" s="217"/>
      <c r="O28" s="218"/>
      <c r="P28" s="216"/>
      <c r="Q28" s="217"/>
      <c r="R28" s="219"/>
      <c r="S28" s="872"/>
      <c r="T28" s="216"/>
      <c r="U28" s="216"/>
      <c r="V28" s="220"/>
      <c r="W28" s="219"/>
      <c r="X28" s="217"/>
      <c r="Y28" s="219"/>
      <c r="Z28" s="216"/>
      <c r="AA28" s="219"/>
      <c r="AB28" s="216"/>
      <c r="AC28" s="216"/>
      <c r="AD28" s="219"/>
      <c r="AE28" s="222"/>
      <c r="AF28" s="223"/>
      <c r="AG28" s="224"/>
      <c r="AH28" s="215"/>
      <c r="AI28" s="223"/>
      <c r="AJ28" s="215"/>
      <c r="AK28" s="225"/>
      <c r="AL28" s="226"/>
      <c r="AM28" s="224"/>
      <c r="AN28" s="227"/>
      <c r="AO28" s="224"/>
      <c r="AP28" s="225"/>
      <c r="AQ28" s="224"/>
      <c r="AR28" s="225"/>
      <c r="AS28" s="225"/>
      <c r="AT28" s="224"/>
      <c r="AU28" s="795"/>
      <c r="AV28" s="796"/>
      <c r="AW28" s="217"/>
      <c r="AX28" s="217"/>
      <c r="AY28" s="217"/>
    </row>
    <row r="29" spans="1:51" ht="16.149999999999999" customHeight="1" x14ac:dyDescent="0.2">
      <c r="A29" s="416">
        <v>23</v>
      </c>
      <c r="B29" s="214" t="s">
        <v>27</v>
      </c>
      <c r="C29" s="215"/>
      <c r="D29" s="216"/>
      <c r="E29" s="217"/>
      <c r="F29" s="218"/>
      <c r="G29" s="216"/>
      <c r="H29" s="217"/>
      <c r="I29" s="218"/>
      <c r="J29" s="216"/>
      <c r="K29" s="217"/>
      <c r="L29" s="218"/>
      <c r="M29" s="216"/>
      <c r="N29" s="217"/>
      <c r="O29" s="218"/>
      <c r="P29" s="216"/>
      <c r="Q29" s="217"/>
      <c r="R29" s="219"/>
      <c r="S29" s="872"/>
      <c r="T29" s="216"/>
      <c r="U29" s="216"/>
      <c r="V29" s="220"/>
      <c r="W29" s="219"/>
      <c r="X29" s="217"/>
      <c r="Y29" s="219"/>
      <c r="Z29" s="216"/>
      <c r="AA29" s="219"/>
      <c r="AB29" s="216"/>
      <c r="AC29" s="216"/>
      <c r="AD29" s="219"/>
      <c r="AE29" s="222"/>
      <c r="AF29" s="223"/>
      <c r="AG29" s="224"/>
      <c r="AH29" s="215"/>
      <c r="AI29" s="223"/>
      <c r="AJ29" s="215"/>
      <c r="AK29" s="225"/>
      <c r="AL29" s="226"/>
      <c r="AM29" s="224"/>
      <c r="AN29" s="227"/>
      <c r="AO29" s="224"/>
      <c r="AP29" s="225"/>
      <c r="AQ29" s="224"/>
      <c r="AR29" s="225"/>
      <c r="AS29" s="225"/>
      <c r="AT29" s="224"/>
      <c r="AU29" s="795"/>
      <c r="AV29" s="796"/>
      <c r="AW29" s="217"/>
      <c r="AX29" s="217"/>
      <c r="AY29" s="217"/>
    </row>
    <row r="30" spans="1:51" ht="16.149999999999999" customHeight="1" x14ac:dyDescent="0.2">
      <c r="A30" s="416">
        <v>24</v>
      </c>
      <c r="B30" s="214" t="s">
        <v>28</v>
      </c>
      <c r="C30" s="215"/>
      <c r="D30" s="216"/>
      <c r="E30" s="217"/>
      <c r="F30" s="218"/>
      <c r="G30" s="216"/>
      <c r="H30" s="217"/>
      <c r="I30" s="218"/>
      <c r="J30" s="216"/>
      <c r="K30" s="217"/>
      <c r="L30" s="218"/>
      <c r="M30" s="216"/>
      <c r="N30" s="217"/>
      <c r="O30" s="218"/>
      <c r="P30" s="216"/>
      <c r="Q30" s="217"/>
      <c r="R30" s="219"/>
      <c r="S30" s="872"/>
      <c r="T30" s="216"/>
      <c r="U30" s="216"/>
      <c r="V30" s="220"/>
      <c r="W30" s="219"/>
      <c r="X30" s="217"/>
      <c r="Y30" s="219"/>
      <c r="Z30" s="216"/>
      <c r="AA30" s="219"/>
      <c r="AB30" s="216"/>
      <c r="AC30" s="216"/>
      <c r="AD30" s="219"/>
      <c r="AE30" s="222"/>
      <c r="AF30" s="223"/>
      <c r="AG30" s="224"/>
      <c r="AH30" s="215"/>
      <c r="AI30" s="223"/>
      <c r="AJ30" s="215"/>
      <c r="AK30" s="225"/>
      <c r="AL30" s="226"/>
      <c r="AM30" s="224"/>
      <c r="AN30" s="227"/>
      <c r="AO30" s="224"/>
      <c r="AP30" s="225"/>
      <c r="AQ30" s="224"/>
      <c r="AR30" s="225"/>
      <c r="AS30" s="225"/>
      <c r="AT30" s="224"/>
      <c r="AU30" s="795"/>
      <c r="AV30" s="796"/>
      <c r="AW30" s="217"/>
      <c r="AX30" s="217"/>
      <c r="AY30" s="217"/>
    </row>
    <row r="31" spans="1:51" ht="16.149999999999999" customHeight="1" x14ac:dyDescent="0.2">
      <c r="A31" s="417">
        <v>25</v>
      </c>
      <c r="B31" s="228" t="s">
        <v>29</v>
      </c>
      <c r="C31" s="229"/>
      <c r="D31" s="230"/>
      <c r="E31" s="231"/>
      <c r="F31" s="232"/>
      <c r="G31" s="230"/>
      <c r="H31" s="231"/>
      <c r="I31" s="232"/>
      <c r="J31" s="230"/>
      <c r="K31" s="231"/>
      <c r="L31" s="232"/>
      <c r="M31" s="230"/>
      <c r="N31" s="231"/>
      <c r="O31" s="232"/>
      <c r="P31" s="230"/>
      <c r="Q31" s="231"/>
      <c r="R31" s="233"/>
      <c r="S31" s="985"/>
      <c r="T31" s="230"/>
      <c r="U31" s="230"/>
      <c r="V31" s="234"/>
      <c r="W31" s="233"/>
      <c r="X31" s="231"/>
      <c r="Y31" s="233"/>
      <c r="Z31" s="230"/>
      <c r="AA31" s="233"/>
      <c r="AB31" s="236"/>
      <c r="AC31" s="230"/>
      <c r="AD31" s="237"/>
      <c r="AE31" s="237"/>
      <c r="AF31" s="238"/>
      <c r="AG31" s="239"/>
      <c r="AH31" s="229"/>
      <c r="AI31" s="238"/>
      <c r="AJ31" s="229"/>
      <c r="AK31" s="240"/>
      <c r="AL31" s="241"/>
      <c r="AM31" s="239"/>
      <c r="AN31" s="242"/>
      <c r="AO31" s="239"/>
      <c r="AP31" s="240"/>
      <c r="AQ31" s="239"/>
      <c r="AR31" s="240"/>
      <c r="AS31" s="240"/>
      <c r="AT31" s="239"/>
      <c r="AU31" s="797"/>
      <c r="AV31" s="798"/>
      <c r="AW31" s="231"/>
      <c r="AX31" s="231"/>
      <c r="AY31" s="231"/>
    </row>
    <row r="32" spans="1:51" ht="16.149999999999999" customHeight="1" x14ac:dyDescent="0.2">
      <c r="A32" s="415">
        <v>26</v>
      </c>
      <c r="B32" s="197" t="s">
        <v>30</v>
      </c>
      <c r="C32" s="198"/>
      <c r="D32" s="199"/>
      <c r="E32" s="200"/>
      <c r="F32" s="201"/>
      <c r="G32" s="199"/>
      <c r="H32" s="200"/>
      <c r="I32" s="201"/>
      <c r="J32" s="199"/>
      <c r="K32" s="200"/>
      <c r="L32" s="201"/>
      <c r="M32" s="199"/>
      <c r="N32" s="200"/>
      <c r="O32" s="201"/>
      <c r="P32" s="199"/>
      <c r="Q32" s="200"/>
      <c r="R32" s="202"/>
      <c r="S32" s="1090"/>
      <c r="T32" s="199"/>
      <c r="U32" s="199"/>
      <c r="V32" s="203"/>
      <c r="W32" s="202"/>
      <c r="X32" s="200"/>
      <c r="Y32" s="202"/>
      <c r="Z32" s="199"/>
      <c r="AA32" s="202"/>
      <c r="AB32" s="199"/>
      <c r="AC32" s="199"/>
      <c r="AD32" s="202"/>
      <c r="AE32" s="204"/>
      <c r="AF32" s="205"/>
      <c r="AG32" s="206"/>
      <c r="AH32" s="198"/>
      <c r="AI32" s="205"/>
      <c r="AJ32" s="198"/>
      <c r="AK32" s="207"/>
      <c r="AL32" s="208"/>
      <c r="AM32" s="206"/>
      <c r="AN32" s="209"/>
      <c r="AO32" s="206"/>
      <c r="AP32" s="207"/>
      <c r="AQ32" s="206"/>
      <c r="AR32" s="207"/>
      <c r="AS32" s="207"/>
      <c r="AT32" s="206"/>
      <c r="AU32" s="793"/>
      <c r="AV32" s="794"/>
      <c r="AW32" s="200"/>
      <c r="AX32" s="200"/>
      <c r="AY32" s="200"/>
    </row>
    <row r="33" spans="1:51" ht="16.149999999999999" customHeight="1" x14ac:dyDescent="0.2">
      <c r="A33" s="416">
        <v>27</v>
      </c>
      <c r="B33" s="214" t="s">
        <v>31</v>
      </c>
      <c r="C33" s="215"/>
      <c r="D33" s="216"/>
      <c r="E33" s="217"/>
      <c r="F33" s="218"/>
      <c r="G33" s="216"/>
      <c r="H33" s="217"/>
      <c r="I33" s="218"/>
      <c r="J33" s="216"/>
      <c r="K33" s="217"/>
      <c r="L33" s="218"/>
      <c r="M33" s="216"/>
      <c r="N33" s="217"/>
      <c r="O33" s="218"/>
      <c r="P33" s="216"/>
      <c r="Q33" s="217"/>
      <c r="R33" s="219"/>
      <c r="S33" s="872"/>
      <c r="T33" s="216"/>
      <c r="U33" s="216"/>
      <c r="V33" s="220"/>
      <c r="W33" s="219"/>
      <c r="X33" s="217"/>
      <c r="Y33" s="219"/>
      <c r="Z33" s="216"/>
      <c r="AA33" s="219"/>
      <c r="AB33" s="216"/>
      <c r="AC33" s="216"/>
      <c r="AD33" s="219"/>
      <c r="AE33" s="222"/>
      <c r="AF33" s="223"/>
      <c r="AG33" s="224"/>
      <c r="AH33" s="215"/>
      <c r="AI33" s="223"/>
      <c r="AJ33" s="215"/>
      <c r="AK33" s="225"/>
      <c r="AL33" s="226"/>
      <c r="AM33" s="224"/>
      <c r="AN33" s="227"/>
      <c r="AO33" s="224"/>
      <c r="AP33" s="225"/>
      <c r="AQ33" s="224"/>
      <c r="AR33" s="225"/>
      <c r="AS33" s="225"/>
      <c r="AT33" s="224"/>
      <c r="AU33" s="795"/>
      <c r="AV33" s="796"/>
      <c r="AW33" s="217"/>
      <c r="AX33" s="217"/>
      <c r="AY33" s="217"/>
    </row>
    <row r="34" spans="1:51" ht="16.149999999999999" customHeight="1" x14ac:dyDescent="0.2">
      <c r="A34" s="416">
        <v>28</v>
      </c>
      <c r="B34" s="214" t="s">
        <v>32</v>
      </c>
      <c r="C34" s="215"/>
      <c r="D34" s="216"/>
      <c r="E34" s="217"/>
      <c r="F34" s="218"/>
      <c r="G34" s="216"/>
      <c r="H34" s="217"/>
      <c r="I34" s="218"/>
      <c r="J34" s="216"/>
      <c r="K34" s="217"/>
      <c r="L34" s="218"/>
      <c r="M34" s="216"/>
      <c r="N34" s="217"/>
      <c r="O34" s="218"/>
      <c r="P34" s="216"/>
      <c r="Q34" s="217"/>
      <c r="R34" s="219"/>
      <c r="S34" s="872"/>
      <c r="T34" s="216"/>
      <c r="U34" s="216"/>
      <c r="V34" s="220"/>
      <c r="W34" s="219"/>
      <c r="X34" s="217"/>
      <c r="Y34" s="219"/>
      <c r="Z34" s="216"/>
      <c r="AA34" s="219"/>
      <c r="AB34" s="216"/>
      <c r="AC34" s="216"/>
      <c r="AD34" s="219"/>
      <c r="AE34" s="222"/>
      <c r="AF34" s="223"/>
      <c r="AG34" s="224"/>
      <c r="AH34" s="215"/>
      <c r="AI34" s="223"/>
      <c r="AJ34" s="215"/>
      <c r="AK34" s="225"/>
      <c r="AL34" s="226"/>
      <c r="AM34" s="224"/>
      <c r="AN34" s="227"/>
      <c r="AO34" s="224"/>
      <c r="AP34" s="225"/>
      <c r="AQ34" s="224"/>
      <c r="AR34" s="225"/>
      <c r="AS34" s="225"/>
      <c r="AT34" s="224"/>
      <c r="AU34" s="795"/>
      <c r="AV34" s="796"/>
      <c r="AW34" s="217"/>
      <c r="AX34" s="217"/>
      <c r="AY34" s="217"/>
    </row>
    <row r="35" spans="1:51" ht="16.149999999999999" customHeight="1" x14ac:dyDescent="0.2">
      <c r="A35" s="416">
        <v>29</v>
      </c>
      <c r="B35" s="214" t="s">
        <v>33</v>
      </c>
      <c r="C35" s="215"/>
      <c r="D35" s="216"/>
      <c r="E35" s="217"/>
      <c r="F35" s="218"/>
      <c r="G35" s="216"/>
      <c r="H35" s="217"/>
      <c r="I35" s="218"/>
      <c r="J35" s="216"/>
      <c r="K35" s="217"/>
      <c r="L35" s="218"/>
      <c r="M35" s="216"/>
      <c r="N35" s="217"/>
      <c r="O35" s="218"/>
      <c r="P35" s="216"/>
      <c r="Q35" s="217"/>
      <c r="R35" s="219"/>
      <c r="S35" s="872"/>
      <c r="T35" s="216"/>
      <c r="U35" s="216"/>
      <c r="V35" s="220"/>
      <c r="W35" s="219"/>
      <c r="X35" s="217"/>
      <c r="Y35" s="219"/>
      <c r="Z35" s="216"/>
      <c r="AA35" s="219"/>
      <c r="AB35" s="216"/>
      <c r="AC35" s="216"/>
      <c r="AD35" s="219"/>
      <c r="AE35" s="222"/>
      <c r="AF35" s="223"/>
      <c r="AG35" s="224"/>
      <c r="AH35" s="215"/>
      <c r="AI35" s="223"/>
      <c r="AJ35" s="215"/>
      <c r="AK35" s="225"/>
      <c r="AL35" s="226"/>
      <c r="AM35" s="224"/>
      <c r="AN35" s="227"/>
      <c r="AO35" s="224"/>
      <c r="AP35" s="225"/>
      <c r="AQ35" s="224"/>
      <c r="AR35" s="225"/>
      <c r="AS35" s="225"/>
      <c r="AT35" s="224"/>
      <c r="AU35" s="795"/>
      <c r="AV35" s="796"/>
      <c r="AW35" s="217"/>
      <c r="AX35" s="217"/>
      <c r="AY35" s="217"/>
    </row>
    <row r="36" spans="1:51" ht="16.149999999999999" customHeight="1" x14ac:dyDescent="0.2">
      <c r="A36" s="417">
        <v>30</v>
      </c>
      <c r="B36" s="228" t="s">
        <v>34</v>
      </c>
      <c r="C36" s="229"/>
      <c r="D36" s="230"/>
      <c r="E36" s="231"/>
      <c r="F36" s="232"/>
      <c r="G36" s="230"/>
      <c r="H36" s="231"/>
      <c r="I36" s="232"/>
      <c r="J36" s="230"/>
      <c r="K36" s="231"/>
      <c r="L36" s="232"/>
      <c r="M36" s="230"/>
      <c r="N36" s="231"/>
      <c r="O36" s="232"/>
      <c r="P36" s="230"/>
      <c r="Q36" s="231"/>
      <c r="R36" s="233"/>
      <c r="S36" s="985"/>
      <c r="T36" s="230"/>
      <c r="U36" s="230"/>
      <c r="V36" s="234"/>
      <c r="W36" s="233"/>
      <c r="X36" s="231"/>
      <c r="Y36" s="233"/>
      <c r="Z36" s="230"/>
      <c r="AA36" s="233"/>
      <c r="AB36" s="236"/>
      <c r="AC36" s="230"/>
      <c r="AD36" s="237"/>
      <c r="AE36" s="237"/>
      <c r="AF36" s="238"/>
      <c r="AG36" s="239"/>
      <c r="AH36" s="229"/>
      <c r="AI36" s="238"/>
      <c r="AJ36" s="229"/>
      <c r="AK36" s="240"/>
      <c r="AL36" s="241"/>
      <c r="AM36" s="239"/>
      <c r="AN36" s="242"/>
      <c r="AO36" s="239"/>
      <c r="AP36" s="240"/>
      <c r="AQ36" s="239"/>
      <c r="AR36" s="240"/>
      <c r="AS36" s="240"/>
      <c r="AT36" s="239"/>
      <c r="AU36" s="797"/>
      <c r="AV36" s="798"/>
      <c r="AW36" s="231"/>
      <c r="AX36" s="231"/>
      <c r="AY36" s="231"/>
    </row>
    <row r="37" spans="1:51" ht="16.149999999999999" customHeight="1" x14ac:dyDescent="0.2">
      <c r="A37" s="415">
        <v>31</v>
      </c>
      <c r="B37" s="197" t="s">
        <v>35</v>
      </c>
      <c r="C37" s="198"/>
      <c r="D37" s="199"/>
      <c r="E37" s="200"/>
      <c r="F37" s="201"/>
      <c r="G37" s="199"/>
      <c r="H37" s="200"/>
      <c r="I37" s="201"/>
      <c r="J37" s="199"/>
      <c r="K37" s="200"/>
      <c r="L37" s="201"/>
      <c r="M37" s="199"/>
      <c r="N37" s="200"/>
      <c r="O37" s="201"/>
      <c r="P37" s="199"/>
      <c r="Q37" s="200"/>
      <c r="R37" s="202"/>
      <c r="S37" s="1090"/>
      <c r="T37" s="199"/>
      <c r="U37" s="199"/>
      <c r="V37" s="203"/>
      <c r="W37" s="202"/>
      <c r="X37" s="200"/>
      <c r="Y37" s="202"/>
      <c r="Z37" s="199"/>
      <c r="AA37" s="202"/>
      <c r="AB37" s="199"/>
      <c r="AC37" s="199"/>
      <c r="AD37" s="202"/>
      <c r="AE37" s="204"/>
      <c r="AF37" s="205"/>
      <c r="AG37" s="206"/>
      <c r="AH37" s="198"/>
      <c r="AI37" s="205"/>
      <c r="AJ37" s="198"/>
      <c r="AK37" s="207"/>
      <c r="AL37" s="208"/>
      <c r="AM37" s="206"/>
      <c r="AN37" s="209"/>
      <c r="AO37" s="206"/>
      <c r="AP37" s="207"/>
      <c r="AQ37" s="206"/>
      <c r="AR37" s="207"/>
      <c r="AS37" s="207"/>
      <c r="AT37" s="206"/>
      <c r="AU37" s="793"/>
      <c r="AV37" s="794"/>
      <c r="AW37" s="200"/>
      <c r="AX37" s="200"/>
      <c r="AY37" s="200"/>
    </row>
    <row r="38" spans="1:51" ht="16.149999999999999" customHeight="1" x14ac:dyDescent="0.2">
      <c r="A38" s="416">
        <v>32</v>
      </c>
      <c r="B38" s="214" t="s">
        <v>36</v>
      </c>
      <c r="C38" s="215"/>
      <c r="D38" s="216"/>
      <c r="E38" s="217"/>
      <c r="F38" s="218"/>
      <c r="G38" s="216"/>
      <c r="H38" s="217"/>
      <c r="I38" s="218"/>
      <c r="J38" s="216"/>
      <c r="K38" s="217"/>
      <c r="L38" s="218"/>
      <c r="M38" s="216"/>
      <c r="N38" s="217"/>
      <c r="O38" s="218"/>
      <c r="P38" s="216"/>
      <c r="Q38" s="217"/>
      <c r="R38" s="219"/>
      <c r="S38" s="872"/>
      <c r="T38" s="216"/>
      <c r="U38" s="216"/>
      <c r="V38" s="220"/>
      <c r="W38" s="219"/>
      <c r="X38" s="217"/>
      <c r="Y38" s="219"/>
      <c r="Z38" s="216"/>
      <c r="AA38" s="219"/>
      <c r="AB38" s="216"/>
      <c r="AC38" s="216"/>
      <c r="AD38" s="219"/>
      <c r="AE38" s="222"/>
      <c r="AF38" s="223"/>
      <c r="AG38" s="224"/>
      <c r="AH38" s="215"/>
      <c r="AI38" s="223"/>
      <c r="AJ38" s="215"/>
      <c r="AK38" s="225"/>
      <c r="AL38" s="226"/>
      <c r="AM38" s="224"/>
      <c r="AN38" s="227"/>
      <c r="AO38" s="224"/>
      <c r="AP38" s="225"/>
      <c r="AQ38" s="224"/>
      <c r="AR38" s="225"/>
      <c r="AS38" s="225"/>
      <c r="AT38" s="224"/>
      <c r="AU38" s="795"/>
      <c r="AV38" s="796"/>
      <c r="AW38" s="217"/>
      <c r="AX38" s="217"/>
      <c r="AY38" s="217"/>
    </row>
    <row r="39" spans="1:51" ht="16.149999999999999" customHeight="1" x14ac:dyDescent="0.2">
      <c r="A39" s="416">
        <v>33</v>
      </c>
      <c r="B39" s="214" t="s">
        <v>37</v>
      </c>
      <c r="C39" s="215"/>
      <c r="D39" s="216"/>
      <c r="E39" s="217"/>
      <c r="F39" s="218"/>
      <c r="G39" s="216"/>
      <c r="H39" s="217"/>
      <c r="I39" s="218"/>
      <c r="J39" s="216"/>
      <c r="K39" s="217"/>
      <c r="L39" s="218"/>
      <c r="M39" s="216"/>
      <c r="N39" s="217"/>
      <c r="O39" s="218"/>
      <c r="P39" s="216"/>
      <c r="Q39" s="217"/>
      <c r="R39" s="219"/>
      <c r="S39" s="872"/>
      <c r="T39" s="216"/>
      <c r="U39" s="216"/>
      <c r="V39" s="220"/>
      <c r="W39" s="219"/>
      <c r="X39" s="217"/>
      <c r="Y39" s="219"/>
      <c r="Z39" s="216"/>
      <c r="AA39" s="219"/>
      <c r="AB39" s="216"/>
      <c r="AC39" s="216"/>
      <c r="AD39" s="219"/>
      <c r="AE39" s="222"/>
      <c r="AF39" s="223"/>
      <c r="AG39" s="224"/>
      <c r="AH39" s="215"/>
      <c r="AI39" s="223"/>
      <c r="AJ39" s="215"/>
      <c r="AK39" s="225"/>
      <c r="AL39" s="226"/>
      <c r="AM39" s="224"/>
      <c r="AN39" s="227"/>
      <c r="AO39" s="224"/>
      <c r="AP39" s="225"/>
      <c r="AQ39" s="224"/>
      <c r="AR39" s="225"/>
      <c r="AS39" s="225"/>
      <c r="AT39" s="224"/>
      <c r="AU39" s="795"/>
      <c r="AV39" s="796"/>
      <c r="AW39" s="217"/>
      <c r="AX39" s="217"/>
      <c r="AY39" s="217"/>
    </row>
    <row r="40" spans="1:51" ht="16.149999999999999" customHeight="1" x14ac:dyDescent="0.2">
      <c r="A40" s="416">
        <v>34</v>
      </c>
      <c r="B40" s="214" t="s">
        <v>38</v>
      </c>
      <c r="C40" s="215"/>
      <c r="D40" s="216"/>
      <c r="E40" s="217"/>
      <c r="F40" s="218"/>
      <c r="G40" s="216"/>
      <c r="H40" s="217"/>
      <c r="I40" s="218"/>
      <c r="J40" s="216"/>
      <c r="K40" s="217"/>
      <c r="L40" s="218"/>
      <c r="M40" s="216"/>
      <c r="N40" s="217"/>
      <c r="O40" s="218"/>
      <c r="P40" s="216"/>
      <c r="Q40" s="217"/>
      <c r="R40" s="219"/>
      <c r="S40" s="872"/>
      <c r="T40" s="216"/>
      <c r="U40" s="216"/>
      <c r="V40" s="220"/>
      <c r="W40" s="219"/>
      <c r="X40" s="217"/>
      <c r="Y40" s="219"/>
      <c r="Z40" s="216"/>
      <c r="AA40" s="219"/>
      <c r="AB40" s="216"/>
      <c r="AC40" s="216"/>
      <c r="AD40" s="219"/>
      <c r="AE40" s="222"/>
      <c r="AF40" s="223"/>
      <c r="AG40" s="224"/>
      <c r="AH40" s="215"/>
      <c r="AI40" s="223"/>
      <c r="AJ40" s="215"/>
      <c r="AK40" s="225"/>
      <c r="AL40" s="226"/>
      <c r="AM40" s="224"/>
      <c r="AN40" s="227"/>
      <c r="AO40" s="224"/>
      <c r="AP40" s="225"/>
      <c r="AQ40" s="224"/>
      <c r="AR40" s="225"/>
      <c r="AS40" s="225"/>
      <c r="AT40" s="224"/>
      <c r="AU40" s="795"/>
      <c r="AV40" s="796"/>
      <c r="AW40" s="217"/>
      <c r="AX40" s="217"/>
      <c r="AY40" s="217"/>
    </row>
    <row r="41" spans="1:51" ht="16.149999999999999" customHeight="1" x14ac:dyDescent="0.2">
      <c r="A41" s="417">
        <v>35</v>
      </c>
      <c r="B41" s="228" t="s">
        <v>39</v>
      </c>
      <c r="C41" s="229"/>
      <c r="D41" s="230"/>
      <c r="E41" s="231"/>
      <c r="F41" s="232"/>
      <c r="G41" s="230"/>
      <c r="H41" s="231"/>
      <c r="I41" s="232"/>
      <c r="J41" s="230"/>
      <c r="K41" s="231"/>
      <c r="L41" s="232"/>
      <c r="M41" s="230"/>
      <c r="N41" s="231"/>
      <c r="O41" s="232"/>
      <c r="P41" s="230"/>
      <c r="Q41" s="231"/>
      <c r="R41" s="233"/>
      <c r="S41" s="985"/>
      <c r="T41" s="230"/>
      <c r="U41" s="230"/>
      <c r="V41" s="234"/>
      <c r="W41" s="233"/>
      <c r="X41" s="231"/>
      <c r="Y41" s="233"/>
      <c r="Z41" s="230"/>
      <c r="AA41" s="233"/>
      <c r="AB41" s="236"/>
      <c r="AC41" s="230"/>
      <c r="AD41" s="237"/>
      <c r="AE41" s="237"/>
      <c r="AF41" s="238"/>
      <c r="AG41" s="239"/>
      <c r="AH41" s="229"/>
      <c r="AI41" s="238"/>
      <c r="AJ41" s="229"/>
      <c r="AK41" s="240"/>
      <c r="AL41" s="241"/>
      <c r="AM41" s="239"/>
      <c r="AN41" s="242"/>
      <c r="AO41" s="239"/>
      <c r="AP41" s="240"/>
      <c r="AQ41" s="239"/>
      <c r="AR41" s="240"/>
      <c r="AS41" s="240"/>
      <c r="AT41" s="239"/>
      <c r="AU41" s="797"/>
      <c r="AV41" s="798"/>
      <c r="AW41" s="231"/>
      <c r="AX41" s="231"/>
      <c r="AY41" s="231"/>
    </row>
    <row r="42" spans="1:51" ht="16.149999999999999" customHeight="1" x14ac:dyDescent="0.2">
      <c r="A42" s="415">
        <v>36</v>
      </c>
      <c r="B42" s="197" t="s">
        <v>40</v>
      </c>
      <c r="C42" s="198"/>
      <c r="D42" s="199"/>
      <c r="E42" s="200"/>
      <c r="F42" s="201"/>
      <c r="G42" s="199"/>
      <c r="H42" s="200"/>
      <c r="I42" s="201"/>
      <c r="J42" s="199"/>
      <c r="K42" s="200"/>
      <c r="L42" s="201"/>
      <c r="M42" s="199"/>
      <c r="N42" s="200"/>
      <c r="O42" s="201"/>
      <c r="P42" s="199"/>
      <c r="Q42" s="200"/>
      <c r="R42" s="202"/>
      <c r="S42" s="1090"/>
      <c r="T42" s="199"/>
      <c r="U42" s="199"/>
      <c r="V42" s="203"/>
      <c r="W42" s="202"/>
      <c r="X42" s="200"/>
      <c r="Y42" s="202"/>
      <c r="Z42" s="199"/>
      <c r="AA42" s="202"/>
      <c r="AB42" s="199"/>
      <c r="AC42" s="199"/>
      <c r="AD42" s="202"/>
      <c r="AE42" s="204"/>
      <c r="AF42" s="205"/>
      <c r="AG42" s="206"/>
      <c r="AH42" s="198"/>
      <c r="AI42" s="205"/>
      <c r="AJ42" s="198"/>
      <c r="AK42" s="207"/>
      <c r="AL42" s="208"/>
      <c r="AM42" s="206"/>
      <c r="AN42" s="209"/>
      <c r="AO42" s="206"/>
      <c r="AP42" s="207"/>
      <c r="AQ42" s="206"/>
      <c r="AR42" s="207"/>
      <c r="AS42" s="207"/>
      <c r="AT42" s="206"/>
      <c r="AU42" s="793"/>
      <c r="AV42" s="794"/>
      <c r="AW42" s="200"/>
      <c r="AX42" s="200"/>
      <c r="AY42" s="200"/>
    </row>
    <row r="43" spans="1:51" ht="16.149999999999999" customHeight="1" x14ac:dyDescent="0.2">
      <c r="A43" s="416">
        <v>37</v>
      </c>
      <c r="B43" s="214" t="s">
        <v>41</v>
      </c>
      <c r="C43" s="215"/>
      <c r="D43" s="216"/>
      <c r="E43" s="217"/>
      <c r="F43" s="218"/>
      <c r="G43" s="216"/>
      <c r="H43" s="217"/>
      <c r="I43" s="218"/>
      <c r="J43" s="216"/>
      <c r="K43" s="217"/>
      <c r="L43" s="218"/>
      <c r="M43" s="216"/>
      <c r="N43" s="217"/>
      <c r="O43" s="218"/>
      <c r="P43" s="216"/>
      <c r="Q43" s="217"/>
      <c r="R43" s="219"/>
      <c r="S43" s="872"/>
      <c r="T43" s="216"/>
      <c r="U43" s="216"/>
      <c r="V43" s="220"/>
      <c r="W43" s="219"/>
      <c r="X43" s="217"/>
      <c r="Y43" s="219"/>
      <c r="Z43" s="216"/>
      <c r="AA43" s="219"/>
      <c r="AB43" s="216"/>
      <c r="AC43" s="216"/>
      <c r="AD43" s="219"/>
      <c r="AE43" s="222"/>
      <c r="AF43" s="223"/>
      <c r="AG43" s="224"/>
      <c r="AH43" s="215"/>
      <c r="AI43" s="223"/>
      <c r="AJ43" s="215"/>
      <c r="AK43" s="225"/>
      <c r="AL43" s="226"/>
      <c r="AM43" s="224"/>
      <c r="AN43" s="227"/>
      <c r="AO43" s="224"/>
      <c r="AP43" s="225"/>
      <c r="AQ43" s="224"/>
      <c r="AR43" s="225"/>
      <c r="AS43" s="225"/>
      <c r="AT43" s="224"/>
      <c r="AU43" s="795"/>
      <c r="AV43" s="796"/>
      <c r="AW43" s="217"/>
      <c r="AX43" s="217"/>
      <c r="AY43" s="217"/>
    </row>
    <row r="44" spans="1:51" ht="16.149999999999999" customHeight="1" x14ac:dyDescent="0.2">
      <c r="A44" s="416">
        <v>38</v>
      </c>
      <c r="B44" s="214" t="s">
        <v>42</v>
      </c>
      <c r="C44" s="215"/>
      <c r="D44" s="216"/>
      <c r="E44" s="217"/>
      <c r="F44" s="218"/>
      <c r="G44" s="216"/>
      <c r="H44" s="217"/>
      <c r="I44" s="218"/>
      <c r="J44" s="216"/>
      <c r="K44" s="217"/>
      <c r="L44" s="218"/>
      <c r="M44" s="216"/>
      <c r="N44" s="217"/>
      <c r="O44" s="218"/>
      <c r="P44" s="216"/>
      <c r="Q44" s="217"/>
      <c r="R44" s="219"/>
      <c r="S44" s="872"/>
      <c r="T44" s="216"/>
      <c r="U44" s="216"/>
      <c r="V44" s="220"/>
      <c r="W44" s="219"/>
      <c r="X44" s="217"/>
      <c r="Y44" s="219"/>
      <c r="Z44" s="216"/>
      <c r="AA44" s="219"/>
      <c r="AB44" s="216"/>
      <c r="AC44" s="216"/>
      <c r="AD44" s="219"/>
      <c r="AE44" s="222"/>
      <c r="AF44" s="223"/>
      <c r="AG44" s="224"/>
      <c r="AH44" s="215"/>
      <c r="AI44" s="223"/>
      <c r="AJ44" s="215"/>
      <c r="AK44" s="225"/>
      <c r="AL44" s="226"/>
      <c r="AM44" s="224"/>
      <c r="AN44" s="227"/>
      <c r="AO44" s="224"/>
      <c r="AP44" s="225"/>
      <c r="AQ44" s="224"/>
      <c r="AR44" s="225"/>
      <c r="AS44" s="225"/>
      <c r="AT44" s="224"/>
      <c r="AU44" s="795"/>
      <c r="AV44" s="796"/>
      <c r="AW44" s="217"/>
      <c r="AX44" s="217"/>
      <c r="AY44" s="217"/>
    </row>
    <row r="45" spans="1:51" ht="16.149999999999999" customHeight="1" x14ac:dyDescent="0.2">
      <c r="A45" s="416">
        <v>39</v>
      </c>
      <c r="B45" s="214" t="s">
        <v>43</v>
      </c>
      <c r="C45" s="215"/>
      <c r="D45" s="216"/>
      <c r="E45" s="217"/>
      <c r="F45" s="218"/>
      <c r="G45" s="216"/>
      <c r="H45" s="217"/>
      <c r="I45" s="218"/>
      <c r="J45" s="216"/>
      <c r="K45" s="217"/>
      <c r="L45" s="218"/>
      <c r="M45" s="216"/>
      <c r="N45" s="217"/>
      <c r="O45" s="218"/>
      <c r="P45" s="216"/>
      <c r="Q45" s="217"/>
      <c r="R45" s="219"/>
      <c r="S45" s="872"/>
      <c r="T45" s="216"/>
      <c r="U45" s="216"/>
      <c r="V45" s="220"/>
      <c r="W45" s="219"/>
      <c r="X45" s="217"/>
      <c r="Y45" s="219"/>
      <c r="Z45" s="216"/>
      <c r="AA45" s="219"/>
      <c r="AB45" s="216"/>
      <c r="AC45" s="216"/>
      <c r="AD45" s="219"/>
      <c r="AE45" s="222"/>
      <c r="AF45" s="223"/>
      <c r="AG45" s="224"/>
      <c r="AH45" s="215"/>
      <c r="AI45" s="223"/>
      <c r="AJ45" s="215"/>
      <c r="AK45" s="225"/>
      <c r="AL45" s="226"/>
      <c r="AM45" s="224"/>
      <c r="AN45" s="227"/>
      <c r="AO45" s="224"/>
      <c r="AP45" s="225"/>
      <c r="AQ45" s="224"/>
      <c r="AR45" s="225"/>
      <c r="AS45" s="225"/>
      <c r="AT45" s="224"/>
      <c r="AU45" s="795"/>
      <c r="AV45" s="796"/>
      <c r="AW45" s="217"/>
      <c r="AX45" s="217"/>
      <c r="AY45" s="217"/>
    </row>
    <row r="46" spans="1:51" ht="16.149999999999999" customHeight="1" x14ac:dyDescent="0.2">
      <c r="A46" s="417">
        <v>40</v>
      </c>
      <c r="B46" s="228" t="s">
        <v>44</v>
      </c>
      <c r="C46" s="229"/>
      <c r="D46" s="230"/>
      <c r="E46" s="231"/>
      <c r="F46" s="232"/>
      <c r="G46" s="230"/>
      <c r="H46" s="231"/>
      <c r="I46" s="232"/>
      <c r="J46" s="230"/>
      <c r="K46" s="231"/>
      <c r="L46" s="232"/>
      <c r="M46" s="230"/>
      <c r="N46" s="231"/>
      <c r="O46" s="232"/>
      <c r="P46" s="230"/>
      <c r="Q46" s="231"/>
      <c r="R46" s="233"/>
      <c r="S46" s="985"/>
      <c r="T46" s="230"/>
      <c r="U46" s="230"/>
      <c r="V46" s="234"/>
      <c r="W46" s="233"/>
      <c r="X46" s="231"/>
      <c r="Y46" s="233"/>
      <c r="Z46" s="230"/>
      <c r="AA46" s="233"/>
      <c r="AB46" s="236"/>
      <c r="AC46" s="230"/>
      <c r="AD46" s="237"/>
      <c r="AE46" s="237"/>
      <c r="AF46" s="238"/>
      <c r="AG46" s="239"/>
      <c r="AH46" s="229"/>
      <c r="AI46" s="238"/>
      <c r="AJ46" s="229"/>
      <c r="AK46" s="240"/>
      <c r="AL46" s="241"/>
      <c r="AM46" s="239"/>
      <c r="AN46" s="242"/>
      <c r="AO46" s="239"/>
      <c r="AP46" s="240"/>
      <c r="AQ46" s="239"/>
      <c r="AR46" s="240"/>
      <c r="AS46" s="240"/>
      <c r="AT46" s="239"/>
      <c r="AU46" s="797"/>
      <c r="AV46" s="798"/>
      <c r="AW46" s="231"/>
      <c r="AX46" s="231"/>
      <c r="AY46" s="231"/>
    </row>
    <row r="47" spans="1:51" ht="16.149999999999999" customHeight="1" x14ac:dyDescent="0.2">
      <c r="A47" s="415">
        <v>41</v>
      </c>
      <c r="B47" s="197" t="s">
        <v>45</v>
      </c>
      <c r="C47" s="198"/>
      <c r="D47" s="199"/>
      <c r="E47" s="200"/>
      <c r="F47" s="201"/>
      <c r="G47" s="199"/>
      <c r="H47" s="200"/>
      <c r="I47" s="201"/>
      <c r="J47" s="199"/>
      <c r="K47" s="200"/>
      <c r="L47" s="201"/>
      <c r="M47" s="199"/>
      <c r="N47" s="200"/>
      <c r="O47" s="201"/>
      <c r="P47" s="199"/>
      <c r="Q47" s="200"/>
      <c r="R47" s="202"/>
      <c r="S47" s="1090"/>
      <c r="T47" s="199"/>
      <c r="U47" s="199"/>
      <c r="V47" s="203"/>
      <c r="W47" s="202"/>
      <c r="X47" s="200"/>
      <c r="Y47" s="202"/>
      <c r="Z47" s="199"/>
      <c r="AA47" s="202"/>
      <c r="AB47" s="199"/>
      <c r="AC47" s="199"/>
      <c r="AD47" s="202"/>
      <c r="AE47" s="204"/>
      <c r="AF47" s="205"/>
      <c r="AG47" s="206"/>
      <c r="AH47" s="198"/>
      <c r="AI47" s="205"/>
      <c r="AJ47" s="198"/>
      <c r="AK47" s="207"/>
      <c r="AL47" s="208"/>
      <c r="AM47" s="206"/>
      <c r="AN47" s="209"/>
      <c r="AO47" s="206"/>
      <c r="AP47" s="207"/>
      <c r="AQ47" s="206"/>
      <c r="AR47" s="207"/>
      <c r="AS47" s="207"/>
      <c r="AT47" s="206"/>
      <c r="AU47" s="793"/>
      <c r="AV47" s="794"/>
      <c r="AW47" s="200"/>
      <c r="AX47" s="200"/>
      <c r="AY47" s="200"/>
    </row>
    <row r="48" spans="1:51" ht="16.149999999999999" customHeight="1" x14ac:dyDescent="0.2">
      <c r="A48" s="416">
        <v>42</v>
      </c>
      <c r="B48" s="214" t="s">
        <v>46</v>
      </c>
      <c r="C48" s="215"/>
      <c r="D48" s="216"/>
      <c r="E48" s="217"/>
      <c r="F48" s="218"/>
      <c r="G48" s="216"/>
      <c r="H48" s="217"/>
      <c r="I48" s="218"/>
      <c r="J48" s="216"/>
      <c r="K48" s="217"/>
      <c r="L48" s="218"/>
      <c r="M48" s="216"/>
      <c r="N48" s="217"/>
      <c r="O48" s="218"/>
      <c r="P48" s="216"/>
      <c r="Q48" s="217"/>
      <c r="R48" s="219"/>
      <c r="S48" s="872"/>
      <c r="T48" s="216"/>
      <c r="U48" s="216"/>
      <c r="V48" s="220"/>
      <c r="W48" s="219"/>
      <c r="X48" s="217"/>
      <c r="Y48" s="219"/>
      <c r="Z48" s="216"/>
      <c r="AA48" s="219"/>
      <c r="AB48" s="216"/>
      <c r="AC48" s="216"/>
      <c r="AD48" s="219"/>
      <c r="AE48" s="222"/>
      <c r="AF48" s="223"/>
      <c r="AG48" s="224"/>
      <c r="AH48" s="215"/>
      <c r="AI48" s="223"/>
      <c r="AJ48" s="215"/>
      <c r="AK48" s="225"/>
      <c r="AL48" s="226"/>
      <c r="AM48" s="224"/>
      <c r="AN48" s="227"/>
      <c r="AO48" s="224"/>
      <c r="AP48" s="225"/>
      <c r="AQ48" s="224"/>
      <c r="AR48" s="225"/>
      <c r="AS48" s="225"/>
      <c r="AT48" s="224"/>
      <c r="AU48" s="795"/>
      <c r="AV48" s="796"/>
      <c r="AW48" s="217"/>
      <c r="AX48" s="217"/>
      <c r="AY48" s="217"/>
    </row>
    <row r="49" spans="1:51" ht="16.149999999999999" customHeight="1" x14ac:dyDescent="0.2">
      <c r="A49" s="416">
        <v>43</v>
      </c>
      <c r="B49" s="214" t="s">
        <v>47</v>
      </c>
      <c r="C49" s="215"/>
      <c r="D49" s="216"/>
      <c r="E49" s="217"/>
      <c r="F49" s="218"/>
      <c r="G49" s="216"/>
      <c r="H49" s="217"/>
      <c r="I49" s="218"/>
      <c r="J49" s="216"/>
      <c r="K49" s="217"/>
      <c r="L49" s="218"/>
      <c r="M49" s="216"/>
      <c r="N49" s="217"/>
      <c r="O49" s="218"/>
      <c r="P49" s="216"/>
      <c r="Q49" s="217"/>
      <c r="R49" s="219"/>
      <c r="S49" s="872"/>
      <c r="T49" s="216"/>
      <c r="U49" s="216"/>
      <c r="V49" s="220"/>
      <c r="W49" s="219"/>
      <c r="X49" s="217"/>
      <c r="Y49" s="219"/>
      <c r="Z49" s="216"/>
      <c r="AA49" s="219"/>
      <c r="AB49" s="216"/>
      <c r="AC49" s="216"/>
      <c r="AD49" s="219"/>
      <c r="AE49" s="222"/>
      <c r="AF49" s="223"/>
      <c r="AG49" s="224"/>
      <c r="AH49" s="215"/>
      <c r="AI49" s="223"/>
      <c r="AJ49" s="215"/>
      <c r="AK49" s="225"/>
      <c r="AL49" s="226"/>
      <c r="AM49" s="224"/>
      <c r="AN49" s="227"/>
      <c r="AO49" s="224"/>
      <c r="AP49" s="225"/>
      <c r="AQ49" s="224"/>
      <c r="AR49" s="225"/>
      <c r="AS49" s="225"/>
      <c r="AT49" s="224"/>
      <c r="AU49" s="795"/>
      <c r="AV49" s="796"/>
      <c r="AW49" s="217"/>
      <c r="AX49" s="217"/>
      <c r="AY49" s="217"/>
    </row>
    <row r="50" spans="1:51" ht="16.149999999999999" customHeight="1" x14ac:dyDescent="0.2">
      <c r="A50" s="416">
        <v>44</v>
      </c>
      <c r="B50" s="214" t="s">
        <v>48</v>
      </c>
      <c r="C50" s="215"/>
      <c r="D50" s="216"/>
      <c r="E50" s="217"/>
      <c r="F50" s="218"/>
      <c r="G50" s="216"/>
      <c r="H50" s="217"/>
      <c r="I50" s="218"/>
      <c r="J50" s="216"/>
      <c r="K50" s="217"/>
      <c r="L50" s="218"/>
      <c r="M50" s="216"/>
      <c r="N50" s="217"/>
      <c r="O50" s="218"/>
      <c r="P50" s="216"/>
      <c r="Q50" s="217"/>
      <c r="R50" s="219"/>
      <c r="S50" s="872"/>
      <c r="T50" s="216"/>
      <c r="U50" s="216"/>
      <c r="V50" s="220"/>
      <c r="W50" s="219"/>
      <c r="X50" s="217"/>
      <c r="Y50" s="219"/>
      <c r="Z50" s="216"/>
      <c r="AA50" s="219"/>
      <c r="AB50" s="216"/>
      <c r="AC50" s="216"/>
      <c r="AD50" s="219"/>
      <c r="AE50" s="222"/>
      <c r="AF50" s="223"/>
      <c r="AG50" s="224"/>
      <c r="AH50" s="215"/>
      <c r="AI50" s="223"/>
      <c r="AJ50" s="215"/>
      <c r="AK50" s="225"/>
      <c r="AL50" s="226"/>
      <c r="AM50" s="224"/>
      <c r="AN50" s="227"/>
      <c r="AO50" s="224"/>
      <c r="AP50" s="225"/>
      <c r="AQ50" s="224"/>
      <c r="AR50" s="225"/>
      <c r="AS50" s="225"/>
      <c r="AT50" s="224"/>
      <c r="AU50" s="795"/>
      <c r="AV50" s="796"/>
      <c r="AW50" s="217"/>
      <c r="AX50" s="217"/>
      <c r="AY50" s="217"/>
    </row>
    <row r="51" spans="1:51" ht="16.149999999999999" customHeight="1" x14ac:dyDescent="0.2">
      <c r="A51" s="417">
        <v>45</v>
      </c>
      <c r="B51" s="228" t="s">
        <v>49</v>
      </c>
      <c r="C51" s="229"/>
      <c r="D51" s="230"/>
      <c r="E51" s="231"/>
      <c r="F51" s="232"/>
      <c r="G51" s="230"/>
      <c r="H51" s="231"/>
      <c r="I51" s="232"/>
      <c r="J51" s="230"/>
      <c r="K51" s="231"/>
      <c r="L51" s="232"/>
      <c r="M51" s="230"/>
      <c r="N51" s="231"/>
      <c r="O51" s="232"/>
      <c r="P51" s="230"/>
      <c r="Q51" s="231"/>
      <c r="R51" s="233"/>
      <c r="S51" s="985"/>
      <c r="T51" s="230"/>
      <c r="U51" s="230"/>
      <c r="V51" s="234"/>
      <c r="W51" s="233"/>
      <c r="X51" s="231"/>
      <c r="Y51" s="233"/>
      <c r="Z51" s="230"/>
      <c r="AA51" s="233"/>
      <c r="AB51" s="236"/>
      <c r="AC51" s="230"/>
      <c r="AD51" s="237"/>
      <c r="AE51" s="237"/>
      <c r="AF51" s="238"/>
      <c r="AG51" s="239"/>
      <c r="AH51" s="229"/>
      <c r="AI51" s="238"/>
      <c r="AJ51" s="229"/>
      <c r="AK51" s="240"/>
      <c r="AL51" s="241"/>
      <c r="AM51" s="239"/>
      <c r="AN51" s="242"/>
      <c r="AO51" s="239"/>
      <c r="AP51" s="240"/>
      <c r="AQ51" s="239"/>
      <c r="AR51" s="240"/>
      <c r="AS51" s="240"/>
      <c r="AT51" s="239"/>
      <c r="AU51" s="797"/>
      <c r="AV51" s="798"/>
      <c r="AW51" s="231"/>
      <c r="AX51" s="231"/>
      <c r="AY51" s="231"/>
    </row>
    <row r="52" spans="1:51" ht="16.149999999999999" customHeight="1" x14ac:dyDescent="0.2">
      <c r="A52" s="415">
        <v>46</v>
      </c>
      <c r="B52" s="197" t="s">
        <v>50</v>
      </c>
      <c r="C52" s="198"/>
      <c r="D52" s="199"/>
      <c r="E52" s="200"/>
      <c r="F52" s="201"/>
      <c r="G52" s="199"/>
      <c r="H52" s="200"/>
      <c r="I52" s="201"/>
      <c r="J52" s="199"/>
      <c r="K52" s="200"/>
      <c r="L52" s="201"/>
      <c r="M52" s="199"/>
      <c r="N52" s="200"/>
      <c r="O52" s="201"/>
      <c r="P52" s="199"/>
      <c r="Q52" s="200"/>
      <c r="R52" s="202"/>
      <c r="S52" s="1090"/>
      <c r="T52" s="199"/>
      <c r="U52" s="199"/>
      <c r="V52" s="203"/>
      <c r="W52" s="202"/>
      <c r="X52" s="200"/>
      <c r="Y52" s="202"/>
      <c r="Z52" s="199"/>
      <c r="AA52" s="202"/>
      <c r="AB52" s="199"/>
      <c r="AC52" s="199"/>
      <c r="AD52" s="202"/>
      <c r="AE52" s="204"/>
      <c r="AF52" s="205"/>
      <c r="AG52" s="206"/>
      <c r="AH52" s="198"/>
      <c r="AI52" s="205"/>
      <c r="AJ52" s="198"/>
      <c r="AK52" s="207"/>
      <c r="AL52" s="208"/>
      <c r="AM52" s="206"/>
      <c r="AN52" s="209"/>
      <c r="AO52" s="206"/>
      <c r="AP52" s="207"/>
      <c r="AQ52" s="206"/>
      <c r="AR52" s="207"/>
      <c r="AS52" s="207"/>
      <c r="AT52" s="206"/>
      <c r="AU52" s="793"/>
      <c r="AV52" s="794"/>
      <c r="AW52" s="200"/>
      <c r="AX52" s="200"/>
      <c r="AY52" s="200"/>
    </row>
    <row r="53" spans="1:51" ht="16.149999999999999" customHeight="1" x14ac:dyDescent="0.2">
      <c r="A53" s="416">
        <v>47</v>
      </c>
      <c r="B53" s="214" t="s">
        <v>51</v>
      </c>
      <c r="C53" s="215"/>
      <c r="D53" s="216"/>
      <c r="E53" s="217"/>
      <c r="F53" s="218"/>
      <c r="G53" s="216"/>
      <c r="H53" s="217"/>
      <c r="I53" s="218"/>
      <c r="J53" s="216"/>
      <c r="K53" s="217"/>
      <c r="L53" s="218"/>
      <c r="M53" s="216"/>
      <c r="N53" s="217"/>
      <c r="O53" s="218"/>
      <c r="P53" s="216"/>
      <c r="Q53" s="217"/>
      <c r="R53" s="219"/>
      <c r="S53" s="872"/>
      <c r="T53" s="216"/>
      <c r="U53" s="216"/>
      <c r="V53" s="220"/>
      <c r="W53" s="219"/>
      <c r="X53" s="217"/>
      <c r="Y53" s="219"/>
      <c r="Z53" s="216"/>
      <c r="AA53" s="219"/>
      <c r="AB53" s="216"/>
      <c r="AC53" s="216"/>
      <c r="AD53" s="219"/>
      <c r="AE53" s="222"/>
      <c r="AF53" s="223"/>
      <c r="AG53" s="224"/>
      <c r="AH53" s="215"/>
      <c r="AI53" s="223"/>
      <c r="AJ53" s="215"/>
      <c r="AK53" s="225"/>
      <c r="AL53" s="226"/>
      <c r="AM53" s="224"/>
      <c r="AN53" s="227"/>
      <c r="AO53" s="224"/>
      <c r="AP53" s="225"/>
      <c r="AQ53" s="224"/>
      <c r="AR53" s="225"/>
      <c r="AS53" s="225"/>
      <c r="AT53" s="224"/>
      <c r="AU53" s="795"/>
      <c r="AV53" s="796"/>
      <c r="AW53" s="217"/>
      <c r="AX53" s="217"/>
      <c r="AY53" s="217"/>
    </row>
    <row r="54" spans="1:51" ht="16.149999999999999" customHeight="1" x14ac:dyDescent="0.2">
      <c r="A54" s="416">
        <v>48</v>
      </c>
      <c r="B54" s="214" t="s">
        <v>89</v>
      </c>
      <c r="C54" s="215"/>
      <c r="D54" s="216"/>
      <c r="E54" s="217"/>
      <c r="F54" s="218"/>
      <c r="G54" s="216"/>
      <c r="H54" s="217"/>
      <c r="I54" s="218"/>
      <c r="J54" s="216"/>
      <c r="K54" s="217"/>
      <c r="L54" s="218"/>
      <c r="M54" s="216"/>
      <c r="N54" s="217"/>
      <c r="O54" s="218"/>
      <c r="P54" s="216"/>
      <c r="Q54" s="217"/>
      <c r="R54" s="219"/>
      <c r="S54" s="872"/>
      <c r="T54" s="216"/>
      <c r="U54" s="216"/>
      <c r="V54" s="220"/>
      <c r="W54" s="219"/>
      <c r="X54" s="217"/>
      <c r="Y54" s="219"/>
      <c r="Z54" s="216"/>
      <c r="AA54" s="219"/>
      <c r="AB54" s="216"/>
      <c r="AC54" s="216"/>
      <c r="AD54" s="219"/>
      <c r="AE54" s="222"/>
      <c r="AF54" s="223"/>
      <c r="AG54" s="224"/>
      <c r="AH54" s="215"/>
      <c r="AI54" s="223"/>
      <c r="AJ54" s="215"/>
      <c r="AK54" s="225"/>
      <c r="AL54" s="226"/>
      <c r="AM54" s="224"/>
      <c r="AN54" s="227"/>
      <c r="AO54" s="224"/>
      <c r="AP54" s="225"/>
      <c r="AQ54" s="224"/>
      <c r="AR54" s="225"/>
      <c r="AS54" s="225"/>
      <c r="AT54" s="224"/>
      <c r="AU54" s="795"/>
      <c r="AV54" s="796"/>
      <c r="AW54" s="217"/>
      <c r="AX54" s="217"/>
      <c r="AY54" s="217"/>
    </row>
    <row r="55" spans="1:51" ht="16.149999999999999" customHeight="1" x14ac:dyDescent="0.2">
      <c r="A55" s="416">
        <v>49</v>
      </c>
      <c r="B55" s="214" t="s">
        <v>52</v>
      </c>
      <c r="C55" s="215"/>
      <c r="D55" s="216"/>
      <c r="E55" s="217"/>
      <c r="F55" s="218"/>
      <c r="G55" s="216"/>
      <c r="H55" s="217"/>
      <c r="I55" s="218"/>
      <c r="J55" s="216"/>
      <c r="K55" s="217"/>
      <c r="L55" s="218"/>
      <c r="M55" s="216"/>
      <c r="N55" s="217"/>
      <c r="O55" s="218"/>
      <c r="P55" s="216"/>
      <c r="Q55" s="217"/>
      <c r="R55" s="219"/>
      <c r="S55" s="872"/>
      <c r="T55" s="216"/>
      <c r="U55" s="216"/>
      <c r="V55" s="220"/>
      <c r="W55" s="219"/>
      <c r="X55" s="217"/>
      <c r="Y55" s="219"/>
      <c r="Z55" s="216"/>
      <c r="AA55" s="219"/>
      <c r="AB55" s="216"/>
      <c r="AC55" s="216"/>
      <c r="AD55" s="219"/>
      <c r="AE55" s="222"/>
      <c r="AF55" s="223"/>
      <c r="AG55" s="224"/>
      <c r="AH55" s="215"/>
      <c r="AI55" s="223"/>
      <c r="AJ55" s="215"/>
      <c r="AK55" s="225"/>
      <c r="AL55" s="226"/>
      <c r="AM55" s="224"/>
      <c r="AN55" s="227"/>
      <c r="AO55" s="224"/>
      <c r="AP55" s="225"/>
      <c r="AQ55" s="224"/>
      <c r="AR55" s="225"/>
      <c r="AS55" s="225"/>
      <c r="AT55" s="224"/>
      <c r="AU55" s="795"/>
      <c r="AV55" s="796"/>
      <c r="AW55" s="217"/>
      <c r="AX55" s="217"/>
      <c r="AY55" s="217"/>
    </row>
    <row r="56" spans="1:51" ht="16.149999999999999" customHeight="1" x14ac:dyDescent="0.2">
      <c r="A56" s="417">
        <v>50</v>
      </c>
      <c r="B56" s="228" t="s">
        <v>53</v>
      </c>
      <c r="C56" s="229"/>
      <c r="D56" s="230"/>
      <c r="E56" s="231"/>
      <c r="F56" s="232"/>
      <c r="G56" s="230"/>
      <c r="H56" s="231"/>
      <c r="I56" s="232"/>
      <c r="J56" s="230"/>
      <c r="K56" s="231"/>
      <c r="L56" s="232"/>
      <c r="M56" s="230"/>
      <c r="N56" s="231"/>
      <c r="O56" s="232"/>
      <c r="P56" s="230"/>
      <c r="Q56" s="231"/>
      <c r="R56" s="233"/>
      <c r="S56" s="985"/>
      <c r="T56" s="230"/>
      <c r="U56" s="230"/>
      <c r="V56" s="234"/>
      <c r="W56" s="233"/>
      <c r="X56" s="231"/>
      <c r="Y56" s="233"/>
      <c r="Z56" s="230"/>
      <c r="AA56" s="233"/>
      <c r="AB56" s="236"/>
      <c r="AC56" s="230"/>
      <c r="AD56" s="237"/>
      <c r="AE56" s="237"/>
      <c r="AF56" s="238"/>
      <c r="AG56" s="239"/>
      <c r="AH56" s="229"/>
      <c r="AI56" s="238"/>
      <c r="AJ56" s="229"/>
      <c r="AK56" s="240"/>
      <c r="AL56" s="241"/>
      <c r="AM56" s="239"/>
      <c r="AN56" s="242"/>
      <c r="AO56" s="239"/>
      <c r="AP56" s="240"/>
      <c r="AQ56" s="239"/>
      <c r="AR56" s="240"/>
      <c r="AS56" s="240"/>
      <c r="AT56" s="239"/>
      <c r="AU56" s="797"/>
      <c r="AV56" s="798"/>
      <c r="AW56" s="231"/>
      <c r="AX56" s="231"/>
      <c r="AY56" s="231"/>
    </row>
    <row r="57" spans="1:51" ht="16.149999999999999" customHeight="1" x14ac:dyDescent="0.2">
      <c r="A57" s="415">
        <v>51</v>
      </c>
      <c r="B57" s="197" t="s">
        <v>54</v>
      </c>
      <c r="C57" s="198"/>
      <c r="D57" s="199"/>
      <c r="E57" s="200"/>
      <c r="F57" s="201"/>
      <c r="G57" s="199"/>
      <c r="H57" s="200"/>
      <c r="I57" s="201"/>
      <c r="J57" s="199"/>
      <c r="K57" s="200"/>
      <c r="L57" s="201"/>
      <c r="M57" s="199"/>
      <c r="N57" s="200"/>
      <c r="O57" s="201"/>
      <c r="P57" s="199"/>
      <c r="Q57" s="200"/>
      <c r="R57" s="202"/>
      <c r="S57" s="1090"/>
      <c r="T57" s="199"/>
      <c r="U57" s="199"/>
      <c r="V57" s="203"/>
      <c r="W57" s="202"/>
      <c r="X57" s="200"/>
      <c r="Y57" s="202"/>
      <c r="Z57" s="199"/>
      <c r="AA57" s="202"/>
      <c r="AB57" s="199"/>
      <c r="AC57" s="199"/>
      <c r="AD57" s="202"/>
      <c r="AE57" s="204"/>
      <c r="AF57" s="205"/>
      <c r="AG57" s="206"/>
      <c r="AH57" s="198"/>
      <c r="AI57" s="205"/>
      <c r="AJ57" s="198"/>
      <c r="AK57" s="207"/>
      <c r="AL57" s="208"/>
      <c r="AM57" s="206"/>
      <c r="AN57" s="209"/>
      <c r="AO57" s="206"/>
      <c r="AP57" s="207"/>
      <c r="AQ57" s="206"/>
      <c r="AR57" s="207"/>
      <c r="AS57" s="207"/>
      <c r="AT57" s="206"/>
      <c r="AU57" s="793"/>
      <c r="AV57" s="794"/>
      <c r="AW57" s="200"/>
      <c r="AX57" s="200"/>
      <c r="AY57" s="200"/>
    </row>
    <row r="58" spans="1:51" ht="16.149999999999999" customHeight="1" x14ac:dyDescent="0.2">
      <c r="A58" s="416">
        <v>52</v>
      </c>
      <c r="B58" s="214" t="s">
        <v>55</v>
      </c>
      <c r="C58" s="215"/>
      <c r="D58" s="216"/>
      <c r="E58" s="217"/>
      <c r="F58" s="218"/>
      <c r="G58" s="216"/>
      <c r="H58" s="217"/>
      <c r="I58" s="218"/>
      <c r="J58" s="216"/>
      <c r="K58" s="217"/>
      <c r="L58" s="218"/>
      <c r="M58" s="216"/>
      <c r="N58" s="217"/>
      <c r="O58" s="218"/>
      <c r="P58" s="216"/>
      <c r="Q58" s="217"/>
      <c r="R58" s="219"/>
      <c r="S58" s="872"/>
      <c r="T58" s="216"/>
      <c r="U58" s="216"/>
      <c r="V58" s="220"/>
      <c r="W58" s="219"/>
      <c r="X58" s="217"/>
      <c r="Y58" s="219"/>
      <c r="Z58" s="216"/>
      <c r="AA58" s="219"/>
      <c r="AB58" s="216"/>
      <c r="AC58" s="216"/>
      <c r="AD58" s="219"/>
      <c r="AE58" s="222"/>
      <c r="AF58" s="223"/>
      <c r="AG58" s="224"/>
      <c r="AH58" s="215"/>
      <c r="AI58" s="223"/>
      <c r="AJ58" s="215"/>
      <c r="AK58" s="225"/>
      <c r="AL58" s="226"/>
      <c r="AM58" s="224"/>
      <c r="AN58" s="227"/>
      <c r="AO58" s="224"/>
      <c r="AP58" s="225"/>
      <c r="AQ58" s="224"/>
      <c r="AR58" s="225"/>
      <c r="AS58" s="225"/>
      <c r="AT58" s="224"/>
      <c r="AU58" s="795"/>
      <c r="AV58" s="796"/>
      <c r="AW58" s="217"/>
      <c r="AX58" s="217"/>
      <c r="AY58" s="217"/>
    </row>
    <row r="59" spans="1:51" ht="16.149999999999999" customHeight="1" x14ac:dyDescent="0.2">
      <c r="A59" s="416">
        <v>53</v>
      </c>
      <c r="B59" s="214" t="s">
        <v>56</v>
      </c>
      <c r="C59" s="215"/>
      <c r="D59" s="216"/>
      <c r="E59" s="217"/>
      <c r="F59" s="218"/>
      <c r="G59" s="216"/>
      <c r="H59" s="217"/>
      <c r="I59" s="218"/>
      <c r="J59" s="216"/>
      <c r="K59" s="217"/>
      <c r="L59" s="218"/>
      <c r="M59" s="216"/>
      <c r="N59" s="217"/>
      <c r="O59" s="218"/>
      <c r="P59" s="216"/>
      <c r="Q59" s="217"/>
      <c r="R59" s="219"/>
      <c r="S59" s="872"/>
      <c r="T59" s="216"/>
      <c r="U59" s="216"/>
      <c r="V59" s="220"/>
      <c r="W59" s="219"/>
      <c r="X59" s="217"/>
      <c r="Y59" s="219"/>
      <c r="Z59" s="216"/>
      <c r="AA59" s="219"/>
      <c r="AB59" s="216"/>
      <c r="AC59" s="216"/>
      <c r="AD59" s="219"/>
      <c r="AE59" s="222"/>
      <c r="AF59" s="223"/>
      <c r="AG59" s="224"/>
      <c r="AH59" s="215"/>
      <c r="AI59" s="223"/>
      <c r="AJ59" s="215"/>
      <c r="AK59" s="225"/>
      <c r="AL59" s="226"/>
      <c r="AM59" s="224"/>
      <c r="AN59" s="227"/>
      <c r="AO59" s="224"/>
      <c r="AP59" s="225"/>
      <c r="AQ59" s="224"/>
      <c r="AR59" s="225"/>
      <c r="AS59" s="225"/>
      <c r="AT59" s="224"/>
      <c r="AU59" s="795"/>
      <c r="AV59" s="796"/>
      <c r="AW59" s="217"/>
      <c r="AX59" s="217"/>
      <c r="AY59" s="217"/>
    </row>
    <row r="60" spans="1:51" ht="16.149999999999999" customHeight="1" x14ac:dyDescent="0.2">
      <c r="A60" s="416">
        <v>54</v>
      </c>
      <c r="B60" s="214" t="s">
        <v>57</v>
      </c>
      <c r="C60" s="215"/>
      <c r="D60" s="216"/>
      <c r="E60" s="217"/>
      <c r="F60" s="218"/>
      <c r="G60" s="216"/>
      <c r="H60" s="217"/>
      <c r="I60" s="218"/>
      <c r="J60" s="216"/>
      <c r="K60" s="217"/>
      <c r="L60" s="218"/>
      <c r="M60" s="216"/>
      <c r="N60" s="217"/>
      <c r="O60" s="218"/>
      <c r="P60" s="216"/>
      <c r="Q60" s="217"/>
      <c r="R60" s="219"/>
      <c r="S60" s="872"/>
      <c r="T60" s="216"/>
      <c r="U60" s="216"/>
      <c r="V60" s="220"/>
      <c r="W60" s="219"/>
      <c r="X60" s="217"/>
      <c r="Y60" s="219"/>
      <c r="Z60" s="216"/>
      <c r="AA60" s="219"/>
      <c r="AB60" s="216"/>
      <c r="AC60" s="216"/>
      <c r="AD60" s="219"/>
      <c r="AE60" s="222"/>
      <c r="AF60" s="223"/>
      <c r="AG60" s="224"/>
      <c r="AH60" s="215"/>
      <c r="AI60" s="223"/>
      <c r="AJ60" s="215"/>
      <c r="AK60" s="225"/>
      <c r="AL60" s="226"/>
      <c r="AM60" s="224"/>
      <c r="AN60" s="227"/>
      <c r="AO60" s="224"/>
      <c r="AP60" s="225"/>
      <c r="AQ60" s="224"/>
      <c r="AR60" s="225"/>
      <c r="AS60" s="225"/>
      <c r="AT60" s="224"/>
      <c r="AU60" s="795"/>
      <c r="AV60" s="796"/>
      <c r="AW60" s="217"/>
      <c r="AX60" s="217"/>
      <c r="AY60" s="217"/>
    </row>
    <row r="61" spans="1:51" ht="16.149999999999999" customHeight="1" x14ac:dyDescent="0.2">
      <c r="A61" s="417">
        <v>55</v>
      </c>
      <c r="B61" s="228" t="s">
        <v>58</v>
      </c>
      <c r="C61" s="229"/>
      <c r="D61" s="230"/>
      <c r="E61" s="231"/>
      <c r="F61" s="232"/>
      <c r="G61" s="230"/>
      <c r="H61" s="231"/>
      <c r="I61" s="232"/>
      <c r="J61" s="230"/>
      <c r="K61" s="231"/>
      <c r="L61" s="232"/>
      <c r="M61" s="230"/>
      <c r="N61" s="231"/>
      <c r="O61" s="232"/>
      <c r="P61" s="230"/>
      <c r="Q61" s="231"/>
      <c r="R61" s="233"/>
      <c r="S61" s="985"/>
      <c r="T61" s="230"/>
      <c r="U61" s="230"/>
      <c r="V61" s="234"/>
      <c r="W61" s="233"/>
      <c r="X61" s="231"/>
      <c r="Y61" s="233"/>
      <c r="Z61" s="230"/>
      <c r="AA61" s="233"/>
      <c r="AB61" s="236"/>
      <c r="AC61" s="230"/>
      <c r="AD61" s="237"/>
      <c r="AE61" s="237"/>
      <c r="AF61" s="238"/>
      <c r="AG61" s="239"/>
      <c r="AH61" s="229"/>
      <c r="AI61" s="238"/>
      <c r="AJ61" s="229"/>
      <c r="AK61" s="240"/>
      <c r="AL61" s="241"/>
      <c r="AM61" s="239"/>
      <c r="AN61" s="242"/>
      <c r="AO61" s="239"/>
      <c r="AP61" s="240"/>
      <c r="AQ61" s="239"/>
      <c r="AR61" s="240"/>
      <c r="AS61" s="240"/>
      <c r="AT61" s="239"/>
      <c r="AU61" s="797"/>
      <c r="AV61" s="798"/>
      <c r="AW61" s="231"/>
      <c r="AX61" s="231"/>
      <c r="AY61" s="231"/>
    </row>
    <row r="62" spans="1:51" ht="16.149999999999999" customHeight="1" x14ac:dyDescent="0.2">
      <c r="A62" s="415">
        <v>56</v>
      </c>
      <c r="B62" s="197" t="s">
        <v>59</v>
      </c>
      <c r="C62" s="198"/>
      <c r="D62" s="199"/>
      <c r="E62" s="200"/>
      <c r="F62" s="201"/>
      <c r="G62" s="199"/>
      <c r="H62" s="200"/>
      <c r="I62" s="201"/>
      <c r="J62" s="199"/>
      <c r="K62" s="200"/>
      <c r="L62" s="201"/>
      <c r="M62" s="199"/>
      <c r="N62" s="200"/>
      <c r="O62" s="201"/>
      <c r="P62" s="199"/>
      <c r="Q62" s="200"/>
      <c r="R62" s="202"/>
      <c r="S62" s="1090"/>
      <c r="T62" s="199"/>
      <c r="U62" s="199"/>
      <c r="V62" s="203"/>
      <c r="W62" s="202"/>
      <c r="X62" s="200"/>
      <c r="Y62" s="202"/>
      <c r="Z62" s="199"/>
      <c r="AA62" s="202"/>
      <c r="AB62" s="199"/>
      <c r="AC62" s="199"/>
      <c r="AD62" s="202"/>
      <c r="AE62" s="204"/>
      <c r="AF62" s="205"/>
      <c r="AG62" s="206"/>
      <c r="AH62" s="198"/>
      <c r="AI62" s="205"/>
      <c r="AJ62" s="198"/>
      <c r="AK62" s="207"/>
      <c r="AL62" s="208"/>
      <c r="AM62" s="206"/>
      <c r="AN62" s="209"/>
      <c r="AO62" s="206"/>
      <c r="AP62" s="207"/>
      <c r="AQ62" s="206"/>
      <c r="AR62" s="207"/>
      <c r="AS62" s="207"/>
      <c r="AT62" s="206"/>
      <c r="AU62" s="793"/>
      <c r="AV62" s="794"/>
      <c r="AW62" s="200"/>
      <c r="AX62" s="200"/>
      <c r="AY62" s="200"/>
    </row>
    <row r="63" spans="1:51" ht="16.149999999999999" customHeight="1" x14ac:dyDescent="0.2">
      <c r="A63" s="416">
        <v>57</v>
      </c>
      <c r="B63" s="214" t="s">
        <v>60</v>
      </c>
      <c r="C63" s="215"/>
      <c r="D63" s="216"/>
      <c r="E63" s="217"/>
      <c r="F63" s="218"/>
      <c r="G63" s="216"/>
      <c r="H63" s="217"/>
      <c r="I63" s="218"/>
      <c r="J63" s="216"/>
      <c r="K63" s="217"/>
      <c r="L63" s="218"/>
      <c r="M63" s="216"/>
      <c r="N63" s="217"/>
      <c r="O63" s="218"/>
      <c r="P63" s="216"/>
      <c r="Q63" s="217"/>
      <c r="R63" s="219"/>
      <c r="S63" s="872"/>
      <c r="T63" s="216"/>
      <c r="U63" s="216"/>
      <c r="V63" s="220"/>
      <c r="W63" s="219"/>
      <c r="X63" s="217"/>
      <c r="Y63" s="219"/>
      <c r="Z63" s="216"/>
      <c r="AA63" s="219"/>
      <c r="AB63" s="216"/>
      <c r="AC63" s="216"/>
      <c r="AD63" s="219"/>
      <c r="AE63" s="222"/>
      <c r="AF63" s="223"/>
      <c r="AG63" s="224"/>
      <c r="AH63" s="215"/>
      <c r="AI63" s="223"/>
      <c r="AJ63" s="215"/>
      <c r="AK63" s="225"/>
      <c r="AL63" s="226"/>
      <c r="AM63" s="224"/>
      <c r="AN63" s="227"/>
      <c r="AO63" s="224"/>
      <c r="AP63" s="225"/>
      <c r="AQ63" s="224"/>
      <c r="AR63" s="225"/>
      <c r="AS63" s="225"/>
      <c r="AT63" s="224"/>
      <c r="AU63" s="795"/>
      <c r="AV63" s="796"/>
      <c r="AW63" s="217"/>
      <c r="AX63" s="217"/>
      <c r="AY63" s="217"/>
    </row>
    <row r="64" spans="1:51" ht="16.149999999999999" customHeight="1" x14ac:dyDescent="0.2">
      <c r="A64" s="416">
        <v>58</v>
      </c>
      <c r="B64" s="214" t="s">
        <v>61</v>
      </c>
      <c r="C64" s="215"/>
      <c r="D64" s="216"/>
      <c r="E64" s="217"/>
      <c r="F64" s="218"/>
      <c r="G64" s="216"/>
      <c r="H64" s="217"/>
      <c r="I64" s="218"/>
      <c r="J64" s="216"/>
      <c r="K64" s="217"/>
      <c r="L64" s="218"/>
      <c r="M64" s="216"/>
      <c r="N64" s="217"/>
      <c r="O64" s="218"/>
      <c r="P64" s="216"/>
      <c r="Q64" s="217"/>
      <c r="R64" s="219"/>
      <c r="S64" s="872"/>
      <c r="T64" s="216"/>
      <c r="U64" s="216"/>
      <c r="V64" s="220"/>
      <c r="W64" s="219"/>
      <c r="X64" s="217"/>
      <c r="Y64" s="219"/>
      <c r="Z64" s="216"/>
      <c r="AA64" s="219"/>
      <c r="AB64" s="216"/>
      <c r="AC64" s="216"/>
      <c r="AD64" s="219"/>
      <c r="AE64" s="222"/>
      <c r="AF64" s="223"/>
      <c r="AG64" s="224"/>
      <c r="AH64" s="215"/>
      <c r="AI64" s="223"/>
      <c r="AJ64" s="215"/>
      <c r="AK64" s="225"/>
      <c r="AL64" s="226"/>
      <c r="AM64" s="224"/>
      <c r="AN64" s="227"/>
      <c r="AO64" s="224"/>
      <c r="AP64" s="225"/>
      <c r="AQ64" s="224"/>
      <c r="AR64" s="225"/>
      <c r="AS64" s="225"/>
      <c r="AT64" s="224"/>
      <c r="AU64" s="795"/>
      <c r="AV64" s="796"/>
      <c r="AW64" s="217"/>
      <c r="AX64" s="217"/>
      <c r="AY64" s="217"/>
    </row>
    <row r="65" spans="1:51" ht="16.149999999999999" customHeight="1" x14ac:dyDescent="0.2">
      <c r="A65" s="416">
        <v>59</v>
      </c>
      <c r="B65" s="214" t="s">
        <v>62</v>
      </c>
      <c r="C65" s="215"/>
      <c r="D65" s="216"/>
      <c r="E65" s="217"/>
      <c r="F65" s="218"/>
      <c r="G65" s="216"/>
      <c r="H65" s="217"/>
      <c r="I65" s="218"/>
      <c r="J65" s="216"/>
      <c r="K65" s="217"/>
      <c r="L65" s="218"/>
      <c r="M65" s="216"/>
      <c r="N65" s="217"/>
      <c r="O65" s="218"/>
      <c r="P65" s="216"/>
      <c r="Q65" s="217"/>
      <c r="R65" s="219"/>
      <c r="S65" s="872"/>
      <c r="T65" s="216"/>
      <c r="U65" s="216"/>
      <c r="V65" s="220"/>
      <c r="W65" s="219"/>
      <c r="X65" s="217"/>
      <c r="Y65" s="219"/>
      <c r="Z65" s="216"/>
      <c r="AA65" s="219"/>
      <c r="AB65" s="216"/>
      <c r="AC65" s="216"/>
      <c r="AD65" s="219"/>
      <c r="AE65" s="222"/>
      <c r="AF65" s="223"/>
      <c r="AG65" s="224"/>
      <c r="AH65" s="215"/>
      <c r="AI65" s="223"/>
      <c r="AJ65" s="215"/>
      <c r="AK65" s="225"/>
      <c r="AL65" s="226"/>
      <c r="AM65" s="224"/>
      <c r="AN65" s="227"/>
      <c r="AO65" s="224"/>
      <c r="AP65" s="225"/>
      <c r="AQ65" s="224"/>
      <c r="AR65" s="225"/>
      <c r="AS65" s="225"/>
      <c r="AT65" s="224"/>
      <c r="AU65" s="795"/>
      <c r="AV65" s="796"/>
      <c r="AW65" s="217"/>
      <c r="AX65" s="217"/>
      <c r="AY65" s="217"/>
    </row>
    <row r="66" spans="1:51" ht="16.149999999999999" customHeight="1" x14ac:dyDescent="0.2">
      <c r="A66" s="417">
        <v>60</v>
      </c>
      <c r="B66" s="228" t="s">
        <v>63</v>
      </c>
      <c r="C66" s="229"/>
      <c r="D66" s="230"/>
      <c r="E66" s="231"/>
      <c r="F66" s="232"/>
      <c r="G66" s="230"/>
      <c r="H66" s="231"/>
      <c r="I66" s="232"/>
      <c r="J66" s="230"/>
      <c r="K66" s="231"/>
      <c r="L66" s="232"/>
      <c r="M66" s="230"/>
      <c r="N66" s="231"/>
      <c r="O66" s="232"/>
      <c r="P66" s="230"/>
      <c r="Q66" s="231"/>
      <c r="R66" s="233"/>
      <c r="S66" s="985"/>
      <c r="T66" s="230"/>
      <c r="U66" s="230"/>
      <c r="V66" s="234"/>
      <c r="W66" s="233"/>
      <c r="X66" s="231"/>
      <c r="Y66" s="233"/>
      <c r="Z66" s="230"/>
      <c r="AA66" s="233"/>
      <c r="AB66" s="236"/>
      <c r="AC66" s="230"/>
      <c r="AD66" s="237"/>
      <c r="AE66" s="237"/>
      <c r="AF66" s="238"/>
      <c r="AG66" s="239"/>
      <c r="AH66" s="229"/>
      <c r="AI66" s="238"/>
      <c r="AJ66" s="229"/>
      <c r="AK66" s="240"/>
      <c r="AL66" s="241"/>
      <c r="AM66" s="239"/>
      <c r="AN66" s="242"/>
      <c r="AO66" s="239"/>
      <c r="AP66" s="240"/>
      <c r="AQ66" s="239"/>
      <c r="AR66" s="240"/>
      <c r="AS66" s="240"/>
      <c r="AT66" s="239"/>
      <c r="AU66" s="797"/>
      <c r="AV66" s="798"/>
      <c r="AW66" s="231"/>
      <c r="AX66" s="231"/>
      <c r="AY66" s="231"/>
    </row>
    <row r="67" spans="1:51" ht="16.149999999999999" customHeight="1" x14ac:dyDescent="0.2">
      <c r="A67" s="415">
        <v>61</v>
      </c>
      <c r="B67" s="197" t="s">
        <v>64</v>
      </c>
      <c r="C67" s="198"/>
      <c r="D67" s="199"/>
      <c r="E67" s="200"/>
      <c r="F67" s="201"/>
      <c r="G67" s="199"/>
      <c r="H67" s="200"/>
      <c r="I67" s="201"/>
      <c r="J67" s="199"/>
      <c r="K67" s="200"/>
      <c r="L67" s="201"/>
      <c r="M67" s="199"/>
      <c r="N67" s="200"/>
      <c r="O67" s="201"/>
      <c r="P67" s="199"/>
      <c r="Q67" s="200"/>
      <c r="R67" s="202"/>
      <c r="S67" s="1090"/>
      <c r="T67" s="199"/>
      <c r="U67" s="199"/>
      <c r="V67" s="203"/>
      <c r="W67" s="202"/>
      <c r="X67" s="200"/>
      <c r="Y67" s="202"/>
      <c r="Z67" s="199"/>
      <c r="AA67" s="202"/>
      <c r="AB67" s="199"/>
      <c r="AC67" s="199"/>
      <c r="AD67" s="202"/>
      <c r="AE67" s="204"/>
      <c r="AF67" s="205"/>
      <c r="AG67" s="206"/>
      <c r="AH67" s="198"/>
      <c r="AI67" s="205"/>
      <c r="AJ67" s="198"/>
      <c r="AK67" s="207"/>
      <c r="AL67" s="208"/>
      <c r="AM67" s="206"/>
      <c r="AN67" s="209"/>
      <c r="AO67" s="206"/>
      <c r="AP67" s="207"/>
      <c r="AQ67" s="206"/>
      <c r="AR67" s="207"/>
      <c r="AS67" s="207"/>
      <c r="AT67" s="206"/>
      <c r="AU67" s="793"/>
      <c r="AV67" s="794"/>
      <c r="AW67" s="200"/>
      <c r="AX67" s="200"/>
      <c r="AY67" s="200"/>
    </row>
    <row r="68" spans="1:51" ht="16.149999999999999" customHeight="1" x14ac:dyDescent="0.2">
      <c r="A68" s="416">
        <v>62</v>
      </c>
      <c r="B68" s="214" t="s">
        <v>65</v>
      </c>
      <c r="C68" s="215"/>
      <c r="D68" s="216"/>
      <c r="E68" s="217"/>
      <c r="F68" s="218"/>
      <c r="G68" s="216"/>
      <c r="H68" s="217"/>
      <c r="I68" s="218"/>
      <c r="J68" s="216"/>
      <c r="K68" s="217"/>
      <c r="L68" s="218"/>
      <c r="M68" s="216"/>
      <c r="N68" s="217"/>
      <c r="O68" s="218"/>
      <c r="P68" s="216"/>
      <c r="Q68" s="217"/>
      <c r="R68" s="219"/>
      <c r="S68" s="872"/>
      <c r="T68" s="216"/>
      <c r="U68" s="216"/>
      <c r="V68" s="220"/>
      <c r="W68" s="219"/>
      <c r="X68" s="217"/>
      <c r="Y68" s="219"/>
      <c r="Z68" s="216"/>
      <c r="AA68" s="219"/>
      <c r="AB68" s="216"/>
      <c r="AC68" s="216"/>
      <c r="AD68" s="219"/>
      <c r="AE68" s="222"/>
      <c r="AF68" s="223"/>
      <c r="AG68" s="224"/>
      <c r="AH68" s="215"/>
      <c r="AI68" s="223"/>
      <c r="AJ68" s="215"/>
      <c r="AK68" s="225"/>
      <c r="AL68" s="226"/>
      <c r="AM68" s="224"/>
      <c r="AN68" s="227"/>
      <c r="AO68" s="224"/>
      <c r="AP68" s="225"/>
      <c r="AQ68" s="224"/>
      <c r="AR68" s="225"/>
      <c r="AS68" s="225"/>
      <c r="AT68" s="224"/>
      <c r="AU68" s="795"/>
      <c r="AV68" s="796"/>
      <c r="AW68" s="217"/>
      <c r="AX68" s="217"/>
      <c r="AY68" s="217"/>
    </row>
    <row r="69" spans="1:51" ht="16.149999999999999" customHeight="1" x14ac:dyDescent="0.2">
      <c r="A69" s="416">
        <v>63</v>
      </c>
      <c r="B69" s="214" t="s">
        <v>66</v>
      </c>
      <c r="C69" s="215"/>
      <c r="D69" s="216"/>
      <c r="E69" s="217"/>
      <c r="F69" s="218"/>
      <c r="G69" s="216"/>
      <c r="H69" s="217"/>
      <c r="I69" s="218"/>
      <c r="J69" s="216"/>
      <c r="K69" s="217"/>
      <c r="L69" s="218"/>
      <c r="M69" s="216"/>
      <c r="N69" s="217"/>
      <c r="O69" s="218"/>
      <c r="P69" s="216"/>
      <c r="Q69" s="217"/>
      <c r="R69" s="219"/>
      <c r="S69" s="872"/>
      <c r="T69" s="216"/>
      <c r="U69" s="216"/>
      <c r="V69" s="220"/>
      <c r="W69" s="219"/>
      <c r="X69" s="217"/>
      <c r="Y69" s="219"/>
      <c r="Z69" s="216"/>
      <c r="AA69" s="219"/>
      <c r="AB69" s="216"/>
      <c r="AC69" s="216"/>
      <c r="AD69" s="219"/>
      <c r="AE69" s="222"/>
      <c r="AF69" s="223"/>
      <c r="AG69" s="224"/>
      <c r="AH69" s="215"/>
      <c r="AI69" s="223"/>
      <c r="AJ69" s="215"/>
      <c r="AK69" s="225"/>
      <c r="AL69" s="226"/>
      <c r="AM69" s="224"/>
      <c r="AN69" s="227"/>
      <c r="AO69" s="224"/>
      <c r="AP69" s="225"/>
      <c r="AQ69" s="224"/>
      <c r="AR69" s="225"/>
      <c r="AS69" s="225"/>
      <c r="AT69" s="224"/>
      <c r="AU69" s="795"/>
      <c r="AV69" s="796"/>
      <c r="AW69" s="217"/>
      <c r="AX69" s="217"/>
      <c r="AY69" s="217"/>
    </row>
    <row r="70" spans="1:51" ht="16.149999999999999" customHeight="1" x14ac:dyDescent="0.2">
      <c r="A70" s="416">
        <v>64</v>
      </c>
      <c r="B70" s="214" t="s">
        <v>67</v>
      </c>
      <c r="C70" s="215"/>
      <c r="D70" s="216"/>
      <c r="E70" s="217"/>
      <c r="F70" s="218"/>
      <c r="G70" s="216"/>
      <c r="H70" s="217"/>
      <c r="I70" s="218"/>
      <c r="J70" s="216"/>
      <c r="K70" s="217"/>
      <c r="L70" s="218"/>
      <c r="M70" s="216"/>
      <c r="N70" s="217"/>
      <c r="O70" s="218"/>
      <c r="P70" s="216"/>
      <c r="Q70" s="217"/>
      <c r="R70" s="219"/>
      <c r="S70" s="872"/>
      <c r="T70" s="216"/>
      <c r="U70" s="216"/>
      <c r="V70" s="220"/>
      <c r="W70" s="219"/>
      <c r="X70" s="217"/>
      <c r="Y70" s="219"/>
      <c r="Z70" s="216"/>
      <c r="AA70" s="219"/>
      <c r="AB70" s="216"/>
      <c r="AC70" s="216"/>
      <c r="AD70" s="219"/>
      <c r="AE70" s="222"/>
      <c r="AF70" s="223"/>
      <c r="AG70" s="224"/>
      <c r="AH70" s="215"/>
      <c r="AI70" s="223"/>
      <c r="AJ70" s="215"/>
      <c r="AK70" s="225"/>
      <c r="AL70" s="226"/>
      <c r="AM70" s="224"/>
      <c r="AN70" s="227"/>
      <c r="AO70" s="224"/>
      <c r="AP70" s="225"/>
      <c r="AQ70" s="224"/>
      <c r="AR70" s="225"/>
      <c r="AS70" s="225"/>
      <c r="AT70" s="224"/>
      <c r="AU70" s="795"/>
      <c r="AV70" s="796"/>
      <c r="AW70" s="217"/>
      <c r="AX70" s="217"/>
      <c r="AY70" s="217"/>
    </row>
    <row r="71" spans="1:51" ht="16.149999999999999" customHeight="1" x14ac:dyDescent="0.2">
      <c r="A71" s="417">
        <v>65</v>
      </c>
      <c r="B71" s="228" t="s">
        <v>68</v>
      </c>
      <c r="C71" s="229"/>
      <c r="D71" s="230"/>
      <c r="E71" s="231"/>
      <c r="F71" s="232"/>
      <c r="G71" s="230"/>
      <c r="H71" s="231"/>
      <c r="I71" s="232"/>
      <c r="J71" s="230"/>
      <c r="K71" s="231"/>
      <c r="L71" s="232"/>
      <c r="M71" s="230"/>
      <c r="N71" s="231"/>
      <c r="O71" s="232"/>
      <c r="P71" s="230"/>
      <c r="Q71" s="231"/>
      <c r="R71" s="233"/>
      <c r="S71" s="985"/>
      <c r="T71" s="230"/>
      <c r="U71" s="230"/>
      <c r="V71" s="234"/>
      <c r="W71" s="233"/>
      <c r="X71" s="231"/>
      <c r="Y71" s="233"/>
      <c r="Z71" s="230"/>
      <c r="AA71" s="233"/>
      <c r="AB71" s="236"/>
      <c r="AC71" s="230"/>
      <c r="AD71" s="237"/>
      <c r="AE71" s="237"/>
      <c r="AF71" s="238"/>
      <c r="AG71" s="239"/>
      <c r="AH71" s="229"/>
      <c r="AI71" s="238"/>
      <c r="AJ71" s="229"/>
      <c r="AK71" s="240"/>
      <c r="AL71" s="241"/>
      <c r="AM71" s="239"/>
      <c r="AN71" s="242"/>
      <c r="AO71" s="239"/>
      <c r="AP71" s="240"/>
      <c r="AQ71" s="239"/>
      <c r="AR71" s="240"/>
      <c r="AS71" s="240"/>
      <c r="AT71" s="239"/>
      <c r="AU71" s="797"/>
      <c r="AV71" s="798"/>
      <c r="AW71" s="231"/>
      <c r="AX71" s="231"/>
      <c r="AY71" s="231"/>
    </row>
    <row r="72" spans="1:51" ht="16.149999999999999" customHeight="1" x14ac:dyDescent="0.2">
      <c r="A72" s="415">
        <v>66</v>
      </c>
      <c r="B72" s="197" t="s">
        <v>69</v>
      </c>
      <c r="C72" s="198"/>
      <c r="D72" s="199"/>
      <c r="E72" s="200"/>
      <c r="F72" s="201"/>
      <c r="G72" s="199"/>
      <c r="H72" s="200"/>
      <c r="I72" s="201"/>
      <c r="J72" s="199"/>
      <c r="K72" s="200"/>
      <c r="L72" s="201"/>
      <c r="M72" s="199"/>
      <c r="N72" s="200"/>
      <c r="O72" s="201"/>
      <c r="P72" s="199"/>
      <c r="Q72" s="200"/>
      <c r="R72" s="202"/>
      <c r="S72" s="1090"/>
      <c r="T72" s="199"/>
      <c r="U72" s="199"/>
      <c r="V72" s="203"/>
      <c r="W72" s="202"/>
      <c r="X72" s="200"/>
      <c r="Y72" s="202"/>
      <c r="Z72" s="199"/>
      <c r="AA72" s="202"/>
      <c r="AB72" s="199"/>
      <c r="AC72" s="199"/>
      <c r="AD72" s="202"/>
      <c r="AE72" s="204"/>
      <c r="AF72" s="205"/>
      <c r="AG72" s="206"/>
      <c r="AH72" s="198"/>
      <c r="AI72" s="205"/>
      <c r="AJ72" s="198"/>
      <c r="AK72" s="207"/>
      <c r="AL72" s="208"/>
      <c r="AM72" s="206"/>
      <c r="AN72" s="209"/>
      <c r="AO72" s="206"/>
      <c r="AP72" s="207"/>
      <c r="AQ72" s="206"/>
      <c r="AR72" s="207"/>
      <c r="AS72" s="207"/>
      <c r="AT72" s="206"/>
      <c r="AU72" s="793"/>
      <c r="AV72" s="794"/>
      <c r="AW72" s="799"/>
      <c r="AX72" s="799"/>
      <c r="AY72" s="799"/>
    </row>
    <row r="73" spans="1:51" ht="16.149999999999999" customHeight="1" x14ac:dyDescent="0.2">
      <c r="A73" s="416">
        <v>67</v>
      </c>
      <c r="B73" s="214" t="s">
        <v>3</v>
      </c>
      <c r="C73" s="215"/>
      <c r="D73" s="216"/>
      <c r="E73" s="217"/>
      <c r="F73" s="218"/>
      <c r="G73" s="216"/>
      <c r="H73" s="217"/>
      <c r="I73" s="218"/>
      <c r="J73" s="216"/>
      <c r="K73" s="217"/>
      <c r="L73" s="218"/>
      <c r="M73" s="216"/>
      <c r="N73" s="217"/>
      <c r="O73" s="218"/>
      <c r="P73" s="216"/>
      <c r="Q73" s="217"/>
      <c r="R73" s="219"/>
      <c r="S73" s="872"/>
      <c r="T73" s="216"/>
      <c r="U73" s="216"/>
      <c r="V73" s="220"/>
      <c r="W73" s="219"/>
      <c r="X73" s="217"/>
      <c r="Y73" s="219"/>
      <c r="Z73" s="216"/>
      <c r="AA73" s="219"/>
      <c r="AB73" s="216"/>
      <c r="AC73" s="216"/>
      <c r="AD73" s="219"/>
      <c r="AE73" s="222"/>
      <c r="AF73" s="223"/>
      <c r="AG73" s="224"/>
      <c r="AH73" s="215"/>
      <c r="AI73" s="223"/>
      <c r="AJ73" s="215"/>
      <c r="AK73" s="225"/>
      <c r="AL73" s="226"/>
      <c r="AM73" s="224"/>
      <c r="AN73" s="227"/>
      <c r="AO73" s="224"/>
      <c r="AP73" s="225"/>
      <c r="AQ73" s="224"/>
      <c r="AR73" s="225"/>
      <c r="AS73" s="225"/>
      <c r="AT73" s="224"/>
      <c r="AU73" s="795"/>
      <c r="AV73" s="796"/>
      <c r="AW73" s="799"/>
      <c r="AX73" s="799"/>
      <c r="AY73" s="799"/>
    </row>
    <row r="74" spans="1:51" ht="16.149999999999999" customHeight="1" x14ac:dyDescent="0.2">
      <c r="A74" s="416">
        <v>68</v>
      </c>
      <c r="B74" s="214" t="s">
        <v>2</v>
      </c>
      <c r="C74" s="215"/>
      <c r="D74" s="216"/>
      <c r="E74" s="217"/>
      <c r="F74" s="218"/>
      <c r="G74" s="216"/>
      <c r="H74" s="217"/>
      <c r="I74" s="218"/>
      <c r="J74" s="216"/>
      <c r="K74" s="217"/>
      <c r="L74" s="218"/>
      <c r="M74" s="216"/>
      <c r="N74" s="217"/>
      <c r="O74" s="218"/>
      <c r="P74" s="216"/>
      <c r="Q74" s="217"/>
      <c r="R74" s="219"/>
      <c r="S74" s="872"/>
      <c r="T74" s="216"/>
      <c r="U74" s="216"/>
      <c r="V74" s="220"/>
      <c r="W74" s="219"/>
      <c r="X74" s="217"/>
      <c r="Y74" s="219"/>
      <c r="Z74" s="216"/>
      <c r="AA74" s="219"/>
      <c r="AB74" s="216"/>
      <c r="AC74" s="216"/>
      <c r="AD74" s="219"/>
      <c r="AE74" s="222"/>
      <c r="AF74" s="223"/>
      <c r="AG74" s="224"/>
      <c r="AH74" s="215"/>
      <c r="AI74" s="223"/>
      <c r="AJ74" s="215"/>
      <c r="AK74" s="225"/>
      <c r="AL74" s="226"/>
      <c r="AM74" s="224"/>
      <c r="AN74" s="227"/>
      <c r="AO74" s="224"/>
      <c r="AP74" s="225"/>
      <c r="AQ74" s="224"/>
      <c r="AR74" s="225"/>
      <c r="AS74" s="225"/>
      <c r="AT74" s="224"/>
      <c r="AU74" s="795"/>
      <c r="AV74" s="796"/>
      <c r="AW74" s="799"/>
      <c r="AX74" s="799"/>
      <c r="AY74" s="799"/>
    </row>
    <row r="75" spans="1:51" ht="16.149999999999999" customHeight="1" x14ac:dyDescent="0.2">
      <c r="A75" s="416">
        <v>69</v>
      </c>
      <c r="B75" s="214" t="s">
        <v>91</v>
      </c>
      <c r="C75" s="215"/>
      <c r="D75" s="216"/>
      <c r="E75" s="217"/>
      <c r="F75" s="218"/>
      <c r="G75" s="216"/>
      <c r="H75" s="217"/>
      <c r="I75" s="218"/>
      <c r="J75" s="216"/>
      <c r="K75" s="217"/>
      <c r="L75" s="218"/>
      <c r="M75" s="216"/>
      <c r="N75" s="217"/>
      <c r="O75" s="218"/>
      <c r="P75" s="216"/>
      <c r="Q75" s="217"/>
      <c r="R75" s="219"/>
      <c r="S75" s="872"/>
      <c r="T75" s="216"/>
      <c r="U75" s="216"/>
      <c r="V75" s="220"/>
      <c r="W75" s="219"/>
      <c r="X75" s="217"/>
      <c r="Y75" s="219"/>
      <c r="Z75" s="216"/>
      <c r="AA75" s="219"/>
      <c r="AB75" s="216"/>
      <c r="AC75" s="216"/>
      <c r="AD75" s="219"/>
      <c r="AE75" s="222"/>
      <c r="AF75" s="223"/>
      <c r="AG75" s="224"/>
      <c r="AH75" s="215"/>
      <c r="AI75" s="223"/>
      <c r="AJ75" s="215"/>
      <c r="AK75" s="225"/>
      <c r="AL75" s="226"/>
      <c r="AM75" s="224"/>
      <c r="AN75" s="227"/>
      <c r="AO75" s="224"/>
      <c r="AP75" s="225"/>
      <c r="AQ75" s="224"/>
      <c r="AR75" s="225"/>
      <c r="AS75" s="225"/>
      <c r="AT75" s="224"/>
      <c r="AU75" s="795"/>
      <c r="AV75" s="796"/>
      <c r="AW75" s="800"/>
      <c r="AX75" s="800"/>
      <c r="AY75" s="800"/>
    </row>
    <row r="76" spans="1:51" s="88" customFormat="1" ht="15" customHeight="1" thickBot="1" x14ac:dyDescent="0.25">
      <c r="A76" s="1653" t="s">
        <v>414</v>
      </c>
      <c r="B76" s="1654"/>
      <c r="C76" s="1421"/>
      <c r="D76" s="1419"/>
      <c r="E76" s="1022"/>
      <c r="F76" s="1422"/>
      <c r="G76" s="1419"/>
      <c r="H76" s="1024"/>
      <c r="I76" s="1423"/>
      <c r="J76" s="1419"/>
      <c r="K76" s="1024"/>
      <c r="L76" s="1422"/>
      <c r="M76" s="1419"/>
      <c r="N76" s="1024"/>
      <c r="O76" s="1422"/>
      <c r="P76" s="1419"/>
      <c r="Q76" s="1024"/>
      <c r="R76" s="1025"/>
      <c r="S76" s="1025"/>
      <c r="T76" s="1024"/>
      <c r="U76" s="1024"/>
      <c r="V76" s="1026"/>
      <c r="W76" s="1025"/>
      <c r="X76" s="1024"/>
      <c r="Y76" s="1025"/>
      <c r="Z76" s="1024"/>
      <c r="AA76" s="1025"/>
      <c r="AB76" s="1024"/>
      <c r="AC76" s="1024"/>
      <c r="AD76" s="1025"/>
      <c r="AE76" s="1027"/>
      <c r="AF76" s="1419"/>
      <c r="AG76" s="1028"/>
      <c r="AH76" s="1023"/>
      <c r="AI76" s="1024"/>
      <c r="AJ76" s="1023"/>
      <c r="AK76" s="1024"/>
      <c r="AL76" s="1026"/>
      <c r="AM76" s="1028"/>
      <c r="AN76" s="1024"/>
      <c r="AO76" s="1028"/>
      <c r="AP76" s="1024"/>
      <c r="AQ76" s="1028"/>
      <c r="AR76" s="1024"/>
      <c r="AS76" s="1024"/>
      <c r="AT76" s="1028"/>
      <c r="AU76" s="1249"/>
      <c r="AV76" s="1250"/>
      <c r="AW76" s="1024"/>
      <c r="AX76" s="1024"/>
      <c r="AY76" s="1024"/>
    </row>
    <row r="77" spans="1:51" s="1192" customFormat="1" ht="15" customHeight="1" thickTop="1" x14ac:dyDescent="0.2">
      <c r="A77" s="1647" t="s">
        <v>384</v>
      </c>
      <c r="B77" s="1648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3"/>
      <c r="AA77" s="804"/>
      <c r="AB77" s="804"/>
      <c r="AC77" s="803"/>
      <c r="AD77" s="804"/>
      <c r="AE77" s="804"/>
      <c r="AF77" s="803"/>
      <c r="AG77" s="804"/>
      <c r="AH77" s="802"/>
      <c r="AI77" s="804"/>
      <c r="AJ77" s="802"/>
      <c r="AK77" s="804"/>
      <c r="AL77" s="804"/>
      <c r="AM77" s="804"/>
      <c r="AN77" s="804"/>
      <c r="AO77" s="804"/>
      <c r="AP77" s="804"/>
      <c r="AQ77" s="804"/>
      <c r="AR77" s="804"/>
      <c r="AS77" s="804"/>
      <c r="AT77" s="804"/>
      <c r="AU77" s="1030"/>
      <c r="AV77" s="1030"/>
      <c r="AW77" s="804"/>
      <c r="AX77" s="804"/>
      <c r="AY77" s="804"/>
    </row>
    <row r="78" spans="1:51" s="88" customFormat="1" ht="15" customHeight="1" x14ac:dyDescent="0.2">
      <c r="A78" s="1649" t="s">
        <v>1150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222"/>
      <c r="AB78" s="804"/>
      <c r="AC78" s="803"/>
      <c r="AD78" s="222"/>
      <c r="AE78" s="222"/>
      <c r="AF78" s="803"/>
      <c r="AG78" s="803"/>
      <c r="AH78" s="802"/>
      <c r="AI78" s="803"/>
      <c r="AJ78" s="802"/>
      <c r="AK78" s="803"/>
      <c r="AL78" s="803"/>
      <c r="AM78" s="803"/>
      <c r="AN78" s="803"/>
      <c r="AO78" s="803"/>
      <c r="AP78" s="803"/>
      <c r="AQ78" s="803"/>
      <c r="AR78" s="803"/>
      <c r="AS78" s="803"/>
      <c r="AT78" s="803"/>
      <c r="AU78" s="805"/>
      <c r="AV78" s="805"/>
      <c r="AW78" s="803"/>
      <c r="AX78" s="803"/>
      <c r="AY78" s="803"/>
    </row>
    <row r="79" spans="1:51" s="88" customFormat="1" ht="15" customHeight="1" x14ac:dyDescent="0.2">
      <c r="A79" s="1651" t="s">
        <v>1151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3"/>
      <c r="AA79" s="804"/>
      <c r="AB79" s="804"/>
      <c r="AC79" s="803"/>
      <c r="AD79" s="804"/>
      <c r="AE79" s="222"/>
      <c r="AF79" s="803"/>
      <c r="AG79" s="803"/>
      <c r="AH79" s="802"/>
      <c r="AI79" s="803"/>
      <c r="AJ79" s="802"/>
      <c r="AK79" s="803"/>
      <c r="AL79" s="803"/>
      <c r="AM79" s="803"/>
      <c r="AN79" s="803"/>
      <c r="AO79" s="803"/>
      <c r="AP79" s="803"/>
      <c r="AQ79" s="803"/>
      <c r="AR79" s="803"/>
      <c r="AS79" s="803"/>
      <c r="AT79" s="803"/>
      <c r="AU79" s="805"/>
      <c r="AV79" s="805"/>
      <c r="AW79" s="803"/>
      <c r="AX79" s="803"/>
      <c r="AY79" s="803"/>
    </row>
    <row r="80" spans="1:51" s="29" customFormat="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3"/>
      <c r="AA80" s="804"/>
      <c r="AB80" s="804"/>
      <c r="AC80" s="803"/>
      <c r="AD80" s="804"/>
      <c r="AE80" s="222"/>
      <c r="AF80" s="803"/>
      <c r="AG80" s="803"/>
      <c r="AH80" s="802"/>
      <c r="AI80" s="803"/>
      <c r="AJ80" s="802"/>
      <c r="AK80" s="803"/>
      <c r="AL80" s="803"/>
      <c r="AM80" s="803"/>
      <c r="AN80" s="803"/>
      <c r="AO80" s="803"/>
      <c r="AP80" s="803"/>
      <c r="AQ80" s="803"/>
      <c r="AR80" s="803"/>
      <c r="AS80" s="803"/>
      <c r="AT80" s="803"/>
      <c r="AU80" s="805"/>
      <c r="AV80" s="805"/>
      <c r="AW80" s="803"/>
      <c r="AX80" s="803"/>
      <c r="AY80" s="803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3"/>
      <c r="AA81" s="804"/>
      <c r="AB81" s="804"/>
      <c r="AC81" s="803"/>
      <c r="AD81" s="804"/>
      <c r="AE81" s="222"/>
      <c r="AF81" s="803"/>
      <c r="AG81" s="803"/>
      <c r="AH81" s="802"/>
      <c r="AI81" s="803"/>
      <c r="AJ81" s="802"/>
      <c r="AK81" s="803"/>
      <c r="AL81" s="803"/>
      <c r="AM81" s="803"/>
      <c r="AN81" s="803"/>
      <c r="AO81" s="803"/>
      <c r="AP81" s="803"/>
      <c r="AQ81" s="803"/>
      <c r="AR81" s="803"/>
      <c r="AS81" s="803"/>
      <c r="AT81" s="803"/>
      <c r="AU81" s="805"/>
      <c r="AV81" s="805"/>
      <c r="AW81" s="803"/>
      <c r="AX81" s="803"/>
      <c r="AY81" s="803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807"/>
      <c r="T82" s="1414"/>
      <c r="U82" s="1414"/>
      <c r="V82" s="1414"/>
      <c r="W82" s="1414"/>
      <c r="X82" s="1414"/>
      <c r="Y82" s="1414"/>
      <c r="Z82" s="1414"/>
      <c r="AA82" s="1416"/>
      <c r="AB82" s="1417"/>
      <c r="AC82" s="1414"/>
      <c r="AD82" s="1416"/>
      <c r="AE82" s="1416"/>
      <c r="AF82" s="1414"/>
      <c r="AG82" s="1414"/>
      <c r="AH82" s="1413"/>
      <c r="AI82" s="1414"/>
      <c r="AJ82" s="1413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4"/>
      <c r="AU82" s="1418"/>
      <c r="AV82" s="1418"/>
      <c r="AW82" s="1414"/>
      <c r="AX82" s="1414"/>
      <c r="AY82" s="1414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1410"/>
      <c r="T83" s="803"/>
      <c r="U83" s="803"/>
      <c r="V83" s="803"/>
      <c r="W83" s="803"/>
      <c r="X83" s="803"/>
      <c r="Y83" s="803"/>
      <c r="Z83" s="803"/>
      <c r="AA83" s="222"/>
      <c r="AB83" s="804"/>
      <c r="AC83" s="803"/>
      <c r="AD83" s="222"/>
      <c r="AE83" s="222"/>
      <c r="AF83" s="803"/>
      <c r="AG83" s="803"/>
      <c r="AH83" s="802"/>
      <c r="AI83" s="803"/>
      <c r="AJ83" s="802"/>
      <c r="AK83" s="803"/>
      <c r="AL83" s="803"/>
      <c r="AM83" s="803"/>
      <c r="AN83" s="803"/>
      <c r="AO83" s="803"/>
      <c r="AP83" s="803"/>
      <c r="AQ83" s="803"/>
      <c r="AR83" s="803"/>
      <c r="AS83" s="803"/>
      <c r="AT83" s="803"/>
      <c r="AU83" s="805"/>
      <c r="AV83" s="805"/>
      <c r="AW83" s="803"/>
      <c r="AX83" s="803"/>
      <c r="AY83" s="803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1410"/>
      <c r="T84" s="803"/>
      <c r="U84" s="803"/>
      <c r="V84" s="803"/>
      <c r="W84" s="803"/>
      <c r="X84" s="803"/>
      <c r="Y84" s="803"/>
      <c r="Z84" s="803"/>
      <c r="AA84" s="222"/>
      <c r="AB84" s="804"/>
      <c r="AC84" s="803"/>
      <c r="AD84" s="222"/>
      <c r="AE84" s="222"/>
      <c r="AF84" s="803"/>
      <c r="AG84" s="803"/>
      <c r="AH84" s="802"/>
      <c r="AI84" s="803"/>
      <c r="AJ84" s="802"/>
      <c r="AK84" s="803"/>
      <c r="AL84" s="803"/>
      <c r="AM84" s="803"/>
      <c r="AN84" s="803"/>
      <c r="AO84" s="803"/>
      <c r="AP84" s="803"/>
      <c r="AQ84" s="803"/>
      <c r="AR84" s="803"/>
      <c r="AS84" s="803"/>
      <c r="AT84" s="803"/>
      <c r="AU84" s="805"/>
      <c r="AV84" s="805"/>
      <c r="AW84" s="803"/>
      <c r="AX84" s="803"/>
      <c r="AY84" s="803"/>
    </row>
    <row r="85" spans="1:51" s="88" customFormat="1" ht="15" customHeight="1" thickBot="1" x14ac:dyDescent="0.25">
      <c r="A85" s="1653" t="s">
        <v>415</v>
      </c>
      <c r="B85" s="1654"/>
      <c r="C85" s="1421"/>
      <c r="D85" s="1419"/>
      <c r="E85" s="1022"/>
      <c r="F85" s="1422"/>
      <c r="G85" s="1419"/>
      <c r="H85" s="1024"/>
      <c r="I85" s="1423"/>
      <c r="J85" s="1419"/>
      <c r="K85" s="1024"/>
      <c r="L85" s="1422"/>
      <c r="M85" s="1419"/>
      <c r="N85" s="1024"/>
      <c r="O85" s="1422"/>
      <c r="P85" s="1419"/>
      <c r="Q85" s="1024"/>
      <c r="R85" s="1025"/>
      <c r="S85" s="1025"/>
      <c r="T85" s="1024"/>
      <c r="U85" s="1024"/>
      <c r="V85" s="1026"/>
      <c r="W85" s="1025"/>
      <c r="X85" s="1024"/>
      <c r="Y85" s="1025"/>
      <c r="Z85" s="1024"/>
      <c r="AA85" s="1025"/>
      <c r="AB85" s="1024"/>
      <c r="AC85" s="1024"/>
      <c r="AD85" s="1025"/>
      <c r="AE85" s="1027"/>
      <c r="AF85" s="1419"/>
      <c r="AG85" s="1028"/>
      <c r="AH85" s="1023"/>
      <c r="AI85" s="1024"/>
      <c r="AJ85" s="1023"/>
      <c r="AK85" s="1024"/>
      <c r="AL85" s="1026"/>
      <c r="AM85" s="1028"/>
      <c r="AN85" s="1024"/>
      <c r="AO85" s="1028"/>
      <c r="AP85" s="1024"/>
      <c r="AQ85" s="1028"/>
      <c r="AR85" s="1024"/>
      <c r="AS85" s="1024"/>
      <c r="AT85" s="1028"/>
      <c r="AU85" s="801"/>
      <c r="AV85" s="801"/>
      <c r="AW85" s="1024"/>
      <c r="AX85" s="1024"/>
      <c r="AY85" s="1024"/>
    </row>
    <row r="86" spans="1:51" ht="7.5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514"/>
      <c r="Z86" s="381"/>
      <c r="AA86" s="381"/>
      <c r="AB86" s="381"/>
      <c r="AC86" s="381"/>
      <c r="AD86" s="381"/>
      <c r="AE86" s="381"/>
      <c r="AF86" s="381"/>
      <c r="AG86" s="381"/>
    </row>
    <row r="87" spans="1:51" ht="16.149999999999999" customHeight="1" x14ac:dyDescent="0.2">
      <c r="A87" s="415"/>
      <c r="B87" s="1103" t="s">
        <v>418</v>
      </c>
      <c r="C87" s="1070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 s="1101"/>
      <c r="AG87" s="1099"/>
      <c r="AH87" s="198"/>
      <c r="AI87" s="205"/>
      <c r="AJ87" s="198"/>
      <c r="AK87" s="1095"/>
      <c r="AL87" s="109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ht="16.149999999999999" customHeight="1" x14ac:dyDescent="0.2">
      <c r="A88" s="1093"/>
      <c r="B88" s="1104" t="s">
        <v>419</v>
      </c>
      <c r="C88" s="1072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 s="1102"/>
      <c r="AG88" s="1100"/>
      <c r="AH88" s="1094"/>
      <c r="AI88" s="1091"/>
      <c r="AJ88" s="1094"/>
      <c r="AK88" s="1096"/>
      <c r="AL88" s="109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2">
      <c r="A89" s="101" t="s">
        <v>900</v>
      </c>
      <c r="B89" s="101" t="s">
        <v>900</v>
      </c>
      <c r="C89" s="101"/>
      <c r="D89" s="101"/>
      <c r="E89" s="101"/>
      <c r="H89" s="40"/>
      <c r="I89" s="40"/>
      <c r="J89" s="1092"/>
      <c r="K89" s="1086"/>
      <c r="L89" s="1086"/>
      <c r="M89" s="1092"/>
      <c r="N89" s="1086"/>
      <c r="O89" s="1086"/>
      <c r="P89" s="1092"/>
      <c r="Q89" s="1086"/>
    </row>
    <row r="90" spans="1:51" s="88" customFormat="1" ht="15" customHeight="1" thickBot="1" x14ac:dyDescent="0.25">
      <c r="A90" s="1653"/>
      <c r="B90" s="1654"/>
      <c r="C90" s="1421"/>
      <c r="D90" s="1419"/>
      <c r="E90" s="1022"/>
      <c r="F90" s="1422"/>
      <c r="G90" s="1419"/>
      <c r="H90" s="1024"/>
      <c r="I90" s="1423"/>
      <c r="J90" s="1419"/>
      <c r="K90" s="1024"/>
      <c r="L90" s="1422"/>
      <c r="M90" s="1419"/>
      <c r="N90" s="1024"/>
      <c r="O90" s="1422"/>
      <c r="P90" s="1419"/>
      <c r="Q90" s="1024"/>
      <c r="R90" s="1025"/>
      <c r="S90" s="1025"/>
      <c r="T90" s="1024"/>
      <c r="U90" s="1024"/>
      <c r="V90" s="1026"/>
      <c r="W90" s="1025"/>
      <c r="X90" s="1024"/>
      <c r="Y90" s="1025"/>
      <c r="Z90" s="1024"/>
      <c r="AA90" s="1025"/>
      <c r="AB90" s="1024"/>
      <c r="AC90" s="1024"/>
      <c r="AD90" s="1025"/>
      <c r="AE90" s="1027"/>
      <c r="AF90" s="1419"/>
      <c r="AG90" s="1028"/>
      <c r="AH90" s="1023"/>
      <c r="AI90" s="1024"/>
      <c r="AJ90" s="1023"/>
      <c r="AK90" s="1024"/>
      <c r="AL90" s="1026"/>
      <c r="AM90" s="1028"/>
      <c r="AN90" s="1024"/>
      <c r="AO90" s="1028"/>
      <c r="AP90" s="1024"/>
      <c r="AQ90" s="1028"/>
      <c r="AR90" s="1024"/>
      <c r="AS90" s="1024"/>
      <c r="AT90" s="1028"/>
      <c r="AU90" s="801"/>
      <c r="AV90" s="801"/>
      <c r="AW90" s="1024"/>
      <c r="AX90" s="1024"/>
      <c r="AY90" s="1024"/>
    </row>
    <row r="91" spans="1:51" s="88" customFormat="1" ht="15" customHeight="1" thickTop="1" thickBot="1" x14ac:dyDescent="0.25">
      <c r="A91" s="1653"/>
      <c r="B91" s="1654"/>
      <c r="C91" s="1421"/>
      <c r="D91" s="1419"/>
      <c r="E91" s="1022"/>
      <c r="F91" s="1422"/>
      <c r="G91" s="1419"/>
      <c r="H91" s="1024"/>
      <c r="I91" s="1423"/>
      <c r="J91" s="1419"/>
      <c r="K91" s="1024"/>
      <c r="L91" s="1422"/>
      <c r="M91" s="1419"/>
      <c r="N91" s="1024"/>
      <c r="O91" s="1422"/>
      <c r="P91" s="1419"/>
      <c r="Q91" s="1024"/>
      <c r="R91" s="1025"/>
      <c r="S91" s="1025"/>
      <c r="T91" s="1024"/>
      <c r="U91" s="1024"/>
      <c r="V91" s="1026"/>
      <c r="W91" s="1025"/>
      <c r="X91" s="1024"/>
      <c r="Y91" s="1025"/>
      <c r="Z91" s="1024"/>
      <c r="AA91" s="1025"/>
      <c r="AB91" s="1024"/>
      <c r="AC91" s="1024"/>
      <c r="AD91" s="1025"/>
      <c r="AE91" s="1027"/>
      <c r="AF91" s="1419"/>
      <c r="AG91" s="1028"/>
      <c r="AH91" s="1023"/>
      <c r="AI91" s="1024"/>
      <c r="AJ91" s="1023"/>
      <c r="AK91" s="1024"/>
      <c r="AL91" s="1026"/>
      <c r="AM91" s="1028"/>
      <c r="AN91" s="1024"/>
      <c r="AO91" s="1028"/>
      <c r="AP91" s="1024"/>
      <c r="AQ91" s="1028"/>
      <c r="AR91" s="1024"/>
      <c r="AS91" s="1024"/>
      <c r="AT91" s="1028"/>
      <c r="AU91" s="801"/>
      <c r="AV91" s="801"/>
      <c r="AW91" s="1024"/>
      <c r="AX91" s="1024"/>
      <c r="AY91" s="1024"/>
    </row>
    <row r="92" spans="1:51" ht="13.5" thickTop="1" x14ac:dyDescent="0.2"/>
  </sheetData>
  <sheetProtection algorithmName="SHA-512" hashValue="jNK1s+rZCDMfAOi9MVNqLNpEoDYw2E5LlxOp2nz15MiZkvLRHz0qv0bViASLMkHJZMIC4cUJkm1mzhhR1j3yeQ==" saltValue="1ygEyTa1DS7pDNOm2KaZiQ==" spinCount="100000" sheet="1" objects="1" scenarios="1" selectLockedCells="1" selectUnlockedCells="1"/>
  <customSheetViews>
    <customSheetView guid="{DF43B8DA-68E8-4080-9138-D41A38219876}" showPageBreaks="1" printArea="1" hiddenRows="1" state="hidden" view="pageBreakPreview">
      <pane xSplit="2" ySplit="5" topLeftCell="C22" activePane="bottomRight" state="frozen"/>
      <selection pane="bottomRight" activeCell="D42" sqref="D42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&amp;L&amp;"Arial,Bold"&amp;18&amp;K000000FY2018-19 Budget Letter - March 2019</oddHeader>
        <oddFooter>&amp;R&amp;P</oddFooter>
      </headerFooter>
    </customSheetView>
  </customSheetViews>
  <mergeCells count="53">
    <mergeCell ref="A90:B90"/>
    <mergeCell ref="A91:B91"/>
    <mergeCell ref="AX2:AX3"/>
    <mergeCell ref="AY2:AY3"/>
    <mergeCell ref="AW1:AY1"/>
    <mergeCell ref="AW2:AW3"/>
    <mergeCell ref="AU1:AU3"/>
    <mergeCell ref="AS2:AS3"/>
    <mergeCell ref="AT2:AT3"/>
    <mergeCell ref="AO2:AO3"/>
    <mergeCell ref="AP2:AP3"/>
    <mergeCell ref="AR2:AR3"/>
    <mergeCell ref="X2:X3"/>
    <mergeCell ref="Y2:Y3"/>
    <mergeCell ref="Z2:Z3"/>
    <mergeCell ref="AF2:AF3"/>
    <mergeCell ref="W2:W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G2:AG3"/>
    <mergeCell ref="AH2:AL2"/>
    <mergeCell ref="AM2:AM3"/>
    <mergeCell ref="AN2:AN3"/>
    <mergeCell ref="AA2:AA3"/>
    <mergeCell ref="AB2:AB3"/>
    <mergeCell ref="AC2:AC3"/>
    <mergeCell ref="AD2:AD3"/>
    <mergeCell ref="AE2:AE3"/>
    <mergeCell ref="A85:B85"/>
    <mergeCell ref="S2:S3"/>
    <mergeCell ref="A78:B78"/>
    <mergeCell ref="A79:B79"/>
    <mergeCell ref="A80:B80"/>
    <mergeCell ref="A81:B81"/>
    <mergeCell ref="A82:B82"/>
    <mergeCell ref="A77:B77"/>
    <mergeCell ref="A1:B3"/>
    <mergeCell ref="A76:B76"/>
    <mergeCell ref="A83:B83"/>
    <mergeCell ref="A84:B84"/>
  </mergeCells>
  <printOptions horizontalCentered="1"/>
  <pageMargins left="0.3" right="0.3" top="0.6" bottom="0.5" header="0.3" footer="0.3"/>
  <pageSetup paperSize="5" scale="64" firstPageNumber="50" fitToWidth="0" orientation="portrait" r:id="rId2"/>
  <headerFooter alignWithMargins="0">
    <oddHeader>&amp;L&amp;"Arial,Bold"&amp;18&amp;K000000FY2021-22 Budget Letter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5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436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500" t="s">
        <v>1174</v>
      </c>
      <c r="I3" s="1307" t="s">
        <v>409</v>
      </c>
      <c r="J3" s="1307" t="s">
        <v>352</v>
      </c>
      <c r="K3" s="1500" t="s">
        <v>1175</v>
      </c>
      <c r="L3" s="1307" t="s">
        <v>409</v>
      </c>
      <c r="M3" s="1307" t="s">
        <v>352</v>
      </c>
      <c r="N3" s="1500" t="s">
        <v>1176</v>
      </c>
      <c r="O3" s="1307" t="s">
        <v>409</v>
      </c>
      <c r="P3" s="1307" t="s">
        <v>352</v>
      </c>
      <c r="Q3" s="1500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1517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1510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871</v>
      </c>
      <c r="D76" s="1397"/>
      <c r="E76" s="244">
        <v>9799970.2705197539</v>
      </c>
      <c r="F76" s="1397"/>
      <c r="G76" s="244">
        <v>687131.89999999991</v>
      </c>
      <c r="H76" s="1322">
        <v>348</v>
      </c>
      <c r="I76" s="1397"/>
      <c r="J76" s="244">
        <v>122674.2886586751</v>
      </c>
      <c r="K76" s="1322">
        <v>2</v>
      </c>
      <c r="L76" s="1397"/>
      <c r="M76" s="244">
        <v>120.44999605619563</v>
      </c>
      <c r="N76" s="1322">
        <v>98</v>
      </c>
      <c r="O76" s="1397"/>
      <c r="P76" s="244">
        <v>244988.65749718662</v>
      </c>
      <c r="Q76" s="1322">
        <v>39</v>
      </c>
      <c r="R76" s="1397"/>
      <c r="S76" s="244">
        <v>34400.602908291396</v>
      </c>
      <c r="T76" s="246">
        <v>10889286</v>
      </c>
      <c r="U76" s="244">
        <v>-242330</v>
      </c>
      <c r="V76" s="244">
        <v>-56311</v>
      </c>
      <c r="W76" s="247">
        <v>-298641</v>
      </c>
      <c r="X76" s="246">
        <v>10590645</v>
      </c>
      <c r="Y76" s="244">
        <v>-26477</v>
      </c>
      <c r="Z76" s="246">
        <v>10564168</v>
      </c>
      <c r="AA76" s="244">
        <v>0</v>
      </c>
      <c r="AB76" s="246">
        <v>10564168</v>
      </c>
      <c r="AC76" s="244">
        <v>6853848</v>
      </c>
      <c r="AD76" s="244">
        <v>3710320</v>
      </c>
      <c r="AE76" s="246">
        <v>927581</v>
      </c>
      <c r="AF76" s="249">
        <v>10564168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9735</v>
      </c>
      <c r="AC82" s="236">
        <v>6488</v>
      </c>
      <c r="AD82" s="807">
        <v>3247</v>
      </c>
      <c r="AE82" s="237">
        <v>812</v>
      </c>
      <c r="AF82" s="237">
        <v>9735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172253</v>
      </c>
      <c r="AC83" s="804">
        <v>110816</v>
      </c>
      <c r="AD83" s="803">
        <v>61437</v>
      </c>
      <c r="AE83" s="222">
        <v>15359</v>
      </c>
      <c r="AF83" s="222">
        <v>172253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137802</v>
      </c>
      <c r="AC84" s="804">
        <v>88656</v>
      </c>
      <c r="AD84" s="803">
        <v>49146</v>
      </c>
      <c r="AE84" s="222">
        <v>12287</v>
      </c>
      <c r="AF84" s="222">
        <v>137802</v>
      </c>
    </row>
    <row r="85" spans="1:32" s="88" customFormat="1" ht="15" customHeight="1" thickBot="1" x14ac:dyDescent="0.25">
      <c r="A85" s="1641" t="s">
        <v>415</v>
      </c>
      <c r="B85" s="1642"/>
      <c r="C85" s="1322">
        <v>871</v>
      </c>
      <c r="D85" s="1397"/>
      <c r="E85" s="244">
        <v>9799970.2705197539</v>
      </c>
      <c r="F85" s="1397"/>
      <c r="G85" s="244">
        <v>687131.89999999991</v>
      </c>
      <c r="H85" s="1322">
        <v>348</v>
      </c>
      <c r="I85" s="1397"/>
      <c r="J85" s="244">
        <v>122674.2886586751</v>
      </c>
      <c r="K85" s="1322">
        <v>2</v>
      </c>
      <c r="L85" s="1397"/>
      <c r="M85" s="244">
        <v>120.44999605619563</v>
      </c>
      <c r="N85" s="1322">
        <v>98</v>
      </c>
      <c r="O85" s="1397"/>
      <c r="P85" s="244">
        <v>244988.65749718662</v>
      </c>
      <c r="Q85" s="1322">
        <v>39</v>
      </c>
      <c r="R85" s="1397"/>
      <c r="S85" s="244">
        <v>34400.602908291396</v>
      </c>
      <c r="T85" s="246">
        <v>10889286</v>
      </c>
      <c r="U85" s="244">
        <v>-242330</v>
      </c>
      <c r="V85" s="244">
        <v>-56311</v>
      </c>
      <c r="W85" s="247">
        <v>-298641</v>
      </c>
      <c r="X85" s="246">
        <v>10590645</v>
      </c>
      <c r="Y85" s="244">
        <v>-26477</v>
      </c>
      <c r="Z85" s="246">
        <v>10564168</v>
      </c>
      <c r="AA85" s="244">
        <v>0</v>
      </c>
      <c r="AB85" s="246">
        <v>10883958</v>
      </c>
      <c r="AC85" s="244">
        <v>7059808</v>
      </c>
      <c r="AD85" s="244">
        <v>3824150</v>
      </c>
      <c r="AE85" s="246">
        <v>956039</v>
      </c>
      <c r="AF85" s="249">
        <v>10883958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27"/>
      <c r="G89" s="1227"/>
      <c r="H89" s="32"/>
      <c r="I89" s="32"/>
      <c r="J89" s="32"/>
      <c r="K89" s="32"/>
      <c r="L89" s="861"/>
      <c r="M89" s="861"/>
      <c r="N89" s="861"/>
      <c r="O89" s="861"/>
      <c r="P89" s="861"/>
      <c r="Q89" s="861"/>
      <c r="R89" s="861"/>
      <c r="S89" s="861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27"/>
      <c r="G90" s="1227"/>
      <c r="H90" s="32"/>
      <c r="I90" s="32"/>
      <c r="J90" s="32"/>
      <c r="K90" s="32"/>
      <c r="L90" s="861"/>
      <c r="M90" s="861"/>
      <c r="N90" s="861"/>
      <c r="O90" s="861"/>
      <c r="P90" s="861"/>
      <c r="Q90" s="861"/>
      <c r="R90" s="861"/>
      <c r="S90" s="861"/>
      <c r="T90" s="32"/>
      <c r="U90" s="32"/>
      <c r="V90" s="32"/>
      <c r="W90" s="32"/>
      <c r="X90" s="32"/>
      <c r="Y90" s="557"/>
      <c r="Z90" s="862"/>
      <c r="AA90" s="32"/>
      <c r="AB90" s="32"/>
      <c r="AC90" s="32" t="s">
        <v>1630</v>
      </c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57"/>
      <c r="Z91" s="862"/>
      <c r="AA91" s="32"/>
      <c r="AB91" s="32"/>
      <c r="AC91" s="32" t="s">
        <v>1633</v>
      </c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5:B85"/>
    <mergeCell ref="A83:B83"/>
    <mergeCell ref="A84:B84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5"/>
  <sheetViews>
    <sheetView workbookViewId="0">
      <selection sqref="A1:B3"/>
    </sheetView>
  </sheetViews>
  <sheetFormatPr defaultColWidth="8.85546875" defaultRowHeight="12.75" x14ac:dyDescent="0.2"/>
  <cols>
    <col min="1" max="1" width="6.28515625" style="29" customWidth="1"/>
    <col min="2" max="2" width="27.42578125" style="29" customWidth="1"/>
    <col min="3" max="3" width="12.140625" style="29" bestFit="1" customWidth="1"/>
    <col min="4" max="4" width="10" style="29" customWidth="1"/>
    <col min="5" max="5" width="14.140625" style="29" customWidth="1"/>
    <col min="6" max="6" width="10" style="29" customWidth="1"/>
    <col min="7" max="7" width="14.140625" style="29" customWidth="1"/>
    <col min="8" max="8" width="11.5703125" style="29" customWidth="1"/>
    <col min="9" max="9" width="10" style="29" customWidth="1"/>
    <col min="10" max="10" width="11.28515625" style="29" customWidth="1"/>
    <col min="11" max="11" width="11.5703125" style="29" customWidth="1"/>
    <col min="12" max="12" width="10" style="29" customWidth="1"/>
    <col min="13" max="13" width="11.28515625" style="29" customWidth="1"/>
    <col min="14" max="14" width="11.5703125" style="29" customWidth="1"/>
    <col min="15" max="15" width="10" style="29" customWidth="1"/>
    <col min="16" max="16" width="11.28515625" style="29" customWidth="1"/>
    <col min="17" max="17" width="11.5703125" style="29" customWidth="1"/>
    <col min="18" max="18" width="10" style="29" customWidth="1"/>
    <col min="19" max="19" width="11.28515625" style="29" customWidth="1"/>
    <col min="20" max="20" width="13.140625" style="29" customWidth="1"/>
    <col min="21" max="24" width="14.85546875" style="29" customWidth="1"/>
    <col min="25" max="25" width="12.7109375" style="29" customWidth="1"/>
    <col min="26" max="26" width="14.85546875" style="29" customWidth="1"/>
    <col min="27" max="27" width="16.28515625" style="29" customWidth="1"/>
    <col min="28" max="28" width="17.28515625" style="29" bestFit="1" customWidth="1"/>
    <col min="29" max="31" width="15.28515625" style="29" customWidth="1"/>
    <col min="32" max="32" width="18.85546875" style="29" customWidth="1"/>
    <col min="33" max="16384" width="8.85546875" style="29"/>
  </cols>
  <sheetData>
    <row r="1" spans="1:32" ht="19.899999999999999" customHeight="1" x14ac:dyDescent="0.2">
      <c r="A1" s="1845" t="s">
        <v>437</v>
      </c>
      <c r="B1" s="1839"/>
      <c r="C1" s="1834" t="s">
        <v>338</v>
      </c>
      <c r="D1" s="1835"/>
      <c r="E1" s="1835"/>
      <c r="F1" s="1835"/>
      <c r="G1" s="1835"/>
      <c r="H1" s="1835"/>
      <c r="I1" s="1835"/>
      <c r="J1" s="1836"/>
      <c r="K1" s="1846" t="s">
        <v>338</v>
      </c>
      <c r="L1" s="1847"/>
      <c r="M1" s="1847"/>
      <c r="N1" s="1847"/>
      <c r="O1" s="1847"/>
      <c r="P1" s="1847"/>
      <c r="Q1" s="1847"/>
      <c r="R1" s="1847"/>
      <c r="S1" s="1847"/>
      <c r="T1" s="1848"/>
      <c r="U1" s="1834" t="s">
        <v>338</v>
      </c>
      <c r="V1" s="1835"/>
      <c r="W1" s="1835"/>
      <c r="X1" s="1835"/>
      <c r="Y1" s="1835"/>
      <c r="Z1" s="1835"/>
      <c r="AA1" s="1836"/>
      <c r="AB1" s="1834" t="s">
        <v>338</v>
      </c>
      <c r="AC1" s="1835"/>
      <c r="AD1" s="1835"/>
      <c r="AE1" s="1835"/>
      <c r="AF1" s="1836"/>
    </row>
    <row r="2" spans="1:32" ht="27.75" customHeight="1" x14ac:dyDescent="0.2">
      <c r="A2" s="1840"/>
      <c r="B2" s="1841"/>
      <c r="C2" s="1688" t="s">
        <v>1173</v>
      </c>
      <c r="D2" s="1683" t="s">
        <v>1612</v>
      </c>
      <c r="E2" s="1831"/>
      <c r="F2" s="1831"/>
      <c r="G2" s="1832"/>
      <c r="H2" s="1683" t="s">
        <v>825</v>
      </c>
      <c r="I2" s="1830"/>
      <c r="J2" s="1684"/>
      <c r="K2" s="1683" t="s">
        <v>822</v>
      </c>
      <c r="L2" s="1830"/>
      <c r="M2" s="1684"/>
      <c r="N2" s="1683" t="s">
        <v>823</v>
      </c>
      <c r="O2" s="1830"/>
      <c r="P2" s="1684"/>
      <c r="Q2" s="1683" t="s">
        <v>824</v>
      </c>
      <c r="R2" s="1830"/>
      <c r="S2" s="1684"/>
      <c r="T2" s="1688" t="s">
        <v>445</v>
      </c>
      <c r="U2" s="1837" t="s">
        <v>241</v>
      </c>
      <c r="V2" s="1837"/>
      <c r="W2" s="1837"/>
      <c r="X2" s="1688" t="s">
        <v>446</v>
      </c>
      <c r="Y2" s="1828" t="s">
        <v>1083</v>
      </c>
      <c r="Z2" s="1828" t="s">
        <v>447</v>
      </c>
      <c r="AA2" s="1674" t="s">
        <v>1263</v>
      </c>
      <c r="AB2" s="1688" t="s">
        <v>831</v>
      </c>
      <c r="AC2" s="1688" t="s">
        <v>1081</v>
      </c>
      <c r="AD2" s="1688" t="s">
        <v>278</v>
      </c>
      <c r="AE2" s="1688" t="s">
        <v>387</v>
      </c>
      <c r="AF2" s="1688" t="s">
        <v>832</v>
      </c>
    </row>
    <row r="3" spans="1:32" ht="93" customHeight="1" x14ac:dyDescent="0.2">
      <c r="A3" s="1842"/>
      <c r="B3" s="1843"/>
      <c r="C3" s="1844"/>
      <c r="D3" s="1307" t="s">
        <v>409</v>
      </c>
      <c r="E3" s="1307" t="s">
        <v>539</v>
      </c>
      <c r="F3" s="1307" t="s">
        <v>409</v>
      </c>
      <c r="G3" s="1307" t="s">
        <v>538</v>
      </c>
      <c r="H3" s="1307" t="s">
        <v>1174</v>
      </c>
      <c r="I3" s="1307" t="s">
        <v>409</v>
      </c>
      <c r="J3" s="1307" t="s">
        <v>352</v>
      </c>
      <c r="K3" s="1310" t="s">
        <v>1175</v>
      </c>
      <c r="L3" s="1307" t="s">
        <v>409</v>
      </c>
      <c r="M3" s="1307" t="s">
        <v>352</v>
      </c>
      <c r="N3" s="1307" t="s">
        <v>1176</v>
      </c>
      <c r="O3" s="1307" t="s">
        <v>409</v>
      </c>
      <c r="P3" s="1307" t="s">
        <v>352</v>
      </c>
      <c r="Q3" s="1307" t="s">
        <v>1176</v>
      </c>
      <c r="R3" s="1307" t="s">
        <v>409</v>
      </c>
      <c r="S3" s="1307" t="s">
        <v>352</v>
      </c>
      <c r="T3" s="1688"/>
      <c r="U3" s="1308" t="s">
        <v>1156</v>
      </c>
      <c r="V3" s="1308" t="s">
        <v>1157</v>
      </c>
      <c r="W3" s="1308" t="s">
        <v>242</v>
      </c>
      <c r="X3" s="1688"/>
      <c r="Y3" s="1829"/>
      <c r="Z3" s="1829"/>
      <c r="AA3" s="1674"/>
      <c r="AB3" s="1688"/>
      <c r="AC3" s="1688"/>
      <c r="AD3" s="1688"/>
      <c r="AE3" s="1688"/>
      <c r="AF3" s="1688"/>
    </row>
    <row r="4" spans="1:32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>
        <v>17</v>
      </c>
      <c r="T4" s="187">
        <v>18</v>
      </c>
      <c r="U4" s="187">
        <v>19</v>
      </c>
      <c r="V4" s="187">
        <v>20</v>
      </c>
      <c r="W4" s="187">
        <v>21</v>
      </c>
      <c r="X4" s="187">
        <v>22</v>
      </c>
      <c r="Y4" s="187">
        <v>23</v>
      </c>
      <c r="Z4" s="187">
        <v>24</v>
      </c>
      <c r="AA4" s="187">
        <v>25</v>
      </c>
      <c r="AB4" s="187">
        <v>26</v>
      </c>
      <c r="AC4" s="187">
        <v>27</v>
      </c>
      <c r="AD4" s="187">
        <v>28</v>
      </c>
      <c r="AE4" s="187">
        <v>29</v>
      </c>
      <c r="AF4" s="187">
        <v>30</v>
      </c>
    </row>
    <row r="5" spans="1:32" s="760" customFormat="1" ht="36" customHeight="1" x14ac:dyDescent="0.2">
      <c r="A5" s="757"/>
      <c r="B5" s="758"/>
      <c r="C5" s="633" t="s">
        <v>1518</v>
      </c>
      <c r="D5" s="633" t="s">
        <v>1119</v>
      </c>
      <c r="E5" s="633" t="s">
        <v>721</v>
      </c>
      <c r="F5" s="633" t="s">
        <v>681</v>
      </c>
      <c r="G5" s="633" t="s">
        <v>659</v>
      </c>
      <c r="H5" s="633" t="s">
        <v>821</v>
      </c>
      <c r="I5" s="633" t="s">
        <v>1120</v>
      </c>
      <c r="J5" s="633" t="s">
        <v>730</v>
      </c>
      <c r="K5" s="633" t="s">
        <v>820</v>
      </c>
      <c r="L5" s="633" t="s">
        <v>1121</v>
      </c>
      <c r="M5" s="633" t="s">
        <v>731</v>
      </c>
      <c r="N5" s="633" t="s">
        <v>818</v>
      </c>
      <c r="O5" s="633" t="s">
        <v>1122</v>
      </c>
      <c r="P5" s="633" t="s">
        <v>732</v>
      </c>
      <c r="Q5" s="633" t="s">
        <v>819</v>
      </c>
      <c r="R5" s="633" t="s">
        <v>1123</v>
      </c>
      <c r="S5" s="633" t="s">
        <v>733</v>
      </c>
      <c r="T5" s="633" t="s">
        <v>734</v>
      </c>
      <c r="U5" s="633" t="s">
        <v>814</v>
      </c>
      <c r="V5" s="633" t="s">
        <v>815</v>
      </c>
      <c r="W5" s="633" t="s">
        <v>735</v>
      </c>
      <c r="X5" s="633" t="s">
        <v>736</v>
      </c>
      <c r="Y5" s="633" t="s">
        <v>737</v>
      </c>
      <c r="Z5" s="633" t="s">
        <v>738</v>
      </c>
      <c r="AA5" s="633" t="s">
        <v>725</v>
      </c>
      <c r="AB5" s="633" t="s">
        <v>1504</v>
      </c>
      <c r="AC5" s="633" t="s">
        <v>1511</v>
      </c>
      <c r="AD5" s="633" t="s">
        <v>739</v>
      </c>
      <c r="AE5" s="633" t="s">
        <v>830</v>
      </c>
      <c r="AF5" s="633" t="s">
        <v>1520</v>
      </c>
    </row>
    <row r="6" spans="1:32" s="760" customFormat="1" ht="36" hidden="1" customHeight="1" x14ac:dyDescent="0.2">
      <c r="A6" s="761"/>
      <c r="B6" s="762"/>
      <c r="C6" s="637" t="s">
        <v>573</v>
      </c>
      <c r="D6" s="637" t="s">
        <v>573</v>
      </c>
      <c r="E6" s="637" t="s">
        <v>574</v>
      </c>
      <c r="F6" s="637" t="s">
        <v>684</v>
      </c>
      <c r="G6" s="637" t="s">
        <v>574</v>
      </c>
      <c r="H6" s="637" t="s">
        <v>646</v>
      </c>
      <c r="I6" s="637" t="s">
        <v>573</v>
      </c>
      <c r="J6" s="637" t="s">
        <v>574</v>
      </c>
      <c r="K6" s="637" t="s">
        <v>646</v>
      </c>
      <c r="L6" s="637" t="s">
        <v>573</v>
      </c>
      <c r="M6" s="637" t="s">
        <v>574</v>
      </c>
      <c r="N6" s="637" t="s">
        <v>646</v>
      </c>
      <c r="O6" s="637" t="s">
        <v>573</v>
      </c>
      <c r="P6" s="637" t="s">
        <v>574</v>
      </c>
      <c r="Q6" s="637" t="s">
        <v>646</v>
      </c>
      <c r="R6" s="637" t="s">
        <v>573</v>
      </c>
      <c r="S6" s="637" t="s">
        <v>574</v>
      </c>
      <c r="T6" s="637" t="s">
        <v>574</v>
      </c>
      <c r="U6" s="637" t="s">
        <v>724</v>
      </c>
      <c r="V6" s="637" t="s">
        <v>724</v>
      </c>
      <c r="W6" s="637" t="s">
        <v>574</v>
      </c>
      <c r="X6" s="637" t="s">
        <v>574</v>
      </c>
      <c r="Y6" s="637" t="s">
        <v>574</v>
      </c>
      <c r="Z6" s="637" t="s">
        <v>574</v>
      </c>
      <c r="AA6" s="637" t="s">
        <v>725</v>
      </c>
      <c r="AB6" s="637" t="s">
        <v>740</v>
      </c>
      <c r="AC6" s="637" t="s">
        <v>726</v>
      </c>
      <c r="AD6" s="637" t="s">
        <v>574</v>
      </c>
      <c r="AE6" s="637" t="s">
        <v>574</v>
      </c>
      <c r="AF6" s="637" t="s">
        <v>741</v>
      </c>
    </row>
    <row r="7" spans="1:32" ht="15" customHeight="1" x14ac:dyDescent="0.2">
      <c r="A7" s="415">
        <v>1</v>
      </c>
      <c r="B7" s="197" t="s">
        <v>5</v>
      </c>
      <c r="C7" s="201"/>
      <c r="D7" s="199"/>
      <c r="E7" s="199"/>
      <c r="F7" s="199"/>
      <c r="G7" s="199"/>
      <c r="H7" s="201"/>
      <c r="I7" s="199"/>
      <c r="J7" s="199"/>
      <c r="K7" s="201"/>
      <c r="L7" s="199"/>
      <c r="M7" s="199"/>
      <c r="N7" s="201"/>
      <c r="O7" s="199"/>
      <c r="P7" s="199"/>
      <c r="Q7" s="201"/>
      <c r="R7" s="199"/>
      <c r="S7" s="199"/>
      <c r="T7" s="202"/>
      <c r="U7" s="199"/>
      <c r="V7" s="199"/>
      <c r="W7" s="203"/>
      <c r="X7" s="202"/>
      <c r="Y7" s="199"/>
      <c r="Z7" s="202"/>
      <c r="AA7" s="199"/>
      <c r="AB7" s="202"/>
      <c r="AC7" s="199"/>
      <c r="AD7" s="199"/>
      <c r="AE7" s="202"/>
      <c r="AF7" s="204"/>
    </row>
    <row r="8" spans="1:32" ht="15" customHeight="1" x14ac:dyDescent="0.2">
      <c r="A8" s="416">
        <v>2</v>
      </c>
      <c r="B8" s="214" t="s">
        <v>6</v>
      </c>
      <c r="C8" s="218"/>
      <c r="D8" s="216"/>
      <c r="E8" s="216"/>
      <c r="F8" s="216"/>
      <c r="G8" s="216"/>
      <c r="H8" s="218"/>
      <c r="I8" s="216"/>
      <c r="J8" s="216"/>
      <c r="K8" s="218"/>
      <c r="L8" s="216"/>
      <c r="M8" s="216"/>
      <c r="N8" s="218"/>
      <c r="O8" s="216"/>
      <c r="P8" s="216"/>
      <c r="Q8" s="218"/>
      <c r="R8" s="216"/>
      <c r="S8" s="216"/>
      <c r="T8" s="219"/>
      <c r="U8" s="216"/>
      <c r="V8" s="216"/>
      <c r="W8" s="220"/>
      <c r="X8" s="219"/>
      <c r="Y8" s="216"/>
      <c r="Z8" s="219"/>
      <c r="AA8" s="216"/>
      <c r="AB8" s="219"/>
      <c r="AC8" s="216"/>
      <c r="AD8" s="216"/>
      <c r="AE8" s="219"/>
      <c r="AF8" s="222"/>
    </row>
    <row r="9" spans="1:32" ht="15" customHeight="1" x14ac:dyDescent="0.2">
      <c r="A9" s="416">
        <v>3</v>
      </c>
      <c r="B9" s="214" t="s">
        <v>7</v>
      </c>
      <c r="C9" s="218"/>
      <c r="D9" s="216"/>
      <c r="E9" s="216"/>
      <c r="F9" s="216"/>
      <c r="G9" s="216"/>
      <c r="H9" s="218"/>
      <c r="I9" s="216"/>
      <c r="J9" s="216"/>
      <c r="K9" s="218"/>
      <c r="L9" s="216"/>
      <c r="M9" s="216"/>
      <c r="N9" s="218"/>
      <c r="O9" s="216"/>
      <c r="P9" s="216"/>
      <c r="Q9" s="218"/>
      <c r="R9" s="216"/>
      <c r="S9" s="216"/>
      <c r="T9" s="219"/>
      <c r="U9" s="216"/>
      <c r="V9" s="216"/>
      <c r="W9" s="220"/>
      <c r="X9" s="219"/>
      <c r="Y9" s="216"/>
      <c r="Z9" s="219"/>
      <c r="AA9" s="216"/>
      <c r="AB9" s="219"/>
      <c r="AC9" s="216"/>
      <c r="AD9" s="216"/>
      <c r="AE9" s="219"/>
      <c r="AF9" s="222"/>
    </row>
    <row r="10" spans="1:32" ht="15" customHeight="1" x14ac:dyDescent="0.2">
      <c r="A10" s="416">
        <v>4</v>
      </c>
      <c r="B10" s="214" t="s">
        <v>8</v>
      </c>
      <c r="C10" s="218"/>
      <c r="D10" s="216"/>
      <c r="E10" s="216"/>
      <c r="F10" s="216"/>
      <c r="G10" s="216"/>
      <c r="H10" s="218"/>
      <c r="I10" s="216"/>
      <c r="J10" s="216"/>
      <c r="K10" s="218"/>
      <c r="L10" s="216"/>
      <c r="M10" s="216"/>
      <c r="N10" s="218"/>
      <c r="O10" s="216"/>
      <c r="P10" s="216"/>
      <c r="Q10" s="218"/>
      <c r="R10" s="216"/>
      <c r="S10" s="216"/>
      <c r="T10" s="219"/>
      <c r="U10" s="216"/>
      <c r="V10" s="216"/>
      <c r="W10" s="220"/>
      <c r="X10" s="219"/>
      <c r="Y10" s="216"/>
      <c r="Z10" s="219"/>
      <c r="AA10" s="216"/>
      <c r="AB10" s="219"/>
      <c r="AC10" s="216"/>
      <c r="AD10" s="216"/>
      <c r="AE10" s="219"/>
      <c r="AF10" s="222"/>
    </row>
    <row r="11" spans="1:32" ht="15" customHeight="1" x14ac:dyDescent="0.2">
      <c r="A11" s="417">
        <v>5</v>
      </c>
      <c r="B11" s="228" t="s">
        <v>9</v>
      </c>
      <c r="C11" s="232"/>
      <c r="D11" s="230"/>
      <c r="E11" s="230"/>
      <c r="F11" s="230"/>
      <c r="G11" s="230"/>
      <c r="H11" s="232"/>
      <c r="I11" s="230"/>
      <c r="J11" s="230"/>
      <c r="K11" s="232"/>
      <c r="L11" s="230"/>
      <c r="M11" s="230"/>
      <c r="N11" s="232"/>
      <c r="O11" s="230"/>
      <c r="P11" s="230"/>
      <c r="Q11" s="232"/>
      <c r="R11" s="230"/>
      <c r="S11" s="230"/>
      <c r="T11" s="233"/>
      <c r="U11" s="230"/>
      <c r="V11" s="230"/>
      <c r="W11" s="234"/>
      <c r="X11" s="233"/>
      <c r="Y11" s="230"/>
      <c r="Z11" s="233"/>
      <c r="AA11" s="230"/>
      <c r="AB11" s="233"/>
      <c r="AC11" s="236"/>
      <c r="AD11" s="230"/>
      <c r="AE11" s="237"/>
      <c r="AF11" s="237"/>
    </row>
    <row r="12" spans="1:32" ht="15" customHeight="1" x14ac:dyDescent="0.2">
      <c r="A12" s="415">
        <v>6</v>
      </c>
      <c r="B12" s="197" t="s">
        <v>10</v>
      </c>
      <c r="C12" s="201"/>
      <c r="D12" s="199"/>
      <c r="E12" s="199"/>
      <c r="F12" s="199"/>
      <c r="G12" s="199"/>
      <c r="H12" s="201"/>
      <c r="I12" s="199"/>
      <c r="J12" s="199"/>
      <c r="K12" s="201"/>
      <c r="L12" s="199"/>
      <c r="M12" s="199"/>
      <c r="N12" s="201"/>
      <c r="O12" s="199"/>
      <c r="P12" s="199"/>
      <c r="Q12" s="201"/>
      <c r="R12" s="199"/>
      <c r="S12" s="199"/>
      <c r="T12" s="202"/>
      <c r="U12" s="199"/>
      <c r="V12" s="199"/>
      <c r="W12" s="203"/>
      <c r="X12" s="202"/>
      <c r="Y12" s="199"/>
      <c r="Z12" s="202"/>
      <c r="AA12" s="199"/>
      <c r="AB12" s="202"/>
      <c r="AC12" s="199"/>
      <c r="AD12" s="199"/>
      <c r="AE12" s="202"/>
      <c r="AF12" s="204"/>
    </row>
    <row r="13" spans="1:32" ht="15" customHeight="1" x14ac:dyDescent="0.2">
      <c r="A13" s="416">
        <v>7</v>
      </c>
      <c r="B13" s="214" t="s">
        <v>11</v>
      </c>
      <c r="C13" s="218"/>
      <c r="D13" s="216"/>
      <c r="E13" s="216"/>
      <c r="F13" s="216"/>
      <c r="G13" s="216"/>
      <c r="H13" s="218"/>
      <c r="I13" s="216"/>
      <c r="J13" s="216"/>
      <c r="K13" s="218"/>
      <c r="L13" s="216"/>
      <c r="M13" s="216"/>
      <c r="N13" s="218"/>
      <c r="O13" s="216"/>
      <c r="P13" s="216"/>
      <c r="Q13" s="218"/>
      <c r="R13" s="216"/>
      <c r="S13" s="216"/>
      <c r="T13" s="219"/>
      <c r="U13" s="216"/>
      <c r="V13" s="216"/>
      <c r="W13" s="220"/>
      <c r="X13" s="219"/>
      <c r="Y13" s="216"/>
      <c r="Z13" s="219"/>
      <c r="AA13" s="216"/>
      <c r="AB13" s="219"/>
      <c r="AC13" s="216"/>
      <c r="AD13" s="216"/>
      <c r="AE13" s="219"/>
      <c r="AF13" s="222"/>
    </row>
    <row r="14" spans="1:32" ht="15" customHeight="1" x14ac:dyDescent="0.2">
      <c r="A14" s="416">
        <v>8</v>
      </c>
      <c r="B14" s="214" t="s">
        <v>12</v>
      </c>
      <c r="C14" s="218"/>
      <c r="D14" s="216"/>
      <c r="E14" s="216"/>
      <c r="F14" s="216"/>
      <c r="G14" s="216"/>
      <c r="H14" s="218"/>
      <c r="I14" s="216"/>
      <c r="J14" s="216"/>
      <c r="K14" s="218"/>
      <c r="L14" s="216"/>
      <c r="M14" s="216"/>
      <c r="N14" s="218"/>
      <c r="O14" s="216"/>
      <c r="P14" s="216"/>
      <c r="Q14" s="218"/>
      <c r="R14" s="216"/>
      <c r="S14" s="216"/>
      <c r="T14" s="219"/>
      <c r="U14" s="216"/>
      <c r="V14" s="216"/>
      <c r="W14" s="220"/>
      <c r="X14" s="219"/>
      <c r="Y14" s="216"/>
      <c r="Z14" s="219"/>
      <c r="AA14" s="216"/>
      <c r="AB14" s="219"/>
      <c r="AC14" s="216"/>
      <c r="AD14" s="216"/>
      <c r="AE14" s="219"/>
      <c r="AF14" s="222"/>
    </row>
    <row r="15" spans="1:32" ht="15" customHeight="1" x14ac:dyDescent="0.2">
      <c r="A15" s="416">
        <v>9</v>
      </c>
      <c r="B15" s="214" t="s">
        <v>13</v>
      </c>
      <c r="C15" s="218"/>
      <c r="D15" s="216"/>
      <c r="E15" s="216"/>
      <c r="F15" s="216"/>
      <c r="G15" s="216"/>
      <c r="H15" s="218"/>
      <c r="I15" s="216"/>
      <c r="J15" s="216"/>
      <c r="K15" s="218"/>
      <c r="L15" s="216"/>
      <c r="M15" s="216"/>
      <c r="N15" s="218"/>
      <c r="O15" s="216"/>
      <c r="P15" s="216"/>
      <c r="Q15" s="218"/>
      <c r="R15" s="216"/>
      <c r="S15" s="216"/>
      <c r="T15" s="219"/>
      <c r="U15" s="216"/>
      <c r="V15" s="216"/>
      <c r="W15" s="220"/>
      <c r="X15" s="219"/>
      <c r="Y15" s="216"/>
      <c r="Z15" s="219"/>
      <c r="AA15" s="216"/>
      <c r="AB15" s="219"/>
      <c r="AC15" s="216"/>
      <c r="AD15" s="216"/>
      <c r="AE15" s="219"/>
      <c r="AF15" s="222"/>
    </row>
    <row r="16" spans="1:32" ht="15" customHeight="1" x14ac:dyDescent="0.2">
      <c r="A16" s="417">
        <v>10</v>
      </c>
      <c r="B16" s="228" t="s">
        <v>14</v>
      </c>
      <c r="C16" s="232"/>
      <c r="D16" s="230"/>
      <c r="E16" s="230"/>
      <c r="F16" s="230"/>
      <c r="G16" s="230"/>
      <c r="H16" s="232"/>
      <c r="I16" s="230"/>
      <c r="J16" s="230"/>
      <c r="K16" s="232"/>
      <c r="L16" s="230"/>
      <c r="M16" s="230"/>
      <c r="N16" s="232"/>
      <c r="O16" s="230"/>
      <c r="P16" s="230"/>
      <c r="Q16" s="232"/>
      <c r="R16" s="230"/>
      <c r="S16" s="230"/>
      <c r="T16" s="233"/>
      <c r="U16" s="230"/>
      <c r="V16" s="230"/>
      <c r="W16" s="234"/>
      <c r="X16" s="233"/>
      <c r="Y16" s="230"/>
      <c r="Z16" s="233"/>
      <c r="AA16" s="230"/>
      <c r="AB16" s="233"/>
      <c r="AC16" s="236"/>
      <c r="AD16" s="230"/>
      <c r="AE16" s="237"/>
      <c r="AF16" s="237"/>
    </row>
    <row r="17" spans="1:32" ht="15" customHeight="1" x14ac:dyDescent="0.2">
      <c r="A17" s="415">
        <v>11</v>
      </c>
      <c r="B17" s="197" t="s">
        <v>15</v>
      </c>
      <c r="C17" s="201"/>
      <c r="D17" s="199"/>
      <c r="E17" s="199"/>
      <c r="F17" s="199"/>
      <c r="G17" s="199"/>
      <c r="H17" s="201"/>
      <c r="I17" s="199"/>
      <c r="J17" s="199"/>
      <c r="K17" s="201"/>
      <c r="L17" s="199"/>
      <c r="M17" s="199"/>
      <c r="N17" s="201"/>
      <c r="O17" s="199"/>
      <c r="P17" s="199"/>
      <c r="Q17" s="201"/>
      <c r="R17" s="199"/>
      <c r="S17" s="199"/>
      <c r="T17" s="202"/>
      <c r="U17" s="199"/>
      <c r="V17" s="199"/>
      <c r="W17" s="203"/>
      <c r="X17" s="202"/>
      <c r="Y17" s="199"/>
      <c r="Z17" s="202"/>
      <c r="AA17" s="199"/>
      <c r="AB17" s="202"/>
      <c r="AC17" s="199"/>
      <c r="AD17" s="199"/>
      <c r="AE17" s="202"/>
      <c r="AF17" s="204"/>
    </row>
    <row r="18" spans="1:32" ht="15" customHeight="1" x14ac:dyDescent="0.2">
      <c r="A18" s="416">
        <v>12</v>
      </c>
      <c r="B18" s="214" t="s">
        <v>16</v>
      </c>
      <c r="C18" s="218"/>
      <c r="D18" s="216"/>
      <c r="E18" s="216"/>
      <c r="F18" s="216"/>
      <c r="G18" s="216"/>
      <c r="H18" s="218"/>
      <c r="I18" s="216"/>
      <c r="J18" s="216"/>
      <c r="K18" s="218"/>
      <c r="L18" s="216"/>
      <c r="M18" s="216"/>
      <c r="N18" s="218"/>
      <c r="O18" s="216"/>
      <c r="P18" s="216"/>
      <c r="Q18" s="218"/>
      <c r="R18" s="216"/>
      <c r="S18" s="216"/>
      <c r="T18" s="219"/>
      <c r="U18" s="216"/>
      <c r="V18" s="216"/>
      <c r="W18" s="220"/>
      <c r="X18" s="219"/>
      <c r="Y18" s="216"/>
      <c r="Z18" s="219"/>
      <c r="AA18" s="216"/>
      <c r="AB18" s="219"/>
      <c r="AC18" s="216"/>
      <c r="AD18" s="216"/>
      <c r="AE18" s="219"/>
      <c r="AF18" s="222"/>
    </row>
    <row r="19" spans="1:32" ht="15" customHeight="1" x14ac:dyDescent="0.2">
      <c r="A19" s="416">
        <v>13</v>
      </c>
      <c r="B19" s="214" t="s">
        <v>17</v>
      </c>
      <c r="C19" s="218"/>
      <c r="D19" s="216"/>
      <c r="E19" s="216"/>
      <c r="F19" s="216"/>
      <c r="G19" s="216"/>
      <c r="H19" s="218"/>
      <c r="I19" s="216"/>
      <c r="J19" s="216"/>
      <c r="K19" s="218"/>
      <c r="L19" s="216"/>
      <c r="M19" s="216"/>
      <c r="N19" s="218"/>
      <c r="O19" s="216"/>
      <c r="P19" s="216"/>
      <c r="Q19" s="218"/>
      <c r="R19" s="216"/>
      <c r="S19" s="216"/>
      <c r="T19" s="219"/>
      <c r="U19" s="216"/>
      <c r="V19" s="216"/>
      <c r="W19" s="220"/>
      <c r="X19" s="219"/>
      <c r="Y19" s="216"/>
      <c r="Z19" s="219"/>
      <c r="AA19" s="216"/>
      <c r="AB19" s="219"/>
      <c r="AC19" s="216"/>
      <c r="AD19" s="216"/>
      <c r="AE19" s="219"/>
      <c r="AF19" s="222"/>
    </row>
    <row r="20" spans="1:32" ht="15" customHeight="1" x14ac:dyDescent="0.2">
      <c r="A20" s="416">
        <v>14</v>
      </c>
      <c r="B20" s="214" t="s">
        <v>18</v>
      </c>
      <c r="C20" s="218"/>
      <c r="D20" s="216"/>
      <c r="E20" s="216"/>
      <c r="F20" s="216"/>
      <c r="G20" s="216"/>
      <c r="H20" s="218"/>
      <c r="I20" s="216"/>
      <c r="J20" s="216"/>
      <c r="K20" s="218"/>
      <c r="L20" s="216"/>
      <c r="M20" s="216"/>
      <c r="N20" s="218"/>
      <c r="O20" s="216"/>
      <c r="P20" s="216"/>
      <c r="Q20" s="218"/>
      <c r="R20" s="216"/>
      <c r="S20" s="216"/>
      <c r="T20" s="219"/>
      <c r="U20" s="216"/>
      <c r="V20" s="216"/>
      <c r="W20" s="220"/>
      <c r="X20" s="219"/>
      <c r="Y20" s="216"/>
      <c r="Z20" s="219"/>
      <c r="AA20" s="216"/>
      <c r="AB20" s="219"/>
      <c r="AC20" s="216"/>
      <c r="AD20" s="216"/>
      <c r="AE20" s="219"/>
      <c r="AF20" s="222"/>
    </row>
    <row r="21" spans="1:32" ht="15" customHeight="1" x14ac:dyDescent="0.2">
      <c r="A21" s="417">
        <v>15</v>
      </c>
      <c r="B21" s="228" t="s">
        <v>19</v>
      </c>
      <c r="C21" s="232"/>
      <c r="D21" s="230"/>
      <c r="E21" s="230"/>
      <c r="F21" s="230"/>
      <c r="G21" s="230"/>
      <c r="H21" s="232"/>
      <c r="I21" s="230"/>
      <c r="J21" s="230"/>
      <c r="K21" s="232"/>
      <c r="L21" s="230"/>
      <c r="M21" s="230"/>
      <c r="N21" s="232"/>
      <c r="O21" s="230"/>
      <c r="P21" s="230"/>
      <c r="Q21" s="232"/>
      <c r="R21" s="230"/>
      <c r="S21" s="230"/>
      <c r="T21" s="233"/>
      <c r="U21" s="230"/>
      <c r="V21" s="230"/>
      <c r="W21" s="234"/>
      <c r="X21" s="233"/>
      <c r="Y21" s="230"/>
      <c r="Z21" s="233"/>
      <c r="AA21" s="230"/>
      <c r="AB21" s="233"/>
      <c r="AC21" s="236"/>
      <c r="AD21" s="230"/>
      <c r="AE21" s="237"/>
      <c r="AF21" s="237"/>
    </row>
    <row r="22" spans="1:32" ht="15" customHeight="1" x14ac:dyDescent="0.2">
      <c r="A22" s="415">
        <v>16</v>
      </c>
      <c r="B22" s="197" t="s">
        <v>20</v>
      </c>
      <c r="C22" s="201"/>
      <c r="D22" s="199"/>
      <c r="E22" s="199"/>
      <c r="F22" s="199"/>
      <c r="G22" s="199"/>
      <c r="H22" s="201"/>
      <c r="I22" s="199"/>
      <c r="J22" s="199"/>
      <c r="K22" s="201"/>
      <c r="L22" s="199"/>
      <c r="M22" s="199"/>
      <c r="N22" s="201"/>
      <c r="O22" s="199"/>
      <c r="P22" s="199"/>
      <c r="Q22" s="201"/>
      <c r="R22" s="199"/>
      <c r="S22" s="199"/>
      <c r="T22" s="202"/>
      <c r="U22" s="199"/>
      <c r="V22" s="199"/>
      <c r="W22" s="203"/>
      <c r="X22" s="202"/>
      <c r="Y22" s="199"/>
      <c r="Z22" s="202"/>
      <c r="AA22" s="199"/>
      <c r="AB22" s="202"/>
      <c r="AC22" s="199"/>
      <c r="AD22" s="199"/>
      <c r="AE22" s="202"/>
      <c r="AF22" s="204"/>
    </row>
    <row r="23" spans="1:32" ht="15" customHeight="1" x14ac:dyDescent="0.2">
      <c r="A23" s="416">
        <v>17</v>
      </c>
      <c r="B23" s="214" t="s">
        <v>21</v>
      </c>
      <c r="C23" s="218"/>
      <c r="D23" s="216"/>
      <c r="E23" s="216"/>
      <c r="F23" s="216"/>
      <c r="G23" s="216"/>
      <c r="H23" s="218"/>
      <c r="I23" s="216"/>
      <c r="J23" s="216"/>
      <c r="K23" s="218"/>
      <c r="L23" s="216"/>
      <c r="M23" s="216"/>
      <c r="N23" s="218"/>
      <c r="O23" s="216"/>
      <c r="P23" s="216"/>
      <c r="Q23" s="218"/>
      <c r="R23" s="216"/>
      <c r="S23" s="216"/>
      <c r="T23" s="219"/>
      <c r="U23" s="216"/>
      <c r="V23" s="216"/>
      <c r="W23" s="220"/>
      <c r="X23" s="219"/>
      <c r="Y23" s="216"/>
      <c r="Z23" s="219"/>
      <c r="AA23" s="216"/>
      <c r="AB23" s="219"/>
      <c r="AC23" s="216"/>
      <c r="AD23" s="216"/>
      <c r="AE23" s="219"/>
      <c r="AF23" s="222"/>
    </row>
    <row r="24" spans="1:32" ht="15" customHeight="1" x14ac:dyDescent="0.2">
      <c r="A24" s="416">
        <v>18</v>
      </c>
      <c r="B24" s="214" t="s">
        <v>22</v>
      </c>
      <c r="C24" s="218"/>
      <c r="D24" s="216"/>
      <c r="E24" s="216"/>
      <c r="F24" s="216"/>
      <c r="G24" s="216"/>
      <c r="H24" s="218"/>
      <c r="I24" s="216"/>
      <c r="J24" s="216"/>
      <c r="K24" s="218"/>
      <c r="L24" s="216"/>
      <c r="M24" s="216"/>
      <c r="N24" s="218"/>
      <c r="O24" s="216"/>
      <c r="P24" s="216"/>
      <c r="Q24" s="218"/>
      <c r="R24" s="216"/>
      <c r="S24" s="216"/>
      <c r="T24" s="219"/>
      <c r="U24" s="216"/>
      <c r="V24" s="216"/>
      <c r="W24" s="220"/>
      <c r="X24" s="219"/>
      <c r="Y24" s="216"/>
      <c r="Z24" s="219"/>
      <c r="AA24" s="216"/>
      <c r="AB24" s="219"/>
      <c r="AC24" s="216"/>
      <c r="AD24" s="216"/>
      <c r="AE24" s="219"/>
      <c r="AF24" s="222"/>
    </row>
    <row r="25" spans="1:32" ht="15" customHeight="1" x14ac:dyDescent="0.2">
      <c r="A25" s="416">
        <v>19</v>
      </c>
      <c r="B25" s="214" t="s">
        <v>23</v>
      </c>
      <c r="C25" s="218"/>
      <c r="D25" s="216"/>
      <c r="E25" s="216"/>
      <c r="F25" s="216"/>
      <c r="G25" s="216"/>
      <c r="H25" s="218"/>
      <c r="I25" s="216"/>
      <c r="J25" s="216"/>
      <c r="K25" s="218"/>
      <c r="L25" s="216"/>
      <c r="M25" s="216"/>
      <c r="N25" s="218"/>
      <c r="O25" s="216"/>
      <c r="P25" s="216"/>
      <c r="Q25" s="218"/>
      <c r="R25" s="216"/>
      <c r="S25" s="216"/>
      <c r="T25" s="219"/>
      <c r="U25" s="216"/>
      <c r="V25" s="216"/>
      <c r="W25" s="220"/>
      <c r="X25" s="219"/>
      <c r="Y25" s="216"/>
      <c r="Z25" s="219"/>
      <c r="AA25" s="216"/>
      <c r="AB25" s="219"/>
      <c r="AC25" s="216"/>
      <c r="AD25" s="216"/>
      <c r="AE25" s="219"/>
      <c r="AF25" s="222"/>
    </row>
    <row r="26" spans="1:32" ht="15" customHeight="1" x14ac:dyDescent="0.2">
      <c r="A26" s="417">
        <v>20</v>
      </c>
      <c r="B26" s="228" t="s">
        <v>24</v>
      </c>
      <c r="C26" s="232"/>
      <c r="D26" s="230"/>
      <c r="E26" s="230"/>
      <c r="F26" s="230"/>
      <c r="G26" s="230"/>
      <c r="H26" s="232"/>
      <c r="I26" s="230"/>
      <c r="J26" s="230"/>
      <c r="K26" s="232"/>
      <c r="L26" s="230"/>
      <c r="M26" s="230"/>
      <c r="N26" s="232"/>
      <c r="O26" s="230"/>
      <c r="P26" s="230"/>
      <c r="Q26" s="232"/>
      <c r="R26" s="230"/>
      <c r="S26" s="230"/>
      <c r="T26" s="233"/>
      <c r="U26" s="230"/>
      <c r="V26" s="230"/>
      <c r="W26" s="234"/>
      <c r="X26" s="233"/>
      <c r="Y26" s="230"/>
      <c r="Z26" s="233"/>
      <c r="AA26" s="230"/>
      <c r="AB26" s="233"/>
      <c r="AC26" s="236"/>
      <c r="AD26" s="230"/>
      <c r="AE26" s="237"/>
      <c r="AF26" s="237"/>
    </row>
    <row r="27" spans="1:32" ht="15" customHeight="1" x14ac:dyDescent="0.2">
      <c r="A27" s="415">
        <v>21</v>
      </c>
      <c r="B27" s="197" t="s">
        <v>25</v>
      </c>
      <c r="C27" s="201"/>
      <c r="D27" s="199"/>
      <c r="E27" s="199"/>
      <c r="F27" s="199"/>
      <c r="G27" s="199"/>
      <c r="H27" s="201"/>
      <c r="I27" s="199"/>
      <c r="J27" s="199"/>
      <c r="K27" s="201"/>
      <c r="L27" s="199"/>
      <c r="M27" s="199"/>
      <c r="N27" s="201"/>
      <c r="O27" s="199"/>
      <c r="P27" s="199"/>
      <c r="Q27" s="201"/>
      <c r="R27" s="199"/>
      <c r="S27" s="199"/>
      <c r="T27" s="202"/>
      <c r="U27" s="199"/>
      <c r="V27" s="199"/>
      <c r="W27" s="203"/>
      <c r="X27" s="202"/>
      <c r="Y27" s="199"/>
      <c r="Z27" s="202"/>
      <c r="AA27" s="199"/>
      <c r="AB27" s="202"/>
      <c r="AC27" s="199"/>
      <c r="AD27" s="199"/>
      <c r="AE27" s="202"/>
      <c r="AF27" s="204"/>
    </row>
    <row r="28" spans="1:32" ht="15" customHeight="1" x14ac:dyDescent="0.2">
      <c r="A28" s="416">
        <v>22</v>
      </c>
      <c r="B28" s="214" t="s">
        <v>26</v>
      </c>
      <c r="C28" s="218"/>
      <c r="D28" s="216"/>
      <c r="E28" s="216"/>
      <c r="F28" s="216"/>
      <c r="G28" s="216"/>
      <c r="H28" s="218"/>
      <c r="I28" s="216"/>
      <c r="J28" s="216"/>
      <c r="K28" s="218"/>
      <c r="L28" s="216"/>
      <c r="M28" s="216"/>
      <c r="N28" s="218"/>
      <c r="O28" s="216"/>
      <c r="P28" s="216"/>
      <c r="Q28" s="218"/>
      <c r="R28" s="216"/>
      <c r="S28" s="216"/>
      <c r="T28" s="219"/>
      <c r="U28" s="216"/>
      <c r="V28" s="216"/>
      <c r="W28" s="220"/>
      <c r="X28" s="219"/>
      <c r="Y28" s="216"/>
      <c r="Z28" s="219"/>
      <c r="AA28" s="216"/>
      <c r="AB28" s="219"/>
      <c r="AC28" s="216"/>
      <c r="AD28" s="216"/>
      <c r="AE28" s="219"/>
      <c r="AF28" s="222"/>
    </row>
    <row r="29" spans="1:32" ht="15" customHeight="1" x14ac:dyDescent="0.2">
      <c r="A29" s="416">
        <v>23</v>
      </c>
      <c r="B29" s="214" t="s">
        <v>27</v>
      </c>
      <c r="C29" s="218"/>
      <c r="D29" s="216"/>
      <c r="E29" s="216"/>
      <c r="F29" s="216"/>
      <c r="G29" s="216"/>
      <c r="H29" s="218"/>
      <c r="I29" s="216"/>
      <c r="J29" s="216"/>
      <c r="K29" s="218"/>
      <c r="L29" s="216"/>
      <c r="M29" s="216"/>
      <c r="N29" s="218"/>
      <c r="O29" s="216"/>
      <c r="P29" s="216"/>
      <c r="Q29" s="218"/>
      <c r="R29" s="216"/>
      <c r="S29" s="216"/>
      <c r="T29" s="219"/>
      <c r="U29" s="216"/>
      <c r="V29" s="216"/>
      <c r="W29" s="220"/>
      <c r="X29" s="219"/>
      <c r="Y29" s="216"/>
      <c r="Z29" s="219"/>
      <c r="AA29" s="216"/>
      <c r="AB29" s="219"/>
      <c r="AC29" s="216"/>
      <c r="AD29" s="216"/>
      <c r="AE29" s="219"/>
      <c r="AF29" s="222"/>
    </row>
    <row r="30" spans="1:32" ht="15" customHeight="1" x14ac:dyDescent="0.2">
      <c r="A30" s="416">
        <v>24</v>
      </c>
      <c r="B30" s="214" t="s">
        <v>28</v>
      </c>
      <c r="C30" s="218"/>
      <c r="D30" s="216"/>
      <c r="E30" s="216"/>
      <c r="F30" s="216"/>
      <c r="G30" s="216"/>
      <c r="H30" s="218"/>
      <c r="I30" s="216"/>
      <c r="J30" s="216"/>
      <c r="K30" s="218"/>
      <c r="L30" s="216"/>
      <c r="M30" s="216"/>
      <c r="N30" s="218"/>
      <c r="O30" s="216"/>
      <c r="P30" s="216"/>
      <c r="Q30" s="218"/>
      <c r="R30" s="216"/>
      <c r="S30" s="216"/>
      <c r="T30" s="219"/>
      <c r="U30" s="216"/>
      <c r="V30" s="216"/>
      <c r="W30" s="220"/>
      <c r="X30" s="219"/>
      <c r="Y30" s="216"/>
      <c r="Z30" s="219"/>
      <c r="AA30" s="216"/>
      <c r="AB30" s="219"/>
      <c r="AC30" s="216"/>
      <c r="AD30" s="216"/>
      <c r="AE30" s="219"/>
      <c r="AF30" s="222"/>
    </row>
    <row r="31" spans="1:32" ht="15" customHeight="1" x14ac:dyDescent="0.2">
      <c r="A31" s="417">
        <v>25</v>
      </c>
      <c r="B31" s="228" t="s">
        <v>29</v>
      </c>
      <c r="C31" s="232"/>
      <c r="D31" s="230"/>
      <c r="E31" s="230"/>
      <c r="F31" s="230"/>
      <c r="G31" s="230"/>
      <c r="H31" s="232"/>
      <c r="I31" s="230"/>
      <c r="J31" s="230"/>
      <c r="K31" s="232"/>
      <c r="L31" s="230"/>
      <c r="M31" s="230"/>
      <c r="N31" s="232"/>
      <c r="O31" s="230"/>
      <c r="P31" s="230"/>
      <c r="Q31" s="232"/>
      <c r="R31" s="230"/>
      <c r="S31" s="230"/>
      <c r="T31" s="233"/>
      <c r="U31" s="230"/>
      <c r="V31" s="230"/>
      <c r="W31" s="234"/>
      <c r="X31" s="233"/>
      <c r="Y31" s="230"/>
      <c r="Z31" s="233"/>
      <c r="AA31" s="230"/>
      <c r="AB31" s="233"/>
      <c r="AC31" s="236"/>
      <c r="AD31" s="230"/>
      <c r="AE31" s="237"/>
      <c r="AF31" s="237"/>
    </row>
    <row r="32" spans="1:32" ht="15" customHeight="1" x14ac:dyDescent="0.2">
      <c r="A32" s="415">
        <v>26</v>
      </c>
      <c r="B32" s="197" t="s">
        <v>30</v>
      </c>
      <c r="C32" s="201"/>
      <c r="D32" s="199"/>
      <c r="E32" s="199"/>
      <c r="F32" s="199"/>
      <c r="G32" s="199"/>
      <c r="H32" s="201"/>
      <c r="I32" s="199"/>
      <c r="J32" s="199"/>
      <c r="K32" s="201"/>
      <c r="L32" s="199"/>
      <c r="M32" s="199"/>
      <c r="N32" s="201"/>
      <c r="O32" s="199"/>
      <c r="P32" s="199"/>
      <c r="Q32" s="201"/>
      <c r="R32" s="199"/>
      <c r="S32" s="199"/>
      <c r="T32" s="202"/>
      <c r="U32" s="199"/>
      <c r="V32" s="199"/>
      <c r="W32" s="203"/>
      <c r="X32" s="202"/>
      <c r="Y32" s="199"/>
      <c r="Z32" s="202"/>
      <c r="AA32" s="199"/>
      <c r="AB32" s="202"/>
      <c r="AC32" s="199"/>
      <c r="AD32" s="199"/>
      <c r="AE32" s="202"/>
      <c r="AF32" s="204"/>
    </row>
    <row r="33" spans="1:32" ht="15" customHeight="1" x14ac:dyDescent="0.2">
      <c r="A33" s="416">
        <v>27</v>
      </c>
      <c r="B33" s="214" t="s">
        <v>31</v>
      </c>
      <c r="C33" s="218"/>
      <c r="D33" s="216"/>
      <c r="E33" s="216"/>
      <c r="F33" s="216"/>
      <c r="G33" s="216"/>
      <c r="H33" s="218"/>
      <c r="I33" s="216"/>
      <c r="J33" s="216"/>
      <c r="K33" s="218"/>
      <c r="L33" s="216"/>
      <c r="M33" s="216"/>
      <c r="N33" s="218"/>
      <c r="O33" s="216"/>
      <c r="P33" s="216"/>
      <c r="Q33" s="218"/>
      <c r="R33" s="216"/>
      <c r="S33" s="216"/>
      <c r="T33" s="219"/>
      <c r="U33" s="216"/>
      <c r="V33" s="216"/>
      <c r="W33" s="220"/>
      <c r="X33" s="219"/>
      <c r="Y33" s="216"/>
      <c r="Z33" s="219"/>
      <c r="AA33" s="216"/>
      <c r="AB33" s="219"/>
      <c r="AC33" s="216"/>
      <c r="AD33" s="216"/>
      <c r="AE33" s="219"/>
      <c r="AF33" s="222"/>
    </row>
    <row r="34" spans="1:32" ht="15" customHeight="1" x14ac:dyDescent="0.2">
      <c r="A34" s="416">
        <v>28</v>
      </c>
      <c r="B34" s="214" t="s">
        <v>32</v>
      </c>
      <c r="C34" s="218"/>
      <c r="D34" s="216"/>
      <c r="E34" s="216"/>
      <c r="F34" s="216"/>
      <c r="G34" s="216"/>
      <c r="H34" s="218"/>
      <c r="I34" s="216"/>
      <c r="J34" s="216"/>
      <c r="K34" s="218"/>
      <c r="L34" s="216"/>
      <c r="M34" s="216"/>
      <c r="N34" s="218"/>
      <c r="O34" s="216"/>
      <c r="P34" s="216"/>
      <c r="Q34" s="218"/>
      <c r="R34" s="216"/>
      <c r="S34" s="216"/>
      <c r="T34" s="219"/>
      <c r="U34" s="216"/>
      <c r="V34" s="216"/>
      <c r="W34" s="220"/>
      <c r="X34" s="219"/>
      <c r="Y34" s="216"/>
      <c r="Z34" s="219"/>
      <c r="AA34" s="216"/>
      <c r="AB34" s="219"/>
      <c r="AC34" s="216"/>
      <c r="AD34" s="216"/>
      <c r="AE34" s="219"/>
      <c r="AF34" s="222"/>
    </row>
    <row r="35" spans="1:32" ht="15" customHeight="1" x14ac:dyDescent="0.2">
      <c r="A35" s="416">
        <v>29</v>
      </c>
      <c r="B35" s="214" t="s">
        <v>33</v>
      </c>
      <c r="C35" s="218"/>
      <c r="D35" s="216"/>
      <c r="E35" s="216"/>
      <c r="F35" s="216"/>
      <c r="G35" s="216"/>
      <c r="H35" s="218"/>
      <c r="I35" s="216"/>
      <c r="J35" s="216"/>
      <c r="K35" s="218"/>
      <c r="L35" s="216"/>
      <c r="M35" s="216"/>
      <c r="N35" s="218"/>
      <c r="O35" s="216"/>
      <c r="P35" s="216"/>
      <c r="Q35" s="218"/>
      <c r="R35" s="216"/>
      <c r="S35" s="216"/>
      <c r="T35" s="219"/>
      <c r="U35" s="216"/>
      <c r="V35" s="216"/>
      <c r="W35" s="220"/>
      <c r="X35" s="219"/>
      <c r="Y35" s="216"/>
      <c r="Z35" s="219"/>
      <c r="AA35" s="216"/>
      <c r="AB35" s="219"/>
      <c r="AC35" s="216"/>
      <c r="AD35" s="216"/>
      <c r="AE35" s="219"/>
      <c r="AF35" s="222"/>
    </row>
    <row r="36" spans="1:32" ht="15" customHeight="1" x14ac:dyDescent="0.2">
      <c r="A36" s="417">
        <v>30</v>
      </c>
      <c r="B36" s="228" t="s">
        <v>34</v>
      </c>
      <c r="C36" s="232"/>
      <c r="D36" s="230"/>
      <c r="E36" s="230"/>
      <c r="F36" s="230"/>
      <c r="G36" s="230"/>
      <c r="H36" s="232"/>
      <c r="I36" s="230"/>
      <c r="J36" s="230"/>
      <c r="K36" s="232"/>
      <c r="L36" s="230"/>
      <c r="M36" s="230"/>
      <c r="N36" s="232"/>
      <c r="O36" s="230"/>
      <c r="P36" s="230"/>
      <c r="Q36" s="232"/>
      <c r="R36" s="230"/>
      <c r="S36" s="230"/>
      <c r="T36" s="233"/>
      <c r="U36" s="230"/>
      <c r="V36" s="230"/>
      <c r="W36" s="234"/>
      <c r="X36" s="233"/>
      <c r="Y36" s="230"/>
      <c r="Z36" s="233"/>
      <c r="AA36" s="230"/>
      <c r="AB36" s="233"/>
      <c r="AC36" s="236"/>
      <c r="AD36" s="230"/>
      <c r="AE36" s="237"/>
      <c r="AF36" s="237"/>
    </row>
    <row r="37" spans="1:32" ht="15" customHeight="1" x14ac:dyDescent="0.2">
      <c r="A37" s="415">
        <v>31</v>
      </c>
      <c r="B37" s="197" t="s">
        <v>35</v>
      </c>
      <c r="C37" s="201"/>
      <c r="D37" s="199"/>
      <c r="E37" s="199"/>
      <c r="F37" s="199"/>
      <c r="G37" s="199"/>
      <c r="H37" s="201"/>
      <c r="I37" s="199"/>
      <c r="J37" s="199"/>
      <c r="K37" s="201"/>
      <c r="L37" s="199"/>
      <c r="M37" s="199"/>
      <c r="N37" s="201"/>
      <c r="O37" s="199"/>
      <c r="P37" s="199"/>
      <c r="Q37" s="201"/>
      <c r="R37" s="199"/>
      <c r="S37" s="199"/>
      <c r="T37" s="202"/>
      <c r="U37" s="199"/>
      <c r="V37" s="199"/>
      <c r="W37" s="203"/>
      <c r="X37" s="202"/>
      <c r="Y37" s="199"/>
      <c r="Z37" s="202"/>
      <c r="AA37" s="199"/>
      <c r="AB37" s="202"/>
      <c r="AC37" s="199"/>
      <c r="AD37" s="199"/>
      <c r="AE37" s="202"/>
      <c r="AF37" s="204"/>
    </row>
    <row r="38" spans="1:32" ht="15" customHeight="1" x14ac:dyDescent="0.2">
      <c r="A38" s="416">
        <v>32</v>
      </c>
      <c r="B38" s="214" t="s">
        <v>36</v>
      </c>
      <c r="C38" s="218"/>
      <c r="D38" s="216"/>
      <c r="E38" s="216"/>
      <c r="F38" s="216"/>
      <c r="G38" s="216"/>
      <c r="H38" s="218"/>
      <c r="I38" s="216"/>
      <c r="J38" s="216"/>
      <c r="K38" s="218"/>
      <c r="L38" s="216"/>
      <c r="M38" s="216"/>
      <c r="N38" s="218"/>
      <c r="O38" s="216"/>
      <c r="P38" s="216"/>
      <c r="Q38" s="218"/>
      <c r="R38" s="216"/>
      <c r="S38" s="216"/>
      <c r="T38" s="219"/>
      <c r="U38" s="216"/>
      <c r="V38" s="216"/>
      <c r="W38" s="220"/>
      <c r="X38" s="219"/>
      <c r="Y38" s="216"/>
      <c r="Z38" s="219"/>
      <c r="AA38" s="216"/>
      <c r="AB38" s="219"/>
      <c r="AC38" s="216"/>
      <c r="AD38" s="216"/>
      <c r="AE38" s="219"/>
      <c r="AF38" s="222"/>
    </row>
    <row r="39" spans="1:32" ht="15" customHeight="1" x14ac:dyDescent="0.2">
      <c r="A39" s="416">
        <v>33</v>
      </c>
      <c r="B39" s="214" t="s">
        <v>37</v>
      </c>
      <c r="C39" s="218"/>
      <c r="D39" s="216"/>
      <c r="E39" s="216"/>
      <c r="F39" s="216"/>
      <c r="G39" s="216"/>
      <c r="H39" s="218"/>
      <c r="I39" s="216"/>
      <c r="J39" s="216"/>
      <c r="K39" s="218"/>
      <c r="L39" s="216"/>
      <c r="M39" s="216"/>
      <c r="N39" s="218"/>
      <c r="O39" s="216"/>
      <c r="P39" s="216"/>
      <c r="Q39" s="218"/>
      <c r="R39" s="216"/>
      <c r="S39" s="216"/>
      <c r="T39" s="219"/>
      <c r="U39" s="216"/>
      <c r="V39" s="216"/>
      <c r="W39" s="220"/>
      <c r="X39" s="219"/>
      <c r="Y39" s="216"/>
      <c r="Z39" s="219"/>
      <c r="AA39" s="216"/>
      <c r="AB39" s="219"/>
      <c r="AC39" s="216"/>
      <c r="AD39" s="216"/>
      <c r="AE39" s="219"/>
      <c r="AF39" s="222"/>
    </row>
    <row r="40" spans="1:32" ht="15" customHeight="1" x14ac:dyDescent="0.2">
      <c r="A40" s="416">
        <v>34</v>
      </c>
      <c r="B40" s="214" t="s">
        <v>38</v>
      </c>
      <c r="C40" s="218"/>
      <c r="D40" s="216"/>
      <c r="E40" s="216"/>
      <c r="F40" s="216"/>
      <c r="G40" s="216"/>
      <c r="H40" s="218"/>
      <c r="I40" s="216"/>
      <c r="J40" s="216"/>
      <c r="K40" s="218"/>
      <c r="L40" s="216"/>
      <c r="M40" s="216"/>
      <c r="N40" s="218"/>
      <c r="O40" s="216"/>
      <c r="P40" s="216"/>
      <c r="Q40" s="218"/>
      <c r="R40" s="216"/>
      <c r="S40" s="216"/>
      <c r="T40" s="219"/>
      <c r="U40" s="216"/>
      <c r="V40" s="216"/>
      <c r="W40" s="220"/>
      <c r="X40" s="219"/>
      <c r="Y40" s="216"/>
      <c r="Z40" s="219"/>
      <c r="AA40" s="216"/>
      <c r="AB40" s="219"/>
      <c r="AC40" s="216"/>
      <c r="AD40" s="216"/>
      <c r="AE40" s="219"/>
      <c r="AF40" s="222"/>
    </row>
    <row r="41" spans="1:32" ht="15" customHeight="1" x14ac:dyDescent="0.2">
      <c r="A41" s="417">
        <v>35</v>
      </c>
      <c r="B41" s="228" t="s">
        <v>39</v>
      </c>
      <c r="C41" s="232"/>
      <c r="D41" s="230"/>
      <c r="E41" s="230"/>
      <c r="F41" s="230"/>
      <c r="G41" s="230"/>
      <c r="H41" s="232"/>
      <c r="I41" s="230"/>
      <c r="J41" s="230"/>
      <c r="K41" s="232"/>
      <c r="L41" s="230"/>
      <c r="M41" s="230"/>
      <c r="N41" s="232"/>
      <c r="O41" s="230"/>
      <c r="P41" s="230"/>
      <c r="Q41" s="232"/>
      <c r="R41" s="230"/>
      <c r="S41" s="230"/>
      <c r="T41" s="233"/>
      <c r="U41" s="230"/>
      <c r="V41" s="230"/>
      <c r="W41" s="234"/>
      <c r="X41" s="233"/>
      <c r="Y41" s="230"/>
      <c r="Z41" s="233"/>
      <c r="AA41" s="230"/>
      <c r="AB41" s="233"/>
      <c r="AC41" s="236"/>
      <c r="AD41" s="230"/>
      <c r="AE41" s="237"/>
      <c r="AF41" s="237"/>
    </row>
    <row r="42" spans="1:32" ht="15" customHeight="1" x14ac:dyDescent="0.2">
      <c r="A42" s="415">
        <v>36</v>
      </c>
      <c r="B42" s="197" t="s">
        <v>40</v>
      </c>
      <c r="C42" s="201"/>
      <c r="D42" s="199"/>
      <c r="E42" s="199"/>
      <c r="F42" s="199"/>
      <c r="G42" s="199"/>
      <c r="H42" s="201"/>
      <c r="I42" s="199"/>
      <c r="J42" s="199"/>
      <c r="K42" s="201"/>
      <c r="L42" s="199"/>
      <c r="M42" s="199"/>
      <c r="N42" s="201"/>
      <c r="O42" s="199"/>
      <c r="P42" s="199"/>
      <c r="Q42" s="201"/>
      <c r="R42" s="199"/>
      <c r="S42" s="199"/>
      <c r="T42" s="202"/>
      <c r="U42" s="199"/>
      <c r="V42" s="199"/>
      <c r="W42" s="203"/>
      <c r="X42" s="202"/>
      <c r="Y42" s="199"/>
      <c r="Z42" s="202"/>
      <c r="AA42" s="199"/>
      <c r="AB42" s="202"/>
      <c r="AC42" s="199"/>
      <c r="AD42" s="199"/>
      <c r="AE42" s="202"/>
      <c r="AF42" s="204"/>
    </row>
    <row r="43" spans="1:32" ht="15" customHeight="1" x14ac:dyDescent="0.2">
      <c r="A43" s="416">
        <v>37</v>
      </c>
      <c r="B43" s="214" t="s">
        <v>41</v>
      </c>
      <c r="C43" s="218"/>
      <c r="D43" s="216"/>
      <c r="E43" s="216"/>
      <c r="F43" s="216"/>
      <c r="G43" s="216"/>
      <c r="H43" s="218"/>
      <c r="I43" s="216"/>
      <c r="J43" s="216"/>
      <c r="K43" s="218"/>
      <c r="L43" s="216"/>
      <c r="M43" s="216"/>
      <c r="N43" s="218"/>
      <c r="O43" s="216"/>
      <c r="P43" s="216"/>
      <c r="Q43" s="218"/>
      <c r="R43" s="216"/>
      <c r="S43" s="216"/>
      <c r="T43" s="219"/>
      <c r="U43" s="216"/>
      <c r="V43" s="216"/>
      <c r="W43" s="220"/>
      <c r="X43" s="219"/>
      <c r="Y43" s="216"/>
      <c r="Z43" s="219"/>
      <c r="AA43" s="216"/>
      <c r="AB43" s="219"/>
      <c r="AC43" s="216"/>
      <c r="AD43" s="216"/>
      <c r="AE43" s="219"/>
      <c r="AF43" s="222"/>
    </row>
    <row r="44" spans="1:32" ht="15" customHeight="1" x14ac:dyDescent="0.2">
      <c r="A44" s="416">
        <v>38</v>
      </c>
      <c r="B44" s="214" t="s">
        <v>42</v>
      </c>
      <c r="C44" s="218"/>
      <c r="D44" s="216"/>
      <c r="E44" s="216"/>
      <c r="F44" s="216"/>
      <c r="G44" s="216"/>
      <c r="H44" s="218"/>
      <c r="I44" s="216"/>
      <c r="J44" s="216"/>
      <c r="K44" s="218"/>
      <c r="L44" s="216"/>
      <c r="M44" s="216"/>
      <c r="N44" s="218"/>
      <c r="O44" s="216"/>
      <c r="P44" s="216"/>
      <c r="Q44" s="218"/>
      <c r="R44" s="216"/>
      <c r="S44" s="216"/>
      <c r="T44" s="219"/>
      <c r="U44" s="216"/>
      <c r="V44" s="216"/>
      <c r="W44" s="220"/>
      <c r="X44" s="219"/>
      <c r="Y44" s="216"/>
      <c r="Z44" s="219"/>
      <c r="AA44" s="216"/>
      <c r="AB44" s="219"/>
      <c r="AC44" s="216"/>
      <c r="AD44" s="216"/>
      <c r="AE44" s="219"/>
      <c r="AF44" s="222"/>
    </row>
    <row r="45" spans="1:32" ht="15" customHeight="1" x14ac:dyDescent="0.2">
      <c r="A45" s="416">
        <v>39</v>
      </c>
      <c r="B45" s="214" t="s">
        <v>43</v>
      </c>
      <c r="C45" s="218"/>
      <c r="D45" s="216"/>
      <c r="E45" s="216"/>
      <c r="F45" s="216"/>
      <c r="G45" s="216"/>
      <c r="H45" s="218"/>
      <c r="I45" s="216"/>
      <c r="J45" s="216"/>
      <c r="K45" s="218"/>
      <c r="L45" s="216"/>
      <c r="M45" s="216"/>
      <c r="N45" s="218"/>
      <c r="O45" s="216"/>
      <c r="P45" s="216"/>
      <c r="Q45" s="218"/>
      <c r="R45" s="216"/>
      <c r="S45" s="216"/>
      <c r="T45" s="219"/>
      <c r="U45" s="216"/>
      <c r="V45" s="216"/>
      <c r="W45" s="220"/>
      <c r="X45" s="219"/>
      <c r="Y45" s="216"/>
      <c r="Z45" s="219"/>
      <c r="AA45" s="216"/>
      <c r="AB45" s="219"/>
      <c r="AC45" s="216"/>
      <c r="AD45" s="216"/>
      <c r="AE45" s="219"/>
      <c r="AF45" s="222"/>
    </row>
    <row r="46" spans="1:32" ht="15" customHeight="1" x14ac:dyDescent="0.2">
      <c r="A46" s="417">
        <v>40</v>
      </c>
      <c r="B46" s="228" t="s">
        <v>44</v>
      </c>
      <c r="C46" s="232"/>
      <c r="D46" s="230"/>
      <c r="E46" s="230"/>
      <c r="F46" s="230"/>
      <c r="G46" s="230"/>
      <c r="H46" s="232"/>
      <c r="I46" s="230"/>
      <c r="J46" s="230"/>
      <c r="K46" s="232"/>
      <c r="L46" s="230"/>
      <c r="M46" s="230"/>
      <c r="N46" s="232"/>
      <c r="O46" s="230"/>
      <c r="P46" s="230"/>
      <c r="Q46" s="232"/>
      <c r="R46" s="230"/>
      <c r="S46" s="230"/>
      <c r="T46" s="233"/>
      <c r="U46" s="230"/>
      <c r="V46" s="230"/>
      <c r="W46" s="234"/>
      <c r="X46" s="233"/>
      <c r="Y46" s="230"/>
      <c r="Z46" s="233"/>
      <c r="AA46" s="230"/>
      <c r="AB46" s="233"/>
      <c r="AC46" s="236"/>
      <c r="AD46" s="230"/>
      <c r="AE46" s="237"/>
      <c r="AF46" s="237"/>
    </row>
    <row r="47" spans="1:32" ht="15" customHeight="1" x14ac:dyDescent="0.2">
      <c r="A47" s="415">
        <v>41</v>
      </c>
      <c r="B47" s="197" t="s">
        <v>45</v>
      </c>
      <c r="C47" s="201"/>
      <c r="D47" s="199"/>
      <c r="E47" s="199"/>
      <c r="F47" s="199"/>
      <c r="G47" s="199"/>
      <c r="H47" s="201"/>
      <c r="I47" s="199"/>
      <c r="J47" s="199"/>
      <c r="K47" s="201"/>
      <c r="L47" s="199"/>
      <c r="M47" s="199"/>
      <c r="N47" s="201"/>
      <c r="O47" s="199"/>
      <c r="P47" s="199"/>
      <c r="Q47" s="201"/>
      <c r="R47" s="199"/>
      <c r="S47" s="199"/>
      <c r="T47" s="202"/>
      <c r="U47" s="199"/>
      <c r="V47" s="199"/>
      <c r="W47" s="203"/>
      <c r="X47" s="202"/>
      <c r="Y47" s="199"/>
      <c r="Z47" s="202"/>
      <c r="AA47" s="199"/>
      <c r="AB47" s="202"/>
      <c r="AC47" s="199"/>
      <c r="AD47" s="199"/>
      <c r="AE47" s="202"/>
      <c r="AF47" s="204"/>
    </row>
    <row r="48" spans="1:32" ht="15" customHeight="1" x14ac:dyDescent="0.2">
      <c r="A48" s="416">
        <v>42</v>
      </c>
      <c r="B48" s="214" t="s">
        <v>46</v>
      </c>
      <c r="C48" s="218"/>
      <c r="D48" s="216"/>
      <c r="E48" s="216"/>
      <c r="F48" s="216"/>
      <c r="G48" s="216"/>
      <c r="H48" s="218"/>
      <c r="I48" s="216"/>
      <c r="J48" s="216"/>
      <c r="K48" s="218"/>
      <c r="L48" s="216"/>
      <c r="M48" s="216"/>
      <c r="N48" s="218"/>
      <c r="O48" s="216"/>
      <c r="P48" s="216"/>
      <c r="Q48" s="218"/>
      <c r="R48" s="216"/>
      <c r="S48" s="216"/>
      <c r="T48" s="219"/>
      <c r="U48" s="216"/>
      <c r="V48" s="216"/>
      <c r="W48" s="220"/>
      <c r="X48" s="219"/>
      <c r="Y48" s="216"/>
      <c r="Z48" s="219"/>
      <c r="AA48" s="216"/>
      <c r="AB48" s="219"/>
      <c r="AC48" s="216"/>
      <c r="AD48" s="216"/>
      <c r="AE48" s="219"/>
      <c r="AF48" s="222"/>
    </row>
    <row r="49" spans="1:32" ht="15" customHeight="1" x14ac:dyDescent="0.2">
      <c r="A49" s="416">
        <v>43</v>
      </c>
      <c r="B49" s="214" t="s">
        <v>47</v>
      </c>
      <c r="C49" s="218"/>
      <c r="D49" s="216"/>
      <c r="E49" s="216"/>
      <c r="F49" s="216"/>
      <c r="G49" s="216"/>
      <c r="H49" s="218"/>
      <c r="I49" s="216"/>
      <c r="J49" s="216"/>
      <c r="K49" s="218"/>
      <c r="L49" s="216"/>
      <c r="M49" s="216"/>
      <c r="N49" s="218"/>
      <c r="O49" s="216"/>
      <c r="P49" s="216"/>
      <c r="Q49" s="218"/>
      <c r="R49" s="216"/>
      <c r="S49" s="216"/>
      <c r="T49" s="219"/>
      <c r="U49" s="216"/>
      <c r="V49" s="216"/>
      <c r="W49" s="220"/>
      <c r="X49" s="219"/>
      <c r="Y49" s="216"/>
      <c r="Z49" s="219"/>
      <c r="AA49" s="216"/>
      <c r="AB49" s="219"/>
      <c r="AC49" s="216"/>
      <c r="AD49" s="216"/>
      <c r="AE49" s="219"/>
      <c r="AF49" s="222"/>
    </row>
    <row r="50" spans="1:32" ht="15" customHeight="1" x14ac:dyDescent="0.2">
      <c r="A50" s="416">
        <v>44</v>
      </c>
      <c r="B50" s="214" t="s">
        <v>48</v>
      </c>
      <c r="C50" s="218"/>
      <c r="D50" s="216"/>
      <c r="E50" s="216"/>
      <c r="F50" s="216"/>
      <c r="G50" s="216"/>
      <c r="H50" s="218"/>
      <c r="I50" s="216"/>
      <c r="J50" s="216"/>
      <c r="K50" s="218"/>
      <c r="L50" s="216"/>
      <c r="M50" s="216"/>
      <c r="N50" s="218"/>
      <c r="O50" s="216"/>
      <c r="P50" s="216"/>
      <c r="Q50" s="218"/>
      <c r="R50" s="216"/>
      <c r="S50" s="216"/>
      <c r="T50" s="219"/>
      <c r="U50" s="216"/>
      <c r="V50" s="216"/>
      <c r="W50" s="220"/>
      <c r="X50" s="219"/>
      <c r="Y50" s="216"/>
      <c r="Z50" s="219"/>
      <c r="AA50" s="216"/>
      <c r="AB50" s="219"/>
      <c r="AC50" s="216"/>
      <c r="AD50" s="216"/>
      <c r="AE50" s="219"/>
      <c r="AF50" s="222"/>
    </row>
    <row r="51" spans="1:32" ht="15" customHeight="1" x14ac:dyDescent="0.2">
      <c r="A51" s="417">
        <v>45</v>
      </c>
      <c r="B51" s="228" t="s">
        <v>49</v>
      </c>
      <c r="C51" s="232"/>
      <c r="D51" s="230"/>
      <c r="E51" s="230"/>
      <c r="F51" s="230"/>
      <c r="G51" s="230"/>
      <c r="H51" s="232"/>
      <c r="I51" s="230"/>
      <c r="J51" s="230"/>
      <c r="K51" s="232"/>
      <c r="L51" s="230"/>
      <c r="M51" s="230"/>
      <c r="N51" s="232"/>
      <c r="O51" s="230"/>
      <c r="P51" s="230"/>
      <c r="Q51" s="232"/>
      <c r="R51" s="230"/>
      <c r="S51" s="230"/>
      <c r="T51" s="233"/>
      <c r="U51" s="230"/>
      <c r="V51" s="230"/>
      <c r="W51" s="234"/>
      <c r="X51" s="233"/>
      <c r="Y51" s="230"/>
      <c r="Z51" s="233"/>
      <c r="AA51" s="230"/>
      <c r="AB51" s="233"/>
      <c r="AC51" s="236"/>
      <c r="AD51" s="230"/>
      <c r="AE51" s="237"/>
      <c r="AF51" s="237"/>
    </row>
    <row r="52" spans="1:32" ht="15" customHeight="1" x14ac:dyDescent="0.2">
      <c r="A52" s="415">
        <v>46</v>
      </c>
      <c r="B52" s="197" t="s">
        <v>50</v>
      </c>
      <c r="C52" s="201"/>
      <c r="D52" s="199"/>
      <c r="E52" s="199"/>
      <c r="F52" s="199"/>
      <c r="G52" s="199"/>
      <c r="H52" s="201"/>
      <c r="I52" s="199"/>
      <c r="J52" s="199"/>
      <c r="K52" s="201"/>
      <c r="L52" s="199"/>
      <c r="M52" s="199"/>
      <c r="N52" s="201"/>
      <c r="O52" s="199"/>
      <c r="P52" s="199"/>
      <c r="Q52" s="201"/>
      <c r="R52" s="199"/>
      <c r="S52" s="199"/>
      <c r="T52" s="202"/>
      <c r="U52" s="199"/>
      <c r="V52" s="199"/>
      <c r="W52" s="203"/>
      <c r="X52" s="202"/>
      <c r="Y52" s="199"/>
      <c r="Z52" s="202"/>
      <c r="AA52" s="199"/>
      <c r="AB52" s="202"/>
      <c r="AC52" s="199"/>
      <c r="AD52" s="199"/>
      <c r="AE52" s="202"/>
      <c r="AF52" s="204"/>
    </row>
    <row r="53" spans="1:32" ht="15" customHeight="1" x14ac:dyDescent="0.2">
      <c r="A53" s="416">
        <v>47</v>
      </c>
      <c r="B53" s="214" t="s">
        <v>51</v>
      </c>
      <c r="C53" s="218"/>
      <c r="D53" s="216"/>
      <c r="E53" s="216"/>
      <c r="F53" s="216"/>
      <c r="G53" s="216"/>
      <c r="H53" s="218"/>
      <c r="I53" s="216"/>
      <c r="J53" s="216"/>
      <c r="K53" s="218"/>
      <c r="L53" s="216"/>
      <c r="M53" s="216"/>
      <c r="N53" s="218"/>
      <c r="O53" s="216"/>
      <c r="P53" s="216"/>
      <c r="Q53" s="218"/>
      <c r="R53" s="216"/>
      <c r="S53" s="216"/>
      <c r="T53" s="219"/>
      <c r="U53" s="216"/>
      <c r="V53" s="216"/>
      <c r="W53" s="220"/>
      <c r="X53" s="219"/>
      <c r="Y53" s="216"/>
      <c r="Z53" s="219"/>
      <c r="AA53" s="216"/>
      <c r="AB53" s="219"/>
      <c r="AC53" s="216"/>
      <c r="AD53" s="216"/>
      <c r="AE53" s="219"/>
      <c r="AF53" s="222"/>
    </row>
    <row r="54" spans="1:32" ht="15" customHeight="1" x14ac:dyDescent="0.2">
      <c r="A54" s="416">
        <v>48</v>
      </c>
      <c r="B54" s="214" t="s">
        <v>89</v>
      </c>
      <c r="C54" s="218"/>
      <c r="D54" s="216"/>
      <c r="E54" s="216"/>
      <c r="F54" s="216"/>
      <c r="G54" s="216"/>
      <c r="H54" s="218"/>
      <c r="I54" s="216"/>
      <c r="J54" s="216"/>
      <c r="K54" s="218"/>
      <c r="L54" s="216"/>
      <c r="M54" s="216"/>
      <c r="N54" s="218"/>
      <c r="O54" s="216"/>
      <c r="P54" s="216"/>
      <c r="Q54" s="218"/>
      <c r="R54" s="216"/>
      <c r="S54" s="216"/>
      <c r="T54" s="219"/>
      <c r="U54" s="216"/>
      <c r="V54" s="216"/>
      <c r="W54" s="220"/>
      <c r="X54" s="219"/>
      <c r="Y54" s="216"/>
      <c r="Z54" s="219"/>
      <c r="AA54" s="216"/>
      <c r="AB54" s="219"/>
      <c r="AC54" s="216"/>
      <c r="AD54" s="216"/>
      <c r="AE54" s="219"/>
      <c r="AF54" s="222"/>
    </row>
    <row r="55" spans="1:32" ht="15" customHeight="1" x14ac:dyDescent="0.2">
      <c r="A55" s="416">
        <v>49</v>
      </c>
      <c r="B55" s="214" t="s">
        <v>52</v>
      </c>
      <c r="C55" s="218"/>
      <c r="D55" s="216"/>
      <c r="E55" s="216"/>
      <c r="F55" s="216"/>
      <c r="G55" s="216"/>
      <c r="H55" s="218"/>
      <c r="I55" s="216"/>
      <c r="J55" s="216"/>
      <c r="K55" s="218"/>
      <c r="L55" s="216"/>
      <c r="M55" s="216"/>
      <c r="N55" s="218"/>
      <c r="O55" s="216"/>
      <c r="P55" s="216"/>
      <c r="Q55" s="218"/>
      <c r="R55" s="216"/>
      <c r="S55" s="216"/>
      <c r="T55" s="219"/>
      <c r="U55" s="216"/>
      <c r="V55" s="216"/>
      <c r="W55" s="220"/>
      <c r="X55" s="219"/>
      <c r="Y55" s="216"/>
      <c r="Z55" s="219"/>
      <c r="AA55" s="216"/>
      <c r="AB55" s="219"/>
      <c r="AC55" s="216"/>
      <c r="AD55" s="216"/>
      <c r="AE55" s="219"/>
      <c r="AF55" s="222"/>
    </row>
    <row r="56" spans="1:32" ht="15" customHeight="1" x14ac:dyDescent="0.2">
      <c r="A56" s="417">
        <v>50</v>
      </c>
      <c r="B56" s="228" t="s">
        <v>53</v>
      </c>
      <c r="C56" s="232"/>
      <c r="D56" s="230"/>
      <c r="E56" s="230"/>
      <c r="F56" s="230"/>
      <c r="G56" s="230"/>
      <c r="H56" s="232"/>
      <c r="I56" s="230"/>
      <c r="J56" s="230"/>
      <c r="K56" s="232"/>
      <c r="L56" s="230"/>
      <c r="M56" s="230"/>
      <c r="N56" s="232"/>
      <c r="O56" s="230"/>
      <c r="P56" s="230"/>
      <c r="Q56" s="232"/>
      <c r="R56" s="230"/>
      <c r="S56" s="230"/>
      <c r="T56" s="233"/>
      <c r="U56" s="230"/>
      <c r="V56" s="230"/>
      <c r="W56" s="234"/>
      <c r="X56" s="233"/>
      <c r="Y56" s="230"/>
      <c r="Z56" s="233"/>
      <c r="AA56" s="230"/>
      <c r="AB56" s="233"/>
      <c r="AC56" s="236"/>
      <c r="AD56" s="230"/>
      <c r="AE56" s="237"/>
      <c r="AF56" s="237"/>
    </row>
    <row r="57" spans="1:32" ht="15" customHeight="1" x14ac:dyDescent="0.2">
      <c r="A57" s="415">
        <v>51</v>
      </c>
      <c r="B57" s="197" t="s">
        <v>54</v>
      </c>
      <c r="C57" s="201"/>
      <c r="D57" s="199"/>
      <c r="E57" s="199"/>
      <c r="F57" s="199"/>
      <c r="G57" s="199"/>
      <c r="H57" s="201"/>
      <c r="I57" s="199"/>
      <c r="J57" s="199"/>
      <c r="K57" s="201"/>
      <c r="L57" s="199"/>
      <c r="M57" s="199"/>
      <c r="N57" s="201"/>
      <c r="O57" s="199"/>
      <c r="P57" s="199"/>
      <c r="Q57" s="201"/>
      <c r="R57" s="199"/>
      <c r="S57" s="199"/>
      <c r="T57" s="202"/>
      <c r="U57" s="199"/>
      <c r="V57" s="199"/>
      <c r="W57" s="203"/>
      <c r="X57" s="202"/>
      <c r="Y57" s="199"/>
      <c r="Z57" s="202"/>
      <c r="AA57" s="199"/>
      <c r="AB57" s="202"/>
      <c r="AC57" s="199"/>
      <c r="AD57" s="199"/>
      <c r="AE57" s="202"/>
      <c r="AF57" s="204"/>
    </row>
    <row r="58" spans="1:32" ht="15" customHeight="1" x14ac:dyDescent="0.2">
      <c r="A58" s="416">
        <v>52</v>
      </c>
      <c r="B58" s="214" t="s">
        <v>55</v>
      </c>
      <c r="C58" s="218"/>
      <c r="D58" s="216"/>
      <c r="E58" s="216"/>
      <c r="F58" s="216"/>
      <c r="G58" s="216"/>
      <c r="H58" s="218"/>
      <c r="I58" s="216"/>
      <c r="J58" s="216"/>
      <c r="K58" s="218"/>
      <c r="L58" s="216"/>
      <c r="M58" s="216"/>
      <c r="N58" s="218"/>
      <c r="O58" s="216"/>
      <c r="P58" s="216"/>
      <c r="Q58" s="218"/>
      <c r="R58" s="216"/>
      <c r="S58" s="216"/>
      <c r="T58" s="219"/>
      <c r="U58" s="216"/>
      <c r="V58" s="216"/>
      <c r="W58" s="220"/>
      <c r="X58" s="219"/>
      <c r="Y58" s="216"/>
      <c r="Z58" s="219"/>
      <c r="AA58" s="216"/>
      <c r="AB58" s="219"/>
      <c r="AC58" s="216"/>
      <c r="AD58" s="216"/>
      <c r="AE58" s="219"/>
      <c r="AF58" s="222"/>
    </row>
    <row r="59" spans="1:32" ht="15" customHeight="1" x14ac:dyDescent="0.2">
      <c r="A59" s="416">
        <v>53</v>
      </c>
      <c r="B59" s="214" t="s">
        <v>56</v>
      </c>
      <c r="C59" s="218"/>
      <c r="D59" s="216"/>
      <c r="E59" s="216"/>
      <c r="F59" s="216"/>
      <c r="G59" s="216"/>
      <c r="H59" s="218"/>
      <c r="I59" s="216"/>
      <c r="J59" s="216"/>
      <c r="K59" s="218"/>
      <c r="L59" s="216"/>
      <c r="M59" s="216"/>
      <c r="N59" s="218"/>
      <c r="O59" s="216"/>
      <c r="P59" s="216"/>
      <c r="Q59" s="218"/>
      <c r="R59" s="216"/>
      <c r="S59" s="216"/>
      <c r="T59" s="219"/>
      <c r="U59" s="216"/>
      <c r="V59" s="216"/>
      <c r="W59" s="220"/>
      <c r="X59" s="219"/>
      <c r="Y59" s="216"/>
      <c r="Z59" s="219"/>
      <c r="AA59" s="216"/>
      <c r="AB59" s="219"/>
      <c r="AC59" s="216"/>
      <c r="AD59" s="216"/>
      <c r="AE59" s="219"/>
      <c r="AF59" s="222"/>
    </row>
    <row r="60" spans="1:32" ht="15" customHeight="1" x14ac:dyDescent="0.2">
      <c r="A60" s="416">
        <v>54</v>
      </c>
      <c r="B60" s="214" t="s">
        <v>57</v>
      </c>
      <c r="C60" s="218"/>
      <c r="D60" s="216"/>
      <c r="E60" s="216"/>
      <c r="F60" s="216"/>
      <c r="G60" s="216"/>
      <c r="H60" s="218"/>
      <c r="I60" s="216"/>
      <c r="J60" s="216"/>
      <c r="K60" s="218"/>
      <c r="L60" s="216"/>
      <c r="M60" s="216"/>
      <c r="N60" s="218"/>
      <c r="O60" s="216"/>
      <c r="P60" s="216"/>
      <c r="Q60" s="218"/>
      <c r="R60" s="216"/>
      <c r="S60" s="216"/>
      <c r="T60" s="219"/>
      <c r="U60" s="216"/>
      <c r="V60" s="216"/>
      <c r="W60" s="220"/>
      <c r="X60" s="219"/>
      <c r="Y60" s="216"/>
      <c r="Z60" s="219"/>
      <c r="AA60" s="216"/>
      <c r="AB60" s="219"/>
      <c r="AC60" s="216"/>
      <c r="AD60" s="216"/>
      <c r="AE60" s="219"/>
      <c r="AF60" s="222"/>
    </row>
    <row r="61" spans="1:32" ht="15" customHeight="1" x14ac:dyDescent="0.2">
      <c r="A61" s="417">
        <v>55</v>
      </c>
      <c r="B61" s="228" t="s">
        <v>58</v>
      </c>
      <c r="C61" s="232"/>
      <c r="D61" s="230"/>
      <c r="E61" s="230"/>
      <c r="F61" s="230"/>
      <c r="G61" s="230"/>
      <c r="H61" s="232"/>
      <c r="I61" s="230"/>
      <c r="J61" s="230"/>
      <c r="K61" s="232"/>
      <c r="L61" s="230"/>
      <c r="M61" s="230"/>
      <c r="N61" s="232"/>
      <c r="O61" s="230"/>
      <c r="P61" s="230"/>
      <c r="Q61" s="232"/>
      <c r="R61" s="230"/>
      <c r="S61" s="230"/>
      <c r="T61" s="233"/>
      <c r="U61" s="230"/>
      <c r="V61" s="230"/>
      <c r="W61" s="234"/>
      <c r="X61" s="233"/>
      <c r="Y61" s="230"/>
      <c r="Z61" s="233"/>
      <c r="AA61" s="230"/>
      <c r="AB61" s="233"/>
      <c r="AC61" s="236"/>
      <c r="AD61" s="230"/>
      <c r="AE61" s="237"/>
      <c r="AF61" s="237"/>
    </row>
    <row r="62" spans="1:32" ht="15" customHeight="1" x14ac:dyDescent="0.2">
      <c r="A62" s="415">
        <v>56</v>
      </c>
      <c r="B62" s="197" t="s">
        <v>59</v>
      </c>
      <c r="C62" s="201"/>
      <c r="D62" s="199"/>
      <c r="E62" s="199"/>
      <c r="F62" s="199"/>
      <c r="G62" s="199"/>
      <c r="H62" s="201"/>
      <c r="I62" s="199"/>
      <c r="J62" s="199"/>
      <c r="K62" s="201"/>
      <c r="L62" s="199"/>
      <c r="M62" s="199"/>
      <c r="N62" s="201"/>
      <c r="O62" s="199"/>
      <c r="P62" s="199"/>
      <c r="Q62" s="201"/>
      <c r="R62" s="199"/>
      <c r="S62" s="199"/>
      <c r="T62" s="202"/>
      <c r="U62" s="199"/>
      <c r="V62" s="199"/>
      <c r="W62" s="203"/>
      <c r="X62" s="202"/>
      <c r="Y62" s="199"/>
      <c r="Z62" s="202"/>
      <c r="AA62" s="199"/>
      <c r="AB62" s="202"/>
      <c r="AC62" s="199"/>
      <c r="AD62" s="199"/>
      <c r="AE62" s="202"/>
      <c r="AF62" s="204"/>
    </row>
    <row r="63" spans="1:32" ht="15" customHeight="1" x14ac:dyDescent="0.2">
      <c r="A63" s="416">
        <v>57</v>
      </c>
      <c r="B63" s="214" t="s">
        <v>60</v>
      </c>
      <c r="C63" s="218"/>
      <c r="D63" s="216"/>
      <c r="E63" s="216"/>
      <c r="F63" s="216"/>
      <c r="G63" s="216"/>
      <c r="H63" s="218"/>
      <c r="I63" s="216"/>
      <c r="J63" s="216"/>
      <c r="K63" s="218"/>
      <c r="L63" s="216"/>
      <c r="M63" s="216"/>
      <c r="N63" s="218"/>
      <c r="O63" s="216"/>
      <c r="P63" s="216"/>
      <c r="Q63" s="218"/>
      <c r="R63" s="216"/>
      <c r="S63" s="216"/>
      <c r="T63" s="219"/>
      <c r="U63" s="216"/>
      <c r="V63" s="216"/>
      <c r="W63" s="220"/>
      <c r="X63" s="219"/>
      <c r="Y63" s="216"/>
      <c r="Z63" s="219"/>
      <c r="AA63" s="216"/>
      <c r="AB63" s="219"/>
      <c r="AC63" s="216"/>
      <c r="AD63" s="216"/>
      <c r="AE63" s="219"/>
      <c r="AF63" s="222"/>
    </row>
    <row r="64" spans="1:32" ht="15" customHeight="1" x14ac:dyDescent="0.2">
      <c r="A64" s="416">
        <v>58</v>
      </c>
      <c r="B64" s="214" t="s">
        <v>61</v>
      </c>
      <c r="C64" s="218"/>
      <c r="D64" s="216"/>
      <c r="E64" s="216"/>
      <c r="F64" s="216"/>
      <c r="G64" s="216"/>
      <c r="H64" s="218"/>
      <c r="I64" s="216"/>
      <c r="J64" s="216"/>
      <c r="K64" s="218"/>
      <c r="L64" s="216"/>
      <c r="M64" s="216"/>
      <c r="N64" s="218"/>
      <c r="O64" s="216"/>
      <c r="P64" s="216"/>
      <c r="Q64" s="218"/>
      <c r="R64" s="216"/>
      <c r="S64" s="216"/>
      <c r="T64" s="219"/>
      <c r="U64" s="216"/>
      <c r="V64" s="216"/>
      <c r="W64" s="220"/>
      <c r="X64" s="219"/>
      <c r="Y64" s="216"/>
      <c r="Z64" s="219"/>
      <c r="AA64" s="216"/>
      <c r="AB64" s="219"/>
      <c r="AC64" s="216"/>
      <c r="AD64" s="216"/>
      <c r="AE64" s="219"/>
      <c r="AF64" s="222"/>
    </row>
    <row r="65" spans="1:32" ht="15" customHeight="1" x14ac:dyDescent="0.2">
      <c r="A65" s="416">
        <v>59</v>
      </c>
      <c r="B65" s="214" t="s">
        <v>62</v>
      </c>
      <c r="C65" s="218"/>
      <c r="D65" s="216"/>
      <c r="E65" s="216"/>
      <c r="F65" s="216"/>
      <c r="G65" s="216"/>
      <c r="H65" s="218"/>
      <c r="I65" s="216"/>
      <c r="J65" s="216"/>
      <c r="K65" s="218"/>
      <c r="L65" s="216"/>
      <c r="M65" s="216"/>
      <c r="N65" s="218"/>
      <c r="O65" s="216"/>
      <c r="P65" s="216"/>
      <c r="Q65" s="218"/>
      <c r="R65" s="216"/>
      <c r="S65" s="216"/>
      <c r="T65" s="219"/>
      <c r="U65" s="216"/>
      <c r="V65" s="216"/>
      <c r="W65" s="220"/>
      <c r="X65" s="219"/>
      <c r="Y65" s="216"/>
      <c r="Z65" s="219"/>
      <c r="AA65" s="216"/>
      <c r="AB65" s="219"/>
      <c r="AC65" s="216"/>
      <c r="AD65" s="216"/>
      <c r="AE65" s="219"/>
      <c r="AF65" s="222"/>
    </row>
    <row r="66" spans="1:32" ht="15" customHeight="1" x14ac:dyDescent="0.2">
      <c r="A66" s="417">
        <v>60</v>
      </c>
      <c r="B66" s="228" t="s">
        <v>63</v>
      </c>
      <c r="C66" s="232"/>
      <c r="D66" s="230"/>
      <c r="E66" s="230"/>
      <c r="F66" s="230"/>
      <c r="G66" s="230"/>
      <c r="H66" s="232"/>
      <c r="I66" s="230"/>
      <c r="J66" s="230"/>
      <c r="K66" s="232"/>
      <c r="L66" s="230"/>
      <c r="M66" s="230"/>
      <c r="N66" s="232"/>
      <c r="O66" s="230"/>
      <c r="P66" s="230"/>
      <c r="Q66" s="232"/>
      <c r="R66" s="230"/>
      <c r="S66" s="230"/>
      <c r="T66" s="233"/>
      <c r="U66" s="230"/>
      <c r="V66" s="230"/>
      <c r="W66" s="234"/>
      <c r="X66" s="233"/>
      <c r="Y66" s="230"/>
      <c r="Z66" s="233"/>
      <c r="AA66" s="230"/>
      <c r="AB66" s="233"/>
      <c r="AC66" s="236"/>
      <c r="AD66" s="230"/>
      <c r="AE66" s="237"/>
      <c r="AF66" s="237"/>
    </row>
    <row r="67" spans="1:32" ht="15" customHeight="1" x14ac:dyDescent="0.2">
      <c r="A67" s="415">
        <v>61</v>
      </c>
      <c r="B67" s="197" t="s">
        <v>64</v>
      </c>
      <c r="C67" s="201"/>
      <c r="D67" s="199"/>
      <c r="E67" s="199"/>
      <c r="F67" s="199"/>
      <c r="G67" s="199"/>
      <c r="H67" s="201"/>
      <c r="I67" s="199"/>
      <c r="J67" s="199"/>
      <c r="K67" s="201"/>
      <c r="L67" s="199"/>
      <c r="M67" s="199"/>
      <c r="N67" s="201"/>
      <c r="O67" s="199"/>
      <c r="P67" s="199"/>
      <c r="Q67" s="201"/>
      <c r="R67" s="199"/>
      <c r="S67" s="199"/>
      <c r="T67" s="202"/>
      <c r="U67" s="199"/>
      <c r="V67" s="199"/>
      <c r="W67" s="203"/>
      <c r="X67" s="202"/>
      <c r="Y67" s="199"/>
      <c r="Z67" s="202"/>
      <c r="AA67" s="199"/>
      <c r="AB67" s="202"/>
      <c r="AC67" s="199"/>
      <c r="AD67" s="199"/>
      <c r="AE67" s="202"/>
      <c r="AF67" s="204"/>
    </row>
    <row r="68" spans="1:32" ht="15" customHeight="1" x14ac:dyDescent="0.2">
      <c r="A68" s="416">
        <v>62</v>
      </c>
      <c r="B68" s="214" t="s">
        <v>65</v>
      </c>
      <c r="C68" s="218"/>
      <c r="D68" s="216"/>
      <c r="E68" s="216"/>
      <c r="F68" s="216"/>
      <c r="G68" s="216"/>
      <c r="H68" s="218"/>
      <c r="I68" s="216"/>
      <c r="J68" s="216"/>
      <c r="K68" s="218"/>
      <c r="L68" s="216"/>
      <c r="M68" s="216"/>
      <c r="N68" s="218"/>
      <c r="O68" s="216"/>
      <c r="P68" s="216"/>
      <c r="Q68" s="218"/>
      <c r="R68" s="216"/>
      <c r="S68" s="216"/>
      <c r="T68" s="219"/>
      <c r="U68" s="216"/>
      <c r="V68" s="216"/>
      <c r="W68" s="220"/>
      <c r="X68" s="219"/>
      <c r="Y68" s="216"/>
      <c r="Z68" s="219"/>
      <c r="AA68" s="216"/>
      <c r="AB68" s="219"/>
      <c r="AC68" s="216"/>
      <c r="AD68" s="216"/>
      <c r="AE68" s="219"/>
      <c r="AF68" s="222"/>
    </row>
    <row r="69" spans="1:32" ht="15" customHeight="1" x14ac:dyDescent="0.2">
      <c r="A69" s="416">
        <v>63</v>
      </c>
      <c r="B69" s="214" t="s">
        <v>66</v>
      </c>
      <c r="C69" s="218"/>
      <c r="D69" s="216"/>
      <c r="E69" s="216"/>
      <c r="F69" s="216"/>
      <c r="G69" s="216"/>
      <c r="H69" s="218"/>
      <c r="I69" s="216"/>
      <c r="J69" s="216"/>
      <c r="K69" s="218"/>
      <c r="L69" s="216"/>
      <c r="M69" s="216"/>
      <c r="N69" s="218"/>
      <c r="O69" s="216"/>
      <c r="P69" s="216"/>
      <c r="Q69" s="218"/>
      <c r="R69" s="216"/>
      <c r="S69" s="216"/>
      <c r="T69" s="219"/>
      <c r="U69" s="216"/>
      <c r="V69" s="216"/>
      <c r="W69" s="220"/>
      <c r="X69" s="219"/>
      <c r="Y69" s="216"/>
      <c r="Z69" s="219"/>
      <c r="AA69" s="216"/>
      <c r="AB69" s="219"/>
      <c r="AC69" s="216"/>
      <c r="AD69" s="216"/>
      <c r="AE69" s="219"/>
      <c r="AF69" s="222"/>
    </row>
    <row r="70" spans="1:32" ht="15" customHeight="1" x14ac:dyDescent="0.2">
      <c r="A70" s="416">
        <v>64</v>
      </c>
      <c r="B70" s="214" t="s">
        <v>67</v>
      </c>
      <c r="C70" s="218"/>
      <c r="D70" s="216"/>
      <c r="E70" s="216"/>
      <c r="F70" s="216"/>
      <c r="G70" s="216"/>
      <c r="H70" s="218"/>
      <c r="I70" s="216"/>
      <c r="J70" s="216"/>
      <c r="K70" s="218"/>
      <c r="L70" s="216"/>
      <c r="M70" s="216"/>
      <c r="N70" s="218"/>
      <c r="O70" s="216"/>
      <c r="P70" s="216"/>
      <c r="Q70" s="218"/>
      <c r="R70" s="216"/>
      <c r="S70" s="216"/>
      <c r="T70" s="219"/>
      <c r="U70" s="216"/>
      <c r="V70" s="216"/>
      <c r="W70" s="220"/>
      <c r="X70" s="219"/>
      <c r="Y70" s="216"/>
      <c r="Z70" s="219"/>
      <c r="AA70" s="216"/>
      <c r="AB70" s="219"/>
      <c r="AC70" s="216"/>
      <c r="AD70" s="216"/>
      <c r="AE70" s="219"/>
      <c r="AF70" s="222"/>
    </row>
    <row r="71" spans="1:32" ht="15" customHeight="1" x14ac:dyDescent="0.2">
      <c r="A71" s="417">
        <v>65</v>
      </c>
      <c r="B71" s="228" t="s">
        <v>68</v>
      </c>
      <c r="C71" s="232"/>
      <c r="D71" s="230"/>
      <c r="E71" s="230"/>
      <c r="F71" s="230"/>
      <c r="G71" s="230"/>
      <c r="H71" s="232"/>
      <c r="I71" s="230"/>
      <c r="J71" s="230"/>
      <c r="K71" s="232"/>
      <c r="L71" s="230"/>
      <c r="M71" s="230"/>
      <c r="N71" s="232"/>
      <c r="O71" s="230"/>
      <c r="P71" s="230"/>
      <c r="Q71" s="232"/>
      <c r="R71" s="230"/>
      <c r="S71" s="230"/>
      <c r="T71" s="233"/>
      <c r="U71" s="230"/>
      <c r="V71" s="230"/>
      <c r="W71" s="234"/>
      <c r="X71" s="233"/>
      <c r="Y71" s="230"/>
      <c r="Z71" s="233"/>
      <c r="AA71" s="230"/>
      <c r="AB71" s="233"/>
      <c r="AC71" s="236"/>
      <c r="AD71" s="230"/>
      <c r="AE71" s="237"/>
      <c r="AF71" s="237"/>
    </row>
    <row r="72" spans="1:32" ht="15" customHeight="1" x14ac:dyDescent="0.2">
      <c r="A72" s="415">
        <v>66</v>
      </c>
      <c r="B72" s="197" t="s">
        <v>69</v>
      </c>
      <c r="C72" s="201"/>
      <c r="D72" s="199"/>
      <c r="E72" s="199"/>
      <c r="F72" s="199"/>
      <c r="G72" s="199"/>
      <c r="H72" s="201"/>
      <c r="I72" s="199"/>
      <c r="J72" s="199"/>
      <c r="K72" s="201"/>
      <c r="L72" s="199"/>
      <c r="M72" s="199"/>
      <c r="N72" s="201"/>
      <c r="O72" s="199"/>
      <c r="P72" s="199"/>
      <c r="Q72" s="201"/>
      <c r="R72" s="199"/>
      <c r="S72" s="199"/>
      <c r="T72" s="202"/>
      <c r="U72" s="199"/>
      <c r="V72" s="199"/>
      <c r="W72" s="203"/>
      <c r="X72" s="202"/>
      <c r="Y72" s="199"/>
      <c r="Z72" s="202"/>
      <c r="AA72" s="199"/>
      <c r="AB72" s="202"/>
      <c r="AC72" s="199"/>
      <c r="AD72" s="199"/>
      <c r="AE72" s="202"/>
      <c r="AF72" s="204"/>
    </row>
    <row r="73" spans="1:32" ht="15" customHeight="1" x14ac:dyDescent="0.2">
      <c r="A73" s="416">
        <v>67</v>
      </c>
      <c r="B73" s="214" t="s">
        <v>3</v>
      </c>
      <c r="C73" s="218"/>
      <c r="D73" s="216"/>
      <c r="E73" s="216"/>
      <c r="F73" s="216"/>
      <c r="G73" s="216"/>
      <c r="H73" s="218"/>
      <c r="I73" s="216"/>
      <c r="J73" s="216"/>
      <c r="K73" s="218"/>
      <c r="L73" s="216"/>
      <c r="M73" s="216"/>
      <c r="N73" s="218"/>
      <c r="O73" s="216"/>
      <c r="P73" s="216"/>
      <c r="Q73" s="218"/>
      <c r="R73" s="216"/>
      <c r="S73" s="216"/>
      <c r="T73" s="219"/>
      <c r="U73" s="216"/>
      <c r="V73" s="216"/>
      <c r="W73" s="220"/>
      <c r="X73" s="219"/>
      <c r="Y73" s="216"/>
      <c r="Z73" s="219"/>
      <c r="AA73" s="216"/>
      <c r="AB73" s="219"/>
      <c r="AC73" s="216"/>
      <c r="AD73" s="216"/>
      <c r="AE73" s="219"/>
      <c r="AF73" s="222"/>
    </row>
    <row r="74" spans="1:32" ht="15" customHeight="1" x14ac:dyDescent="0.2">
      <c r="A74" s="416">
        <v>68</v>
      </c>
      <c r="B74" s="214" t="s">
        <v>2</v>
      </c>
      <c r="C74" s="218"/>
      <c r="D74" s="216"/>
      <c r="E74" s="216"/>
      <c r="F74" s="216"/>
      <c r="G74" s="216"/>
      <c r="H74" s="218"/>
      <c r="I74" s="216"/>
      <c r="J74" s="216"/>
      <c r="K74" s="218"/>
      <c r="L74" s="216"/>
      <c r="M74" s="216"/>
      <c r="N74" s="218"/>
      <c r="O74" s="216"/>
      <c r="P74" s="216"/>
      <c r="Q74" s="218"/>
      <c r="R74" s="216"/>
      <c r="S74" s="216"/>
      <c r="T74" s="219"/>
      <c r="U74" s="216"/>
      <c r="V74" s="216"/>
      <c r="W74" s="220"/>
      <c r="X74" s="219"/>
      <c r="Y74" s="216"/>
      <c r="Z74" s="219"/>
      <c r="AA74" s="216"/>
      <c r="AB74" s="219"/>
      <c r="AC74" s="216"/>
      <c r="AD74" s="216"/>
      <c r="AE74" s="219"/>
      <c r="AF74" s="222"/>
    </row>
    <row r="75" spans="1:32" ht="15" customHeight="1" x14ac:dyDescent="0.2">
      <c r="A75" s="416">
        <v>69</v>
      </c>
      <c r="B75" s="214" t="s">
        <v>91</v>
      </c>
      <c r="C75" s="218"/>
      <c r="D75" s="216"/>
      <c r="E75" s="216"/>
      <c r="F75" s="216"/>
      <c r="G75" s="216"/>
      <c r="H75" s="218"/>
      <c r="I75" s="216"/>
      <c r="J75" s="216"/>
      <c r="K75" s="218"/>
      <c r="L75" s="216"/>
      <c r="M75" s="216"/>
      <c r="N75" s="218"/>
      <c r="O75" s="216"/>
      <c r="P75" s="216"/>
      <c r="Q75" s="218"/>
      <c r="R75" s="216"/>
      <c r="S75" s="216"/>
      <c r="T75" s="219"/>
      <c r="U75" s="216"/>
      <c r="V75" s="216"/>
      <c r="W75" s="220"/>
      <c r="X75" s="219"/>
      <c r="Y75" s="216"/>
      <c r="Z75" s="219"/>
      <c r="AA75" s="216"/>
      <c r="AB75" s="219"/>
      <c r="AC75" s="216"/>
      <c r="AD75" s="216"/>
      <c r="AE75" s="219"/>
      <c r="AF75" s="222"/>
    </row>
    <row r="76" spans="1:32" s="88" customFormat="1" ht="15" customHeight="1" thickBot="1" x14ac:dyDescent="0.25">
      <c r="A76" s="1641" t="s">
        <v>414</v>
      </c>
      <c r="B76" s="1642"/>
      <c r="C76" s="1322">
        <v>120</v>
      </c>
      <c r="D76" s="1397"/>
      <c r="E76" s="244">
        <v>1100212.2397325465</v>
      </c>
      <c r="F76" s="1397"/>
      <c r="G76" s="244">
        <v>79105.200000000012</v>
      </c>
      <c r="H76" s="1322">
        <v>51</v>
      </c>
      <c r="I76" s="1397"/>
      <c r="J76" s="244">
        <v>29999.930354997068</v>
      </c>
      <c r="K76" s="1322">
        <v>12</v>
      </c>
      <c r="L76" s="1397"/>
      <c r="M76" s="244">
        <v>1896.3220588187428</v>
      </c>
      <c r="N76" s="1322">
        <v>30</v>
      </c>
      <c r="O76" s="1397"/>
      <c r="P76" s="244">
        <v>121989.83727823831</v>
      </c>
      <c r="Q76" s="1322">
        <v>0</v>
      </c>
      <c r="R76" s="1397"/>
      <c r="S76" s="244">
        <v>0</v>
      </c>
      <c r="T76" s="246">
        <v>1333204</v>
      </c>
      <c r="U76" s="244">
        <v>-74206</v>
      </c>
      <c r="V76" s="244">
        <v>-13277</v>
      </c>
      <c r="W76" s="247">
        <v>-87483</v>
      </c>
      <c r="X76" s="246">
        <v>1245721</v>
      </c>
      <c r="Y76" s="244">
        <v>-3114</v>
      </c>
      <c r="Z76" s="246">
        <v>1242607</v>
      </c>
      <c r="AA76" s="244">
        <v>0</v>
      </c>
      <c r="AB76" s="246">
        <v>1242607</v>
      </c>
      <c r="AC76" s="244">
        <v>838072</v>
      </c>
      <c r="AD76" s="244">
        <v>404535</v>
      </c>
      <c r="AE76" s="246">
        <v>101133</v>
      </c>
      <c r="AF76" s="249">
        <v>1242607</v>
      </c>
    </row>
    <row r="77" spans="1:32" s="88" customFormat="1" ht="15" customHeight="1" thickTop="1" x14ac:dyDescent="0.2">
      <c r="A77" s="1647" t="s">
        <v>384</v>
      </c>
      <c r="B77" s="1648"/>
      <c r="C77" s="802"/>
      <c r="D77" s="803"/>
      <c r="E77" s="803"/>
      <c r="F77" s="803"/>
      <c r="G77" s="803"/>
      <c r="H77" s="802"/>
      <c r="I77" s="803"/>
      <c r="J77" s="803"/>
      <c r="K77" s="802"/>
      <c r="L77" s="803"/>
      <c r="M77" s="803"/>
      <c r="N77" s="802"/>
      <c r="O77" s="803"/>
      <c r="P77" s="803"/>
      <c r="Q77" s="802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4"/>
      <c r="AC77" s="804"/>
      <c r="AD77" s="803"/>
      <c r="AE77" s="804"/>
      <c r="AF77" s="804"/>
    </row>
    <row r="78" spans="1:32" s="88" customFormat="1" ht="15" customHeight="1" x14ac:dyDescent="0.2">
      <c r="A78" s="1649" t="s">
        <v>1265</v>
      </c>
      <c r="B78" s="1650"/>
      <c r="C78" s="802"/>
      <c r="D78" s="803"/>
      <c r="E78" s="803"/>
      <c r="F78" s="803"/>
      <c r="G78" s="803"/>
      <c r="H78" s="802"/>
      <c r="I78" s="803"/>
      <c r="J78" s="803"/>
      <c r="K78" s="802"/>
      <c r="L78" s="803"/>
      <c r="M78" s="803"/>
      <c r="N78" s="802"/>
      <c r="O78" s="803"/>
      <c r="P78" s="803"/>
      <c r="Q78" s="802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222">
        <v>0</v>
      </c>
      <c r="AC78" s="804">
        <v>0</v>
      </c>
      <c r="AD78" s="803">
        <v>0</v>
      </c>
      <c r="AE78" s="222">
        <v>0</v>
      </c>
      <c r="AF78" s="222">
        <v>0</v>
      </c>
    </row>
    <row r="79" spans="1:32" s="88" customFormat="1" ht="15" customHeight="1" x14ac:dyDescent="0.2">
      <c r="A79" s="1651" t="s">
        <v>1266</v>
      </c>
      <c r="B79" s="1652"/>
      <c r="C79" s="802"/>
      <c r="D79" s="803"/>
      <c r="E79" s="803"/>
      <c r="F79" s="803"/>
      <c r="G79" s="803"/>
      <c r="H79" s="802"/>
      <c r="I79" s="803"/>
      <c r="J79" s="803"/>
      <c r="K79" s="802"/>
      <c r="L79" s="803"/>
      <c r="M79" s="803"/>
      <c r="N79" s="802"/>
      <c r="O79" s="803"/>
      <c r="P79" s="803"/>
      <c r="Q79" s="802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4"/>
      <c r="AC79" s="804"/>
      <c r="AD79" s="803"/>
      <c r="AE79" s="804"/>
      <c r="AF79" s="222">
        <v>0</v>
      </c>
    </row>
    <row r="80" spans="1:32" ht="15" customHeight="1" x14ac:dyDescent="0.2">
      <c r="A80" s="1634" t="s">
        <v>997</v>
      </c>
      <c r="B80" s="1635"/>
      <c r="C80" s="802"/>
      <c r="D80" s="803"/>
      <c r="E80" s="803"/>
      <c r="F80" s="803"/>
      <c r="G80" s="803"/>
      <c r="H80" s="802"/>
      <c r="I80" s="803"/>
      <c r="J80" s="803"/>
      <c r="K80" s="802"/>
      <c r="L80" s="803"/>
      <c r="M80" s="803"/>
      <c r="N80" s="802"/>
      <c r="O80" s="803"/>
      <c r="P80" s="803"/>
      <c r="Q80" s="802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4"/>
      <c r="AC80" s="804"/>
      <c r="AD80" s="803"/>
      <c r="AE80" s="804"/>
      <c r="AF80" s="222">
        <v>0</v>
      </c>
    </row>
    <row r="81" spans="1:32" s="88" customFormat="1" ht="15" customHeight="1" x14ac:dyDescent="0.2">
      <c r="A81" s="1634" t="s">
        <v>396</v>
      </c>
      <c r="B81" s="1635"/>
      <c r="C81" s="802"/>
      <c r="D81" s="803"/>
      <c r="E81" s="803"/>
      <c r="F81" s="803"/>
      <c r="G81" s="803"/>
      <c r="H81" s="802"/>
      <c r="I81" s="803"/>
      <c r="J81" s="803"/>
      <c r="K81" s="802"/>
      <c r="L81" s="803"/>
      <c r="M81" s="803"/>
      <c r="N81" s="802"/>
      <c r="O81" s="803"/>
      <c r="P81" s="803"/>
      <c r="Q81" s="802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4"/>
      <c r="AC81" s="804"/>
      <c r="AD81" s="803"/>
      <c r="AE81" s="804"/>
      <c r="AF81" s="222">
        <v>0</v>
      </c>
    </row>
    <row r="82" spans="1:32" s="88" customFormat="1" ht="15" customHeight="1" x14ac:dyDescent="0.2">
      <c r="A82" s="1643" t="s">
        <v>260</v>
      </c>
      <c r="B82" s="1644"/>
      <c r="C82" s="806"/>
      <c r="D82" s="807"/>
      <c r="E82" s="807"/>
      <c r="F82" s="807"/>
      <c r="G82" s="807"/>
      <c r="H82" s="806"/>
      <c r="I82" s="807"/>
      <c r="J82" s="807"/>
      <c r="K82" s="806"/>
      <c r="L82" s="807"/>
      <c r="M82" s="807"/>
      <c r="N82" s="806"/>
      <c r="O82" s="807"/>
      <c r="P82" s="807"/>
      <c r="Q82" s="806"/>
      <c r="R82" s="807"/>
      <c r="S82" s="807"/>
      <c r="T82" s="807"/>
      <c r="U82" s="807"/>
      <c r="V82" s="807"/>
      <c r="W82" s="807"/>
      <c r="X82" s="807"/>
      <c r="Y82" s="807"/>
      <c r="Z82" s="807"/>
      <c r="AA82" s="807"/>
      <c r="AB82" s="237">
        <v>1652</v>
      </c>
      <c r="AC82" s="236">
        <v>1104</v>
      </c>
      <c r="AD82" s="807">
        <v>548</v>
      </c>
      <c r="AE82" s="237">
        <v>137</v>
      </c>
      <c r="AF82" s="237">
        <v>1652</v>
      </c>
    </row>
    <row r="83" spans="1:32" ht="15" customHeight="1" x14ac:dyDescent="0.2">
      <c r="A83" s="1634" t="s">
        <v>1148</v>
      </c>
      <c r="B83" s="1635"/>
      <c r="C83" s="802"/>
      <c r="D83" s="803"/>
      <c r="E83" s="803"/>
      <c r="F83" s="803"/>
      <c r="G83" s="803"/>
      <c r="H83" s="802"/>
      <c r="I83" s="803"/>
      <c r="J83" s="803"/>
      <c r="K83" s="802"/>
      <c r="L83" s="803"/>
      <c r="M83" s="803"/>
      <c r="N83" s="802"/>
      <c r="O83" s="803"/>
      <c r="P83" s="803"/>
      <c r="Q83" s="802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222">
        <v>22492</v>
      </c>
      <c r="AC83" s="804">
        <v>15408</v>
      </c>
      <c r="AD83" s="803">
        <v>7084</v>
      </c>
      <c r="AE83" s="222">
        <v>1771</v>
      </c>
      <c r="AF83" s="222">
        <v>22492</v>
      </c>
    </row>
    <row r="84" spans="1:32" s="88" customFormat="1" ht="15" customHeight="1" x14ac:dyDescent="0.2">
      <c r="A84" s="1634" t="s">
        <v>1149</v>
      </c>
      <c r="B84" s="1635"/>
      <c r="C84" s="802"/>
      <c r="D84" s="803"/>
      <c r="E84" s="803"/>
      <c r="F84" s="803"/>
      <c r="G84" s="803"/>
      <c r="H84" s="802"/>
      <c r="I84" s="803"/>
      <c r="J84" s="803"/>
      <c r="K84" s="802"/>
      <c r="L84" s="803"/>
      <c r="M84" s="803"/>
      <c r="N84" s="802"/>
      <c r="O84" s="803"/>
      <c r="P84" s="803"/>
      <c r="Q84" s="802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222">
        <v>17993</v>
      </c>
      <c r="AC84" s="804">
        <v>12328</v>
      </c>
      <c r="AD84" s="803">
        <v>5665</v>
      </c>
      <c r="AE84" s="222">
        <v>1416</v>
      </c>
      <c r="AF84" s="222">
        <v>17993</v>
      </c>
    </row>
    <row r="85" spans="1:32" s="88" customFormat="1" ht="15" customHeight="1" thickBot="1" x14ac:dyDescent="0.25">
      <c r="A85" s="1641" t="s">
        <v>415</v>
      </c>
      <c r="B85" s="1642"/>
      <c r="C85" s="1322">
        <v>120</v>
      </c>
      <c r="D85" s="1397"/>
      <c r="E85" s="244">
        <v>1100212.2397325465</v>
      </c>
      <c r="F85" s="1397"/>
      <c r="G85" s="244">
        <v>79105.200000000012</v>
      </c>
      <c r="H85" s="1322">
        <v>51</v>
      </c>
      <c r="I85" s="1397"/>
      <c r="J85" s="244">
        <v>29999.930354997068</v>
      </c>
      <c r="K85" s="1322">
        <v>12</v>
      </c>
      <c r="L85" s="1397"/>
      <c r="M85" s="244">
        <v>1896.3220588187428</v>
      </c>
      <c r="N85" s="1322">
        <v>30</v>
      </c>
      <c r="O85" s="1397"/>
      <c r="P85" s="244">
        <v>121989.83727823831</v>
      </c>
      <c r="Q85" s="1322">
        <v>0</v>
      </c>
      <c r="R85" s="1397"/>
      <c r="S85" s="244">
        <v>0</v>
      </c>
      <c r="T85" s="246">
        <v>1333204</v>
      </c>
      <c r="U85" s="244">
        <v>-74206</v>
      </c>
      <c r="V85" s="244">
        <v>-13277</v>
      </c>
      <c r="W85" s="247">
        <v>-87483</v>
      </c>
      <c r="X85" s="246">
        <v>1245721</v>
      </c>
      <c r="Y85" s="244">
        <v>-3114</v>
      </c>
      <c r="Z85" s="246">
        <v>1242607</v>
      </c>
      <c r="AA85" s="244">
        <v>0</v>
      </c>
      <c r="AB85" s="246">
        <v>1284744</v>
      </c>
      <c r="AC85" s="244">
        <v>866912</v>
      </c>
      <c r="AD85" s="244">
        <v>417832</v>
      </c>
      <c r="AE85" s="246">
        <v>104457</v>
      </c>
      <c r="AF85" s="249">
        <v>1284744</v>
      </c>
    </row>
    <row r="86" spans="1:32" s="1191" customFormat="1" ht="8.4499999999999993" customHeight="1" thickTop="1" x14ac:dyDescent="0.2">
      <c r="D86" s="1309"/>
      <c r="E86" s="1309"/>
      <c r="F86" s="1309"/>
      <c r="G86" s="1309"/>
      <c r="H86" s="1309"/>
      <c r="I86" s="1309"/>
      <c r="J86" s="1309"/>
      <c r="K86" s="1309"/>
      <c r="L86" s="1309"/>
      <c r="M86" s="1309"/>
      <c r="N86" s="1309"/>
      <c r="O86" s="1309"/>
      <c r="P86" s="1309"/>
      <c r="Q86" s="1309"/>
      <c r="R86" s="1309"/>
      <c r="S86" s="1309"/>
      <c r="T86" s="1309"/>
      <c r="U86" s="1309"/>
      <c r="V86" s="1309"/>
      <c r="W86" s="1309"/>
      <c r="X86" s="1309"/>
      <c r="AA86" s="1309"/>
      <c r="AB86" s="1309"/>
      <c r="AC86" s="1309"/>
      <c r="AD86" s="1309"/>
      <c r="AE86" s="1309"/>
      <c r="AF86" s="1309"/>
    </row>
    <row r="87" spans="1:32" ht="15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AA87" s="82"/>
      <c r="AB87" s="82"/>
      <c r="AC87" s="82"/>
      <c r="AD87" s="82"/>
      <c r="AE87" s="82"/>
      <c r="AF87" s="82"/>
    </row>
    <row r="88" spans="1:32" ht="15" customHeight="1" x14ac:dyDescent="0.2"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AA88" s="82"/>
      <c r="AB88" s="82"/>
      <c r="AC88" s="82"/>
      <c r="AD88" s="82"/>
      <c r="AE88" s="82"/>
      <c r="AF88" s="82"/>
    </row>
    <row r="89" spans="1:32" ht="13.9" customHeight="1" x14ac:dyDescent="0.2">
      <c r="A89" s="32"/>
      <c r="B89" s="32"/>
      <c r="C89" s="32"/>
      <c r="D89" s="32"/>
      <c r="E89" s="32"/>
      <c r="F89" s="1227"/>
      <c r="G89" s="1227"/>
      <c r="H89" s="32"/>
      <c r="I89" s="32"/>
      <c r="J89" s="32"/>
      <c r="K89" s="32"/>
      <c r="L89" s="861"/>
      <c r="M89" s="861"/>
      <c r="N89" s="861"/>
      <c r="O89" s="861"/>
      <c r="P89" s="861"/>
      <c r="Q89" s="861"/>
      <c r="R89" s="861"/>
      <c r="S89" s="861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x14ac:dyDescent="0.2">
      <c r="A90" s="32"/>
      <c r="B90" s="32"/>
      <c r="C90" s="32"/>
      <c r="D90" s="32"/>
      <c r="E90" s="32"/>
      <c r="F90" s="1227"/>
      <c r="G90" s="1227"/>
      <c r="H90" s="32"/>
      <c r="I90" s="32"/>
      <c r="J90" s="32"/>
      <c r="K90" s="32"/>
      <c r="L90" s="861"/>
      <c r="M90" s="861"/>
      <c r="N90" s="861"/>
      <c r="O90" s="861"/>
      <c r="P90" s="861"/>
      <c r="Q90" s="861"/>
      <c r="R90" s="861"/>
      <c r="S90" s="861"/>
      <c r="T90" s="32"/>
      <c r="U90" s="32"/>
      <c r="V90" s="32"/>
      <c r="W90" s="32"/>
      <c r="X90" s="32"/>
      <c r="Y90" s="557"/>
      <c r="Z90" s="862"/>
      <c r="AA90" s="32"/>
      <c r="AB90" s="32"/>
      <c r="AC90" s="32"/>
      <c r="AD90" s="32"/>
      <c r="AE90" s="32"/>
      <c r="AF90" s="32"/>
    </row>
    <row r="91" spans="1:3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557"/>
      <c r="Z91" s="862"/>
      <c r="AA91" s="32"/>
      <c r="AB91" s="32"/>
      <c r="AC91" s="32" t="s">
        <v>1630</v>
      </c>
      <c r="AD91" s="32"/>
      <c r="AE91" s="32"/>
      <c r="AF91" s="32"/>
    </row>
    <row r="92" spans="1:32" x14ac:dyDescent="0.2">
      <c r="A92" s="32"/>
      <c r="B92" s="864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1631</v>
      </c>
      <c r="AD92" s="32"/>
      <c r="AE92" s="32">
        <v>4</v>
      </c>
      <c r="AF92" s="32"/>
    </row>
    <row r="93" spans="1:32" x14ac:dyDescent="0.2">
      <c r="A93" s="32"/>
      <c r="B93" s="864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x14ac:dyDescent="0.2">
      <c r="A94" s="32"/>
      <c r="B94" s="86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x14ac:dyDescent="0.2">
      <c r="A95" s="32"/>
      <c r="B95" s="864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2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79:B79"/>
    <mergeCell ref="A80:B80"/>
    <mergeCell ref="A81:B81"/>
    <mergeCell ref="A82:B82"/>
    <mergeCell ref="A85:B85"/>
    <mergeCell ref="A83:B83"/>
    <mergeCell ref="A84:B84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U95"/>
  <sheetViews>
    <sheetView zoomScaleNormal="100" workbookViewId="0">
      <selection sqref="A1:B3"/>
    </sheetView>
  </sheetViews>
  <sheetFormatPr defaultColWidth="12.5703125" defaultRowHeight="12.75" x14ac:dyDescent="0.2"/>
  <cols>
    <col min="1" max="1" width="6.28515625" style="357" customWidth="1"/>
    <col min="2" max="2" width="27.42578125" style="357" customWidth="1"/>
    <col min="3" max="3" width="12.140625" style="1214" customWidth="1"/>
    <col min="4" max="4" width="14.5703125" style="1214" customWidth="1"/>
    <col min="5" max="5" width="11.7109375" style="1214" bestFit="1" customWidth="1"/>
    <col min="6" max="6" width="12.85546875" style="1214" bestFit="1" customWidth="1"/>
    <col min="7" max="7" width="13.42578125" style="1214" customWidth="1"/>
    <col min="8" max="9" width="11.42578125" style="1214" customWidth="1"/>
    <col min="10" max="10" width="11.28515625" style="1214" customWidth="1"/>
    <col min="11" max="11" width="12.7109375" style="1214" customWidth="1"/>
    <col min="12" max="12" width="15.7109375" style="1214" customWidth="1"/>
    <col min="13" max="14" width="12.7109375" style="1214" customWidth="1"/>
    <col min="15" max="16" width="15.7109375" style="1214" customWidth="1"/>
    <col min="17" max="18" width="14" style="1214" customWidth="1"/>
    <col min="19" max="19" width="15.7109375" style="1214" customWidth="1"/>
    <col min="20" max="21" width="14.42578125" style="357" hidden="1" customWidth="1"/>
    <col min="22" max="16384" width="12.5703125" style="357"/>
  </cols>
  <sheetData>
    <row r="1" spans="1:21" s="1215" customFormat="1" ht="30" customHeight="1" x14ac:dyDescent="0.2">
      <c r="A1" s="1838" t="s">
        <v>499</v>
      </c>
      <c r="B1" s="1839"/>
      <c r="C1" s="1869" t="s">
        <v>1618</v>
      </c>
      <c r="D1" s="1869"/>
      <c r="E1" s="1869"/>
      <c r="F1" s="1869"/>
      <c r="G1" s="1869"/>
      <c r="H1" s="1869"/>
      <c r="I1" s="1869"/>
      <c r="J1" s="1869"/>
      <c r="K1" s="1869"/>
      <c r="L1" s="1868" t="s">
        <v>350</v>
      </c>
      <c r="M1" s="1868"/>
      <c r="N1" s="1868"/>
      <c r="O1" s="1868"/>
      <c r="P1" s="1868"/>
      <c r="Q1" s="1868"/>
      <c r="R1" s="1868"/>
      <c r="S1" s="1868"/>
      <c r="T1" s="1866" t="s">
        <v>923</v>
      </c>
      <c r="U1" s="1866" t="s">
        <v>924</v>
      </c>
    </row>
    <row r="2" spans="1:21" ht="91.5" customHeight="1" x14ac:dyDescent="0.2">
      <c r="A2" s="1840"/>
      <c r="B2" s="1841"/>
      <c r="C2" s="1862" t="s">
        <v>1619</v>
      </c>
      <c r="D2" s="1862" t="s">
        <v>1568</v>
      </c>
      <c r="E2" s="1194" t="s">
        <v>514</v>
      </c>
      <c r="F2" s="1194" t="s">
        <v>513</v>
      </c>
      <c r="G2" s="1862" t="s">
        <v>1152</v>
      </c>
      <c r="H2" s="1862" t="s">
        <v>1081</v>
      </c>
      <c r="I2" s="1862" t="s">
        <v>278</v>
      </c>
      <c r="J2" s="1862" t="s">
        <v>387</v>
      </c>
      <c r="K2" s="1862" t="s">
        <v>1084</v>
      </c>
      <c r="L2" s="1867" t="s">
        <v>1525</v>
      </c>
      <c r="M2" s="1867" t="s">
        <v>1177</v>
      </c>
      <c r="N2" s="1867" t="s">
        <v>1178</v>
      </c>
      <c r="O2" s="1867" t="s">
        <v>351</v>
      </c>
      <c r="P2" s="1867" t="s">
        <v>1085</v>
      </c>
      <c r="Q2" s="1867" t="s">
        <v>1086</v>
      </c>
      <c r="R2" s="1867" t="s">
        <v>278</v>
      </c>
      <c r="S2" s="1867" t="s">
        <v>1087</v>
      </c>
      <c r="T2" s="1866"/>
      <c r="U2" s="1866"/>
    </row>
    <row r="3" spans="1:21" ht="15.75" customHeight="1" x14ac:dyDescent="0.2">
      <c r="A3" s="1842"/>
      <c r="B3" s="1843"/>
      <c r="C3" s="1862"/>
      <c r="D3" s="1862"/>
      <c r="E3" s="99">
        <v>0.31638418079096048</v>
      </c>
      <c r="F3" s="100">
        <v>1470.3473918621949</v>
      </c>
      <c r="G3" s="1862"/>
      <c r="H3" s="1862"/>
      <c r="I3" s="1862"/>
      <c r="J3" s="1862"/>
      <c r="K3" s="1862"/>
      <c r="L3" s="1867"/>
      <c r="M3" s="1867"/>
      <c r="N3" s="1867"/>
      <c r="O3" s="1867"/>
      <c r="P3" s="1867"/>
      <c r="Q3" s="1867"/>
      <c r="R3" s="1867"/>
      <c r="S3" s="1867"/>
      <c r="T3" s="1866"/>
      <c r="U3" s="1866"/>
    </row>
    <row r="4" spans="1:21" s="1216" customFormat="1" ht="14.25" customHeight="1" x14ac:dyDescent="0.2">
      <c r="A4" s="16"/>
      <c r="B4" s="17"/>
      <c r="C4" s="992">
        <v>1</v>
      </c>
      <c r="D4" s="992">
        <f t="shared" ref="D4:U4" si="0">C4+1</f>
        <v>2</v>
      </c>
      <c r="E4" s="992">
        <f t="shared" si="0"/>
        <v>3</v>
      </c>
      <c r="F4" s="992">
        <f t="shared" si="0"/>
        <v>4</v>
      </c>
      <c r="G4" s="992">
        <f t="shared" si="0"/>
        <v>5</v>
      </c>
      <c r="H4" s="992">
        <f t="shared" si="0"/>
        <v>6</v>
      </c>
      <c r="I4" s="992">
        <f t="shared" si="0"/>
        <v>7</v>
      </c>
      <c r="J4" s="992">
        <f t="shared" si="0"/>
        <v>8</v>
      </c>
      <c r="K4" s="992">
        <f t="shared" si="0"/>
        <v>9</v>
      </c>
      <c r="L4" s="992">
        <f t="shared" si="0"/>
        <v>10</v>
      </c>
      <c r="M4" s="992">
        <f t="shared" si="0"/>
        <v>11</v>
      </c>
      <c r="N4" s="992">
        <f t="shared" si="0"/>
        <v>12</v>
      </c>
      <c r="O4" s="992">
        <f t="shared" si="0"/>
        <v>13</v>
      </c>
      <c r="P4" s="992">
        <f t="shared" si="0"/>
        <v>14</v>
      </c>
      <c r="Q4" s="992">
        <f t="shared" si="0"/>
        <v>15</v>
      </c>
      <c r="R4" s="992">
        <f t="shared" si="0"/>
        <v>16</v>
      </c>
      <c r="S4" s="992">
        <f t="shared" si="0"/>
        <v>17</v>
      </c>
      <c r="T4" s="992">
        <f t="shared" si="0"/>
        <v>18</v>
      </c>
      <c r="U4" s="992">
        <f t="shared" si="0"/>
        <v>19</v>
      </c>
    </row>
    <row r="5" spans="1:21" s="1217" customFormat="1" ht="22.5" hidden="1" x14ac:dyDescent="0.2">
      <c r="A5" s="993"/>
      <c r="B5" s="993"/>
      <c r="C5" s="633" t="s">
        <v>747</v>
      </c>
      <c r="D5" s="633" t="s">
        <v>573</v>
      </c>
      <c r="E5" s="633" t="s">
        <v>574</v>
      </c>
      <c r="F5" s="633" t="s">
        <v>574</v>
      </c>
      <c r="G5" s="732" t="s">
        <v>740</v>
      </c>
      <c r="H5" s="633" t="s">
        <v>726</v>
      </c>
      <c r="I5" s="633" t="s">
        <v>574</v>
      </c>
      <c r="J5" s="633" t="s">
        <v>574</v>
      </c>
      <c r="K5" s="732" t="s">
        <v>741</v>
      </c>
      <c r="L5" s="633" t="s">
        <v>573</v>
      </c>
      <c r="M5" s="633" t="s">
        <v>573</v>
      </c>
      <c r="N5" s="633" t="s">
        <v>574</v>
      </c>
      <c r="O5" s="633" t="s">
        <v>574</v>
      </c>
      <c r="P5" s="633" t="s">
        <v>574</v>
      </c>
      <c r="Q5" s="633" t="s">
        <v>726</v>
      </c>
      <c r="R5" s="633" t="s">
        <v>574</v>
      </c>
      <c r="S5" s="633" t="s">
        <v>574</v>
      </c>
      <c r="T5" s="633" t="s">
        <v>574</v>
      </c>
      <c r="U5" s="633" t="s">
        <v>574</v>
      </c>
    </row>
    <row r="6" spans="1:21" s="1217" customFormat="1" ht="33.75" x14ac:dyDescent="0.2">
      <c r="A6" s="993"/>
      <c r="B6" s="993"/>
      <c r="C6" s="633" t="s">
        <v>834</v>
      </c>
      <c r="D6" s="633" t="s">
        <v>423</v>
      </c>
      <c r="E6" s="633" t="s">
        <v>835</v>
      </c>
      <c r="F6" s="633" t="s">
        <v>836</v>
      </c>
      <c r="G6" s="633" t="s">
        <v>1519</v>
      </c>
      <c r="H6" s="633" t="s">
        <v>1522</v>
      </c>
      <c r="I6" s="633" t="s">
        <v>742</v>
      </c>
      <c r="J6" s="633" t="s">
        <v>838</v>
      </c>
      <c r="K6" s="633" t="s">
        <v>1521</v>
      </c>
      <c r="L6" s="633" t="s">
        <v>1524</v>
      </c>
      <c r="M6" s="633" t="s">
        <v>247</v>
      </c>
      <c r="N6" s="633" t="s">
        <v>743</v>
      </c>
      <c r="O6" s="633" t="s">
        <v>833</v>
      </c>
      <c r="P6" s="633" t="s">
        <v>666</v>
      </c>
      <c r="Q6" s="633" t="s">
        <v>1523</v>
      </c>
      <c r="R6" s="633" t="s">
        <v>744</v>
      </c>
      <c r="S6" s="633" t="s">
        <v>837</v>
      </c>
      <c r="T6" s="732" t="s">
        <v>745</v>
      </c>
      <c r="U6" s="732" t="s">
        <v>746</v>
      </c>
    </row>
    <row r="7" spans="1:21" ht="15.6" customHeight="1" x14ac:dyDescent="0.2">
      <c r="A7" s="994">
        <v>1</v>
      </c>
      <c r="B7" s="995" t="s">
        <v>5</v>
      </c>
      <c r="C7" s="1532">
        <v>4.2840239999999996</v>
      </c>
      <c r="D7" s="1585">
        <f>'3_Levels 1&amp;2'!AQ7</f>
        <v>5958.7864902656775</v>
      </c>
      <c r="E7" s="1585">
        <f>D7*(1+$E$3)</f>
        <v>7844.0522724966258</v>
      </c>
      <c r="F7" s="1585">
        <f>E7+$F$3</f>
        <v>9314.3996643588216</v>
      </c>
      <c r="G7" s="1586">
        <f t="shared" ref="G7:G38" si="1">ROUND(C7*F7,0)</f>
        <v>39903</v>
      </c>
      <c r="H7" s="1573">
        <v>26600</v>
      </c>
      <c r="I7" s="1573">
        <f t="shared" ref="I7:I70" si="2">G7-H7</f>
        <v>13303</v>
      </c>
      <c r="J7" s="1579">
        <f t="shared" ref="J7:J38" si="3">ROUND(I7/$J$87,0)</f>
        <v>3326</v>
      </c>
      <c r="K7" s="1586">
        <f>G7</f>
        <v>39903</v>
      </c>
      <c r="L7" s="1588">
        <f>'3_Levels 1&amp;2'!AT7</f>
        <v>24766410</v>
      </c>
      <c r="M7" s="1238">
        <f>'3_Levels 1&amp;2'!C7</f>
        <v>9297</v>
      </c>
      <c r="N7" s="1532">
        <f t="shared" ref="N7:N38" si="4">C7+M7</f>
        <v>9301.2840240000005</v>
      </c>
      <c r="O7" s="1576">
        <f>L7/N7</f>
        <v>2662.6872092170829</v>
      </c>
      <c r="P7" s="1582">
        <f>ROUND(C7*O7,0)</f>
        <v>11407</v>
      </c>
      <c r="Q7" s="1576">
        <v>7608</v>
      </c>
      <c r="R7" s="1576">
        <f>P7-Q7</f>
        <v>3799</v>
      </c>
      <c r="S7" s="1582">
        <f t="shared" ref="S7:S38" si="5">ROUND(R7/$S$87,0)</f>
        <v>950</v>
      </c>
      <c r="T7" s="996">
        <f>G7+P7</f>
        <v>51310</v>
      </c>
      <c r="U7" s="997">
        <f t="shared" ref="U7:U38" si="6">J7+S7</f>
        <v>4276</v>
      </c>
    </row>
    <row r="8" spans="1:21" ht="15.6" customHeight="1" x14ac:dyDescent="0.2">
      <c r="A8" s="998">
        <v>2</v>
      </c>
      <c r="B8" s="999" t="s">
        <v>6</v>
      </c>
      <c r="C8" s="1533">
        <v>0.57396400000000003</v>
      </c>
      <c r="D8" s="1574">
        <f>'3_Levels 1&amp;2'!AQ8</f>
        <v>7483.7106076210093</v>
      </c>
      <c r="E8" s="1574">
        <f t="shared" ref="E8:E71" si="7">D8*(1+$E$3)</f>
        <v>9851.4382574898027</v>
      </c>
      <c r="F8" s="1574">
        <f t="shared" ref="F8:F71" si="8">E8+$F$3</f>
        <v>11321.785649351998</v>
      </c>
      <c r="G8" s="1580">
        <f t="shared" si="1"/>
        <v>6498</v>
      </c>
      <c r="H8" s="1574">
        <v>4336</v>
      </c>
      <c r="I8" s="1574">
        <f t="shared" si="2"/>
        <v>2162</v>
      </c>
      <c r="J8" s="1580">
        <f t="shared" si="3"/>
        <v>541</v>
      </c>
      <c r="K8" s="1580">
        <f t="shared" ref="K8:K71" si="9">G8</f>
        <v>6498</v>
      </c>
      <c r="L8" s="1589">
        <f>'3_Levels 1&amp;2'!AT8</f>
        <v>11437373.460000001</v>
      </c>
      <c r="M8" s="1239">
        <f>'3_Levels 1&amp;2'!C8</f>
        <v>3884</v>
      </c>
      <c r="N8" s="1533">
        <f t="shared" si="4"/>
        <v>3884.5739640000002</v>
      </c>
      <c r="O8" s="1577">
        <f t="shared" ref="O8:O71" si="10">L8/N8</f>
        <v>2944.305750384729</v>
      </c>
      <c r="P8" s="1583">
        <f t="shared" ref="P8:P71" si="11">ROUND(C8*O8,0)</f>
        <v>1690</v>
      </c>
      <c r="Q8" s="1577">
        <v>1128</v>
      </c>
      <c r="R8" s="1577">
        <f t="shared" ref="R8:R71" si="12">P8-Q8</f>
        <v>562</v>
      </c>
      <c r="S8" s="1583">
        <f t="shared" si="5"/>
        <v>141</v>
      </c>
      <c r="T8" s="1000">
        <f t="shared" ref="T8:T71" si="13">G8+P8</f>
        <v>8188</v>
      </c>
      <c r="U8" s="1001">
        <f t="shared" si="6"/>
        <v>682</v>
      </c>
    </row>
    <row r="9" spans="1:21" ht="15.6" customHeight="1" x14ac:dyDescent="0.2">
      <c r="A9" s="998">
        <v>3</v>
      </c>
      <c r="B9" s="999" t="s">
        <v>7</v>
      </c>
      <c r="C9" s="1533">
        <v>0.60355000000000003</v>
      </c>
      <c r="D9" s="1574">
        <f>'3_Levels 1&amp;2'!AQ9</f>
        <v>4802.926621457138</v>
      </c>
      <c r="E9" s="1574">
        <f t="shared" si="7"/>
        <v>6322.4966259859502</v>
      </c>
      <c r="F9" s="1574">
        <f t="shared" si="8"/>
        <v>7792.8440178481451</v>
      </c>
      <c r="G9" s="1580">
        <f t="shared" si="1"/>
        <v>4703</v>
      </c>
      <c r="H9" s="1574">
        <v>3136</v>
      </c>
      <c r="I9" s="1574">
        <f t="shared" si="2"/>
        <v>1567</v>
      </c>
      <c r="J9" s="1580">
        <f t="shared" si="3"/>
        <v>392</v>
      </c>
      <c r="K9" s="1580">
        <f t="shared" si="9"/>
        <v>4703</v>
      </c>
      <c r="L9" s="1589">
        <f>'3_Levels 1&amp;2'!AT9</f>
        <v>85601225.140000001</v>
      </c>
      <c r="M9" s="1239">
        <f>'3_Levels 1&amp;2'!C9</f>
        <v>23004</v>
      </c>
      <c r="N9" s="1533">
        <f t="shared" si="4"/>
        <v>23004.60355</v>
      </c>
      <c r="O9" s="1577">
        <f t="shared" si="10"/>
        <v>3721.0476135329877</v>
      </c>
      <c r="P9" s="1583">
        <f t="shared" si="11"/>
        <v>2246</v>
      </c>
      <c r="Q9" s="1577">
        <v>1496</v>
      </c>
      <c r="R9" s="1577">
        <f t="shared" si="12"/>
        <v>750</v>
      </c>
      <c r="S9" s="1583">
        <f t="shared" si="5"/>
        <v>188</v>
      </c>
      <c r="T9" s="1000">
        <f t="shared" si="13"/>
        <v>6949</v>
      </c>
      <c r="U9" s="1001">
        <f t="shared" si="6"/>
        <v>580</v>
      </c>
    </row>
    <row r="10" spans="1:21" ht="15.6" customHeight="1" x14ac:dyDescent="0.2">
      <c r="A10" s="998">
        <v>4</v>
      </c>
      <c r="B10" s="999" t="s">
        <v>8</v>
      </c>
      <c r="C10" s="1533">
        <v>0</v>
      </c>
      <c r="D10" s="1574">
        <f>'3_Levels 1&amp;2'!AQ10</f>
        <v>6690.0888213441403</v>
      </c>
      <c r="E10" s="1574">
        <f t="shared" si="7"/>
        <v>8806.7270925038683</v>
      </c>
      <c r="F10" s="1574">
        <f t="shared" si="8"/>
        <v>10277.074484366063</v>
      </c>
      <c r="G10" s="1580">
        <f t="shared" si="1"/>
        <v>0</v>
      </c>
      <c r="H10" s="1574">
        <v>0</v>
      </c>
      <c r="I10" s="1574">
        <f t="shared" si="2"/>
        <v>0</v>
      </c>
      <c r="J10" s="1580">
        <f t="shared" si="3"/>
        <v>0</v>
      </c>
      <c r="K10" s="1580">
        <f t="shared" si="9"/>
        <v>0</v>
      </c>
      <c r="L10" s="1589">
        <f>'3_Levels 1&amp;2'!AT10</f>
        <v>10748351.140000001</v>
      </c>
      <c r="M10" s="1239">
        <f>'3_Levels 1&amp;2'!C10</f>
        <v>2961</v>
      </c>
      <c r="N10" s="1533">
        <f t="shared" si="4"/>
        <v>2961</v>
      </c>
      <c r="O10" s="1577">
        <f t="shared" si="10"/>
        <v>3629.9733671057079</v>
      </c>
      <c r="P10" s="1583">
        <f t="shared" si="11"/>
        <v>0</v>
      </c>
      <c r="Q10" s="1577">
        <v>0</v>
      </c>
      <c r="R10" s="1577">
        <f t="shared" si="12"/>
        <v>0</v>
      </c>
      <c r="S10" s="1583">
        <f t="shared" si="5"/>
        <v>0</v>
      </c>
      <c r="T10" s="1000">
        <f t="shared" si="13"/>
        <v>0</v>
      </c>
      <c r="U10" s="1001">
        <f t="shared" si="6"/>
        <v>0</v>
      </c>
    </row>
    <row r="11" spans="1:21" ht="15.6" customHeight="1" x14ac:dyDescent="0.2">
      <c r="A11" s="1002">
        <v>5</v>
      </c>
      <c r="B11" s="1003" t="s">
        <v>9</v>
      </c>
      <c r="C11" s="1534">
        <v>1.994083</v>
      </c>
      <c r="D11" s="1575">
        <f>'3_Levels 1&amp;2'!AQ11</f>
        <v>6284.5134979896611</v>
      </c>
      <c r="E11" s="1575">
        <f t="shared" si="7"/>
        <v>8272.834152720854</v>
      </c>
      <c r="F11" s="1575">
        <f t="shared" si="8"/>
        <v>9743.1815445830489</v>
      </c>
      <c r="G11" s="1581">
        <f t="shared" si="1"/>
        <v>19429</v>
      </c>
      <c r="H11" s="1575">
        <v>12952</v>
      </c>
      <c r="I11" s="1575">
        <f t="shared" si="2"/>
        <v>6477</v>
      </c>
      <c r="J11" s="1581">
        <f t="shared" si="3"/>
        <v>1619</v>
      </c>
      <c r="K11" s="1581">
        <f t="shared" si="9"/>
        <v>19429</v>
      </c>
      <c r="L11" s="1590">
        <f>'3_Levels 1&amp;2'!AT11</f>
        <v>12272789</v>
      </c>
      <c r="M11" s="1240">
        <f>'3_Levels 1&amp;2'!C11</f>
        <v>5223</v>
      </c>
      <c r="N11" s="1534">
        <f t="shared" si="4"/>
        <v>5224.9940829999996</v>
      </c>
      <c r="O11" s="1578">
        <f t="shared" si="10"/>
        <v>2348.8617987014859</v>
      </c>
      <c r="P11" s="1584">
        <f t="shared" si="11"/>
        <v>4684</v>
      </c>
      <c r="Q11" s="1578">
        <v>3120</v>
      </c>
      <c r="R11" s="1578">
        <f t="shared" si="12"/>
        <v>1564</v>
      </c>
      <c r="S11" s="1584">
        <f t="shared" si="5"/>
        <v>391</v>
      </c>
      <c r="T11" s="1004">
        <f t="shared" si="13"/>
        <v>24113</v>
      </c>
      <c r="U11" s="1005">
        <f t="shared" si="6"/>
        <v>2010</v>
      </c>
    </row>
    <row r="12" spans="1:21" ht="15.6" customHeight="1" x14ac:dyDescent="0.2">
      <c r="A12" s="994">
        <v>6</v>
      </c>
      <c r="B12" s="995" t="s">
        <v>10</v>
      </c>
      <c r="C12" s="1532">
        <v>1.8875740000000001</v>
      </c>
      <c r="D12" s="1585">
        <f>'3_Levels 1&amp;2'!AQ12</f>
        <v>6206.1516873889877</v>
      </c>
      <c r="E12" s="1585">
        <f t="shared" si="7"/>
        <v>8169.6799048679895</v>
      </c>
      <c r="F12" s="1585">
        <f t="shared" si="8"/>
        <v>9640.0272967301844</v>
      </c>
      <c r="G12" s="1586">
        <f t="shared" si="1"/>
        <v>18196</v>
      </c>
      <c r="H12" s="1573">
        <v>12128</v>
      </c>
      <c r="I12" s="1573">
        <f t="shared" si="2"/>
        <v>6068</v>
      </c>
      <c r="J12" s="1579">
        <f t="shared" si="3"/>
        <v>1517</v>
      </c>
      <c r="K12" s="1586">
        <f t="shared" si="9"/>
        <v>18196</v>
      </c>
      <c r="L12" s="1588">
        <f>'3_Levels 1&amp;2'!AT12</f>
        <v>19963705.379999999</v>
      </c>
      <c r="M12" s="1238">
        <f>'3_Levels 1&amp;2'!C12</f>
        <v>5630</v>
      </c>
      <c r="N12" s="1532">
        <f t="shared" si="4"/>
        <v>5631.8875740000003</v>
      </c>
      <c r="O12" s="1576">
        <f t="shared" si="10"/>
        <v>3544.7627669564695</v>
      </c>
      <c r="P12" s="1582">
        <f t="shared" si="11"/>
        <v>6691</v>
      </c>
      <c r="Q12" s="1576">
        <v>4464</v>
      </c>
      <c r="R12" s="1576">
        <f t="shared" si="12"/>
        <v>2227</v>
      </c>
      <c r="S12" s="1582">
        <f t="shared" si="5"/>
        <v>557</v>
      </c>
      <c r="T12" s="996">
        <f t="shared" si="13"/>
        <v>24887</v>
      </c>
      <c r="U12" s="997">
        <f t="shared" si="6"/>
        <v>2074</v>
      </c>
    </row>
    <row r="13" spans="1:21" ht="15.6" customHeight="1" x14ac:dyDescent="0.2">
      <c r="A13" s="998">
        <v>7</v>
      </c>
      <c r="B13" s="999" t="s">
        <v>11</v>
      </c>
      <c r="C13" s="1533">
        <v>0</v>
      </c>
      <c r="D13" s="1574">
        <f>'3_Levels 1&amp;2'!AQ13</f>
        <v>4079.7647357723577</v>
      </c>
      <c r="E13" s="1574">
        <f t="shared" si="7"/>
        <v>5370.5377595195441</v>
      </c>
      <c r="F13" s="1574">
        <f t="shared" si="8"/>
        <v>6840.885151381739</v>
      </c>
      <c r="G13" s="1580">
        <f t="shared" si="1"/>
        <v>0</v>
      </c>
      <c r="H13" s="1574">
        <v>0</v>
      </c>
      <c r="I13" s="1574">
        <f t="shared" si="2"/>
        <v>0</v>
      </c>
      <c r="J13" s="1580">
        <f t="shared" si="3"/>
        <v>0</v>
      </c>
      <c r="K13" s="1580">
        <f t="shared" si="9"/>
        <v>0</v>
      </c>
      <c r="L13" s="1589">
        <f>'3_Levels 1&amp;2'!AT13</f>
        <v>10823069.380000001</v>
      </c>
      <c r="M13" s="1239">
        <f>'3_Levels 1&amp;2'!C13</f>
        <v>1968</v>
      </c>
      <c r="N13" s="1533">
        <f t="shared" si="4"/>
        <v>1968</v>
      </c>
      <c r="O13" s="1577">
        <f t="shared" si="10"/>
        <v>5499.5271239837402</v>
      </c>
      <c r="P13" s="1583">
        <f t="shared" si="11"/>
        <v>0</v>
      </c>
      <c r="Q13" s="1577">
        <v>0</v>
      </c>
      <c r="R13" s="1577">
        <f t="shared" si="12"/>
        <v>0</v>
      </c>
      <c r="S13" s="1583">
        <f t="shared" si="5"/>
        <v>0</v>
      </c>
      <c r="T13" s="1000">
        <f t="shared" si="13"/>
        <v>0</v>
      </c>
      <c r="U13" s="1001">
        <f t="shared" si="6"/>
        <v>0</v>
      </c>
    </row>
    <row r="14" spans="1:21" ht="15.6" customHeight="1" x14ac:dyDescent="0.2">
      <c r="A14" s="998">
        <v>8</v>
      </c>
      <c r="B14" s="999" t="s">
        <v>12</v>
      </c>
      <c r="C14" s="1533">
        <v>0.92899399999999999</v>
      </c>
      <c r="D14" s="1574">
        <f>'3_Levels 1&amp;2'!AQ14</f>
        <v>5867.7344061650047</v>
      </c>
      <c r="E14" s="1574">
        <f t="shared" si="7"/>
        <v>7724.1927493584526</v>
      </c>
      <c r="F14" s="1574">
        <f t="shared" si="8"/>
        <v>9194.5401412206484</v>
      </c>
      <c r="G14" s="1580">
        <f t="shared" si="1"/>
        <v>8542</v>
      </c>
      <c r="H14" s="1574">
        <v>6128</v>
      </c>
      <c r="I14" s="1574">
        <f t="shared" si="2"/>
        <v>2414</v>
      </c>
      <c r="J14" s="1580">
        <f t="shared" si="3"/>
        <v>604</v>
      </c>
      <c r="K14" s="1580">
        <f t="shared" si="9"/>
        <v>8542</v>
      </c>
      <c r="L14" s="1589">
        <f>'3_Levels 1&amp;2'!AT14</f>
        <v>76682688.319999993</v>
      </c>
      <c r="M14" s="1239">
        <f>'3_Levels 1&amp;2'!C14</f>
        <v>22060</v>
      </c>
      <c r="N14" s="1533">
        <f t="shared" si="4"/>
        <v>22060.928994000002</v>
      </c>
      <c r="O14" s="1577">
        <f t="shared" si="10"/>
        <v>3475.9500989670782</v>
      </c>
      <c r="P14" s="1583">
        <f t="shared" si="11"/>
        <v>3229</v>
      </c>
      <c r="Q14" s="1577">
        <v>2320</v>
      </c>
      <c r="R14" s="1577">
        <f t="shared" si="12"/>
        <v>909</v>
      </c>
      <c r="S14" s="1583">
        <f t="shared" si="5"/>
        <v>227</v>
      </c>
      <c r="T14" s="1000">
        <f t="shared" si="13"/>
        <v>11771</v>
      </c>
      <c r="U14" s="1001">
        <f t="shared" si="6"/>
        <v>831</v>
      </c>
    </row>
    <row r="15" spans="1:21" ht="15.6" customHeight="1" x14ac:dyDescent="0.2">
      <c r="A15" s="998">
        <v>9</v>
      </c>
      <c r="B15" s="999" t="s">
        <v>13</v>
      </c>
      <c r="C15" s="1533">
        <v>18.029585999999998</v>
      </c>
      <c r="D15" s="1574">
        <f>'3_Levels 1&amp;2'!AQ15</f>
        <v>5522.5889262203282</v>
      </c>
      <c r="E15" s="1574">
        <f t="shared" si="7"/>
        <v>7269.8486994877767</v>
      </c>
      <c r="F15" s="1574">
        <f t="shared" si="8"/>
        <v>8740.1960913499715</v>
      </c>
      <c r="G15" s="1580">
        <f t="shared" si="1"/>
        <v>157582</v>
      </c>
      <c r="H15" s="1574">
        <v>106712</v>
      </c>
      <c r="I15" s="1574">
        <f t="shared" si="2"/>
        <v>50870</v>
      </c>
      <c r="J15" s="1580">
        <f t="shared" si="3"/>
        <v>12718</v>
      </c>
      <c r="K15" s="1580">
        <f t="shared" si="9"/>
        <v>157582</v>
      </c>
      <c r="L15" s="1589">
        <f>'3_Levels 1&amp;2'!AT15</f>
        <v>135509297.36000001</v>
      </c>
      <c r="M15" s="1239">
        <f>'3_Levels 1&amp;2'!C15</f>
        <v>36609</v>
      </c>
      <c r="N15" s="1533">
        <f t="shared" si="4"/>
        <v>36627.029585999997</v>
      </c>
      <c r="O15" s="1577">
        <f t="shared" si="10"/>
        <v>3699.7075354370513</v>
      </c>
      <c r="P15" s="1583">
        <f t="shared" si="11"/>
        <v>66704</v>
      </c>
      <c r="Q15" s="1577">
        <v>45168</v>
      </c>
      <c r="R15" s="1577">
        <f t="shared" si="12"/>
        <v>21536</v>
      </c>
      <c r="S15" s="1583">
        <f t="shared" si="5"/>
        <v>5384</v>
      </c>
      <c r="T15" s="1000">
        <f t="shared" si="13"/>
        <v>224286</v>
      </c>
      <c r="U15" s="1001">
        <f t="shared" si="6"/>
        <v>18102</v>
      </c>
    </row>
    <row r="16" spans="1:21" ht="15.6" customHeight="1" x14ac:dyDescent="0.2">
      <c r="A16" s="1002">
        <v>10</v>
      </c>
      <c r="B16" s="1003" t="s">
        <v>14</v>
      </c>
      <c r="C16" s="1534">
        <v>13.538461</v>
      </c>
      <c r="D16" s="1575">
        <f>'3_Levels 1&amp;2'!AQ16</f>
        <v>4261.6575994441546</v>
      </c>
      <c r="E16" s="1575">
        <f t="shared" si="7"/>
        <v>5609.9786478558644</v>
      </c>
      <c r="F16" s="1575">
        <f t="shared" si="8"/>
        <v>7080.3260397180593</v>
      </c>
      <c r="G16" s="1581">
        <f t="shared" si="1"/>
        <v>95857</v>
      </c>
      <c r="H16" s="1575">
        <v>64104</v>
      </c>
      <c r="I16" s="1575">
        <f t="shared" si="2"/>
        <v>31753</v>
      </c>
      <c r="J16" s="1581">
        <f t="shared" si="3"/>
        <v>7938</v>
      </c>
      <c r="K16" s="1581">
        <f t="shared" si="9"/>
        <v>95857</v>
      </c>
      <c r="L16" s="1590">
        <f>'3_Levels 1&amp;2'!AT16</f>
        <v>136261819.02000001</v>
      </c>
      <c r="M16" s="1240">
        <f>'3_Levels 1&amp;2'!C16</f>
        <v>28785</v>
      </c>
      <c r="N16" s="1534">
        <f t="shared" si="4"/>
        <v>28798.538461</v>
      </c>
      <c r="O16" s="1578">
        <f t="shared" si="10"/>
        <v>4731.5532767237682</v>
      </c>
      <c r="P16" s="1584">
        <f t="shared" si="11"/>
        <v>64058</v>
      </c>
      <c r="Q16" s="1578">
        <v>42840</v>
      </c>
      <c r="R16" s="1578">
        <f t="shared" si="12"/>
        <v>21218</v>
      </c>
      <c r="S16" s="1584">
        <f t="shared" si="5"/>
        <v>5305</v>
      </c>
      <c r="T16" s="1004">
        <f t="shared" si="13"/>
        <v>159915</v>
      </c>
      <c r="U16" s="1005">
        <f t="shared" si="6"/>
        <v>13243</v>
      </c>
    </row>
    <row r="17" spans="1:21" ht="15.6" customHeight="1" x14ac:dyDescent="0.2">
      <c r="A17" s="994">
        <v>11</v>
      </c>
      <c r="B17" s="995" t="s">
        <v>15</v>
      </c>
      <c r="C17" s="1532">
        <v>0</v>
      </c>
      <c r="D17" s="1585">
        <f>'3_Levels 1&amp;2'!AQ17</f>
        <v>7878.4217914438505</v>
      </c>
      <c r="E17" s="1585">
        <f t="shared" si="7"/>
        <v>10371.029815855463</v>
      </c>
      <c r="F17" s="1585">
        <f t="shared" si="8"/>
        <v>11841.377207717658</v>
      </c>
      <c r="G17" s="1586">
        <f t="shared" si="1"/>
        <v>0</v>
      </c>
      <c r="H17" s="1573">
        <v>0</v>
      </c>
      <c r="I17" s="1573">
        <f t="shared" si="2"/>
        <v>0</v>
      </c>
      <c r="J17" s="1579">
        <f t="shared" si="3"/>
        <v>0</v>
      </c>
      <c r="K17" s="1586">
        <f t="shared" si="9"/>
        <v>0</v>
      </c>
      <c r="L17" s="1588">
        <f>'3_Levels 1&amp;2'!AT17</f>
        <v>5158380.32</v>
      </c>
      <c r="M17" s="1238">
        <f>'3_Levels 1&amp;2'!C17</f>
        <v>1496</v>
      </c>
      <c r="N17" s="1532">
        <f t="shared" si="4"/>
        <v>1496</v>
      </c>
      <c r="O17" s="1576">
        <f t="shared" si="10"/>
        <v>3448.1151871657758</v>
      </c>
      <c r="P17" s="1582">
        <f t="shared" si="11"/>
        <v>0</v>
      </c>
      <c r="Q17" s="1576">
        <v>0</v>
      </c>
      <c r="R17" s="1576">
        <f t="shared" si="12"/>
        <v>0</v>
      </c>
      <c r="S17" s="1582">
        <f t="shared" si="5"/>
        <v>0</v>
      </c>
      <c r="T17" s="996">
        <f t="shared" si="13"/>
        <v>0</v>
      </c>
      <c r="U17" s="997">
        <f t="shared" si="6"/>
        <v>0</v>
      </c>
    </row>
    <row r="18" spans="1:21" ht="15.6" customHeight="1" x14ac:dyDescent="0.2">
      <c r="A18" s="998">
        <v>12</v>
      </c>
      <c r="B18" s="999" t="s">
        <v>16</v>
      </c>
      <c r="C18" s="1533">
        <v>0</v>
      </c>
      <c r="D18" s="1574">
        <f>'3_Levels 1&amp;2'!AQ18</f>
        <v>2935.1220159151194</v>
      </c>
      <c r="E18" s="1574">
        <f t="shared" si="7"/>
        <v>3863.7481904419369</v>
      </c>
      <c r="F18" s="1574">
        <f t="shared" si="8"/>
        <v>5334.0955823041313</v>
      </c>
      <c r="G18" s="1580">
        <f t="shared" si="1"/>
        <v>0</v>
      </c>
      <c r="H18" s="1574">
        <v>0</v>
      </c>
      <c r="I18" s="1574">
        <f t="shared" si="2"/>
        <v>0</v>
      </c>
      <c r="J18" s="1580">
        <f t="shared" si="3"/>
        <v>0</v>
      </c>
      <c r="K18" s="1580">
        <f t="shared" si="9"/>
        <v>0</v>
      </c>
      <c r="L18" s="1589">
        <f>'3_Levels 1&amp;2'!AT18</f>
        <v>8385214.3799999999</v>
      </c>
      <c r="M18" s="1239">
        <f>'3_Levels 1&amp;2'!C18</f>
        <v>1131</v>
      </c>
      <c r="N18" s="1533">
        <f t="shared" si="4"/>
        <v>1131</v>
      </c>
      <c r="O18" s="1577">
        <f t="shared" si="10"/>
        <v>7413.9826525198941</v>
      </c>
      <c r="P18" s="1583">
        <f t="shared" si="11"/>
        <v>0</v>
      </c>
      <c r="Q18" s="1577">
        <v>0</v>
      </c>
      <c r="R18" s="1577">
        <f t="shared" si="12"/>
        <v>0</v>
      </c>
      <c r="S18" s="1583">
        <f t="shared" si="5"/>
        <v>0</v>
      </c>
      <c r="T18" s="1000">
        <f t="shared" si="13"/>
        <v>0</v>
      </c>
      <c r="U18" s="1001">
        <f t="shared" si="6"/>
        <v>0</v>
      </c>
    </row>
    <row r="19" spans="1:21" ht="15.6" customHeight="1" x14ac:dyDescent="0.2">
      <c r="A19" s="998">
        <v>13</v>
      </c>
      <c r="B19" s="999" t="s">
        <v>17</v>
      </c>
      <c r="C19" s="1533">
        <v>0</v>
      </c>
      <c r="D19" s="1574">
        <f>'3_Levels 1&amp;2'!AQ19</f>
        <v>7629.6066270178417</v>
      </c>
      <c r="E19" s="1574">
        <f t="shared" si="7"/>
        <v>10043.493469464163</v>
      </c>
      <c r="F19" s="1574">
        <f t="shared" si="8"/>
        <v>11513.840861326358</v>
      </c>
      <c r="G19" s="1580">
        <f t="shared" si="1"/>
        <v>0</v>
      </c>
      <c r="H19" s="1574">
        <v>0</v>
      </c>
      <c r="I19" s="1574">
        <f t="shared" si="2"/>
        <v>0</v>
      </c>
      <c r="J19" s="1580">
        <f t="shared" si="3"/>
        <v>0</v>
      </c>
      <c r="K19" s="1580">
        <f t="shared" si="9"/>
        <v>0</v>
      </c>
      <c r="L19" s="1589">
        <f>'3_Levels 1&amp;2'!AT19</f>
        <v>3719408</v>
      </c>
      <c r="M19" s="1239">
        <f>'3_Levels 1&amp;2'!C19</f>
        <v>1177</v>
      </c>
      <c r="N19" s="1533">
        <f t="shared" si="4"/>
        <v>1177</v>
      </c>
      <c r="O19" s="1577">
        <f t="shared" si="10"/>
        <v>3160.0747663551401</v>
      </c>
      <c r="P19" s="1583">
        <f t="shared" si="11"/>
        <v>0</v>
      </c>
      <c r="Q19" s="1577">
        <v>0</v>
      </c>
      <c r="R19" s="1577">
        <f t="shared" si="12"/>
        <v>0</v>
      </c>
      <c r="S19" s="1583">
        <f t="shared" si="5"/>
        <v>0</v>
      </c>
      <c r="T19" s="1000">
        <f t="shared" si="13"/>
        <v>0</v>
      </c>
      <c r="U19" s="1001">
        <f t="shared" si="6"/>
        <v>0</v>
      </c>
    </row>
    <row r="20" spans="1:21" ht="15.6" customHeight="1" x14ac:dyDescent="0.2">
      <c r="A20" s="998">
        <v>14</v>
      </c>
      <c r="B20" s="999" t="s">
        <v>18</v>
      </c>
      <c r="C20" s="1533">
        <v>0</v>
      </c>
      <c r="D20" s="1574">
        <f>'3_Levels 1&amp;2'!AQ20</f>
        <v>7735.3857808857811</v>
      </c>
      <c r="E20" s="1574">
        <f t="shared" si="7"/>
        <v>10182.739474273372</v>
      </c>
      <c r="F20" s="1574">
        <f t="shared" si="8"/>
        <v>11653.086866135567</v>
      </c>
      <c r="G20" s="1580">
        <f t="shared" si="1"/>
        <v>0</v>
      </c>
      <c r="H20" s="1574">
        <v>0</v>
      </c>
      <c r="I20" s="1574">
        <f t="shared" si="2"/>
        <v>0</v>
      </c>
      <c r="J20" s="1580">
        <f t="shared" si="3"/>
        <v>0</v>
      </c>
      <c r="K20" s="1580">
        <f t="shared" si="9"/>
        <v>0</v>
      </c>
      <c r="L20" s="1589">
        <f>'3_Levels 1&amp;2'!AT20</f>
        <v>7022092.1200000001</v>
      </c>
      <c r="M20" s="1239">
        <f>'3_Levels 1&amp;2'!C20</f>
        <v>1716</v>
      </c>
      <c r="N20" s="1533">
        <f t="shared" si="4"/>
        <v>1716</v>
      </c>
      <c r="O20" s="1577">
        <f t="shared" si="10"/>
        <v>4092.128275058275</v>
      </c>
      <c r="P20" s="1583">
        <f t="shared" si="11"/>
        <v>0</v>
      </c>
      <c r="Q20" s="1577">
        <v>0</v>
      </c>
      <c r="R20" s="1577">
        <f t="shared" si="12"/>
        <v>0</v>
      </c>
      <c r="S20" s="1583">
        <f t="shared" si="5"/>
        <v>0</v>
      </c>
      <c r="T20" s="1000">
        <f t="shared" si="13"/>
        <v>0</v>
      </c>
      <c r="U20" s="1001">
        <f t="shared" si="6"/>
        <v>0</v>
      </c>
    </row>
    <row r="21" spans="1:21" ht="15.6" customHeight="1" x14ac:dyDescent="0.2">
      <c r="A21" s="1002">
        <v>15</v>
      </c>
      <c r="B21" s="1003" t="s">
        <v>19</v>
      </c>
      <c r="C21" s="1534">
        <v>0.491124</v>
      </c>
      <c r="D21" s="1575">
        <f>'3_Levels 1&amp;2'!AQ21</f>
        <v>7027.7337587006959</v>
      </c>
      <c r="E21" s="1575">
        <f t="shared" si="7"/>
        <v>9251.1975467641932</v>
      </c>
      <c r="F21" s="1575">
        <f t="shared" si="8"/>
        <v>10721.544938626388</v>
      </c>
      <c r="G21" s="1581">
        <f t="shared" si="1"/>
        <v>5266</v>
      </c>
      <c r="H21" s="1575">
        <v>3512</v>
      </c>
      <c r="I21" s="1575">
        <f t="shared" si="2"/>
        <v>1754</v>
      </c>
      <c r="J21" s="1581">
        <f t="shared" si="3"/>
        <v>439</v>
      </c>
      <c r="K21" s="1581">
        <f t="shared" si="9"/>
        <v>5266</v>
      </c>
      <c r="L21" s="1590">
        <f>'3_Levels 1&amp;2'!AT21</f>
        <v>11208404</v>
      </c>
      <c r="M21" s="1240">
        <f>'3_Levels 1&amp;2'!C21</f>
        <v>3448</v>
      </c>
      <c r="N21" s="1534">
        <f t="shared" si="4"/>
        <v>3448.4911240000001</v>
      </c>
      <c r="O21" s="1578">
        <f t="shared" si="10"/>
        <v>3250.2342610060318</v>
      </c>
      <c r="P21" s="1584">
        <f t="shared" si="11"/>
        <v>1596</v>
      </c>
      <c r="Q21" s="1578">
        <v>1064</v>
      </c>
      <c r="R21" s="1578">
        <f t="shared" si="12"/>
        <v>532</v>
      </c>
      <c r="S21" s="1584">
        <f t="shared" si="5"/>
        <v>133</v>
      </c>
      <c r="T21" s="1004">
        <f t="shared" si="13"/>
        <v>6862</v>
      </c>
      <c r="U21" s="1005">
        <f t="shared" si="6"/>
        <v>572</v>
      </c>
    </row>
    <row r="22" spans="1:21" ht="15.6" customHeight="1" x14ac:dyDescent="0.2">
      <c r="A22" s="994">
        <v>16</v>
      </c>
      <c r="B22" s="995" t="s">
        <v>20</v>
      </c>
      <c r="C22" s="1532">
        <v>2.4674559999999999</v>
      </c>
      <c r="D22" s="1585">
        <f>'3_Levels 1&amp;2'!AQ22</f>
        <v>2712.0098395721925</v>
      </c>
      <c r="E22" s="1585">
        <f t="shared" si="7"/>
        <v>3570.0468509622647</v>
      </c>
      <c r="F22" s="1585">
        <f t="shared" si="8"/>
        <v>5040.3942428244591</v>
      </c>
      <c r="G22" s="1586">
        <f t="shared" si="1"/>
        <v>12437</v>
      </c>
      <c r="H22" s="1573">
        <v>8288</v>
      </c>
      <c r="I22" s="1573">
        <f t="shared" si="2"/>
        <v>4149</v>
      </c>
      <c r="J22" s="1579">
        <f t="shared" si="3"/>
        <v>1037</v>
      </c>
      <c r="K22" s="1586">
        <f t="shared" si="9"/>
        <v>12437</v>
      </c>
      <c r="L22" s="1588">
        <f>'3_Levels 1&amp;2'!AT22</f>
        <v>27413948.98</v>
      </c>
      <c r="M22" s="1238">
        <f>'3_Levels 1&amp;2'!C22</f>
        <v>4675</v>
      </c>
      <c r="N22" s="1532">
        <f t="shared" si="4"/>
        <v>4677.4674560000003</v>
      </c>
      <c r="O22" s="1576">
        <f t="shared" si="10"/>
        <v>5860.8529589735317</v>
      </c>
      <c r="P22" s="1582">
        <f t="shared" si="11"/>
        <v>14461</v>
      </c>
      <c r="Q22" s="1576">
        <v>9640</v>
      </c>
      <c r="R22" s="1576">
        <f t="shared" si="12"/>
        <v>4821</v>
      </c>
      <c r="S22" s="1582">
        <f t="shared" si="5"/>
        <v>1205</v>
      </c>
      <c r="T22" s="996">
        <f t="shared" si="13"/>
        <v>26898</v>
      </c>
      <c r="U22" s="997">
        <f t="shared" si="6"/>
        <v>2242</v>
      </c>
    </row>
    <row r="23" spans="1:21" ht="15.6" customHeight="1" x14ac:dyDescent="0.2">
      <c r="A23" s="998">
        <v>17</v>
      </c>
      <c r="B23" s="999" t="s">
        <v>21</v>
      </c>
      <c r="C23" s="1533">
        <v>15.798819</v>
      </c>
      <c r="D23" s="1574">
        <f>'3_Levels 1&amp;2'!AQ23</f>
        <v>4389.6468894647087</v>
      </c>
      <c r="E23" s="1574">
        <f t="shared" si="7"/>
        <v>5778.4617245495883</v>
      </c>
      <c r="F23" s="1574">
        <f t="shared" si="8"/>
        <v>7248.8091164117832</v>
      </c>
      <c r="G23" s="1580">
        <f t="shared" si="1"/>
        <v>114523</v>
      </c>
      <c r="H23" s="1574">
        <v>77320</v>
      </c>
      <c r="I23" s="1574">
        <f t="shared" si="2"/>
        <v>37203</v>
      </c>
      <c r="J23" s="1580">
        <f t="shared" si="3"/>
        <v>9301</v>
      </c>
      <c r="K23" s="1580">
        <f t="shared" si="9"/>
        <v>114523</v>
      </c>
      <c r="L23" s="1589">
        <f>'3_Levels 1&amp;2'!AT23</f>
        <v>208734250.47999999</v>
      </c>
      <c r="M23" s="1239">
        <f>'3_Levels 1&amp;2'!C23</f>
        <v>45153</v>
      </c>
      <c r="N23" s="1533">
        <f t="shared" si="4"/>
        <v>45168.798819000003</v>
      </c>
      <c r="O23" s="1577">
        <f t="shared" si="10"/>
        <v>4621.2043697783056</v>
      </c>
      <c r="P23" s="1583">
        <f t="shared" si="11"/>
        <v>73010</v>
      </c>
      <c r="Q23" s="1577">
        <v>49296</v>
      </c>
      <c r="R23" s="1577">
        <f t="shared" si="12"/>
        <v>23714</v>
      </c>
      <c r="S23" s="1583">
        <f t="shared" si="5"/>
        <v>5929</v>
      </c>
      <c r="T23" s="1000">
        <f t="shared" si="13"/>
        <v>187533</v>
      </c>
      <c r="U23" s="1001">
        <f t="shared" si="6"/>
        <v>15230</v>
      </c>
    </row>
    <row r="24" spans="1:21" ht="15.6" customHeight="1" x14ac:dyDescent="0.2">
      <c r="A24" s="998">
        <v>18</v>
      </c>
      <c r="B24" s="999" t="s">
        <v>22</v>
      </c>
      <c r="C24" s="1533">
        <v>0</v>
      </c>
      <c r="D24" s="1574">
        <f>'3_Levels 1&amp;2'!AQ24</f>
        <v>7093.865504358655</v>
      </c>
      <c r="E24" s="1574">
        <f t="shared" si="7"/>
        <v>9338.2523305964205</v>
      </c>
      <c r="F24" s="1574">
        <f t="shared" si="8"/>
        <v>10808.599722458615</v>
      </c>
      <c r="G24" s="1580">
        <f t="shared" si="1"/>
        <v>0</v>
      </c>
      <c r="H24" s="1574">
        <v>0</v>
      </c>
      <c r="I24" s="1574">
        <f t="shared" si="2"/>
        <v>0</v>
      </c>
      <c r="J24" s="1580">
        <f t="shared" si="3"/>
        <v>0</v>
      </c>
      <c r="K24" s="1580">
        <f t="shared" si="9"/>
        <v>0</v>
      </c>
      <c r="L24" s="1589">
        <f>'3_Levels 1&amp;2'!AT24</f>
        <v>2727515</v>
      </c>
      <c r="M24" s="1239">
        <f>'3_Levels 1&amp;2'!C24</f>
        <v>803</v>
      </c>
      <c r="N24" s="1533">
        <f t="shared" si="4"/>
        <v>803</v>
      </c>
      <c r="O24" s="1577">
        <f t="shared" si="10"/>
        <v>3396.656288916563</v>
      </c>
      <c r="P24" s="1583">
        <f t="shared" si="11"/>
        <v>0</v>
      </c>
      <c r="Q24" s="1577">
        <v>0</v>
      </c>
      <c r="R24" s="1577">
        <f t="shared" si="12"/>
        <v>0</v>
      </c>
      <c r="S24" s="1583">
        <f t="shared" si="5"/>
        <v>0</v>
      </c>
      <c r="T24" s="1000">
        <f t="shared" si="13"/>
        <v>0</v>
      </c>
      <c r="U24" s="1001">
        <f t="shared" si="6"/>
        <v>0</v>
      </c>
    </row>
    <row r="25" spans="1:21" ht="15.6" customHeight="1" x14ac:dyDescent="0.2">
      <c r="A25" s="998">
        <v>19</v>
      </c>
      <c r="B25" s="999" t="s">
        <v>23</v>
      </c>
      <c r="C25" s="1533">
        <v>0</v>
      </c>
      <c r="D25" s="1574">
        <f>'3_Levels 1&amp;2'!AQ25</f>
        <v>5643.7211367673181</v>
      </c>
      <c r="E25" s="1574">
        <f t="shared" si="7"/>
        <v>7429.305225236074</v>
      </c>
      <c r="F25" s="1574">
        <f t="shared" si="8"/>
        <v>8899.6526170982688</v>
      </c>
      <c r="G25" s="1580">
        <f t="shared" si="1"/>
        <v>0</v>
      </c>
      <c r="H25" s="1574">
        <v>0</v>
      </c>
      <c r="I25" s="1574">
        <f t="shared" si="2"/>
        <v>0</v>
      </c>
      <c r="J25" s="1580">
        <f t="shared" si="3"/>
        <v>0</v>
      </c>
      <c r="K25" s="1580">
        <f t="shared" si="9"/>
        <v>0</v>
      </c>
      <c r="L25" s="1589">
        <f>'3_Levels 1&amp;2'!AT25</f>
        <v>7561689</v>
      </c>
      <c r="M25" s="1239">
        <f>'3_Levels 1&amp;2'!C25</f>
        <v>1689</v>
      </c>
      <c r="N25" s="1533">
        <f t="shared" si="4"/>
        <v>1689</v>
      </c>
      <c r="O25" s="1577">
        <f t="shared" si="10"/>
        <v>4477.0213143872115</v>
      </c>
      <c r="P25" s="1583">
        <f t="shared" si="11"/>
        <v>0</v>
      </c>
      <c r="Q25" s="1577">
        <v>0</v>
      </c>
      <c r="R25" s="1577">
        <f t="shared" si="12"/>
        <v>0</v>
      </c>
      <c r="S25" s="1583">
        <f t="shared" si="5"/>
        <v>0</v>
      </c>
      <c r="T25" s="1000">
        <f t="shared" si="13"/>
        <v>0</v>
      </c>
      <c r="U25" s="1001">
        <f t="shared" si="6"/>
        <v>0</v>
      </c>
    </row>
    <row r="26" spans="1:21" ht="15.6" customHeight="1" x14ac:dyDescent="0.2">
      <c r="A26" s="1002">
        <v>20</v>
      </c>
      <c r="B26" s="1003" t="s">
        <v>24</v>
      </c>
      <c r="C26" s="1534">
        <v>1.260354</v>
      </c>
      <c r="D26" s="1575">
        <f>'3_Levels 1&amp;2'!AQ26</f>
        <v>6641.2895976803193</v>
      </c>
      <c r="E26" s="1575">
        <f t="shared" si="7"/>
        <v>8742.4885664379344</v>
      </c>
      <c r="F26" s="1575">
        <f t="shared" si="8"/>
        <v>10212.835958300129</v>
      </c>
      <c r="G26" s="1581">
        <f t="shared" si="1"/>
        <v>12872</v>
      </c>
      <c r="H26" s="1575">
        <v>9304</v>
      </c>
      <c r="I26" s="1575">
        <f t="shared" si="2"/>
        <v>3568</v>
      </c>
      <c r="J26" s="1581">
        <f t="shared" si="3"/>
        <v>892</v>
      </c>
      <c r="K26" s="1581">
        <f t="shared" si="9"/>
        <v>12872</v>
      </c>
      <c r="L26" s="1590">
        <f>'3_Levels 1&amp;2'!AT26</f>
        <v>15447989</v>
      </c>
      <c r="M26" s="1240">
        <f>'3_Levels 1&amp;2'!C26</f>
        <v>5518</v>
      </c>
      <c r="N26" s="1534">
        <f t="shared" si="4"/>
        <v>5519.260354</v>
      </c>
      <c r="O26" s="1578">
        <f t="shared" si="10"/>
        <v>2798.9237704295479</v>
      </c>
      <c r="P26" s="1584">
        <f t="shared" si="11"/>
        <v>3528</v>
      </c>
      <c r="Q26" s="1578">
        <v>2552</v>
      </c>
      <c r="R26" s="1578">
        <f t="shared" si="12"/>
        <v>976</v>
      </c>
      <c r="S26" s="1584">
        <f t="shared" si="5"/>
        <v>244</v>
      </c>
      <c r="T26" s="1004">
        <f t="shared" si="13"/>
        <v>16400</v>
      </c>
      <c r="U26" s="1005">
        <f t="shared" si="6"/>
        <v>1136</v>
      </c>
    </row>
    <row r="27" spans="1:21" ht="15.6" customHeight="1" x14ac:dyDescent="0.2">
      <c r="A27" s="994">
        <v>21</v>
      </c>
      <c r="B27" s="995" t="s">
        <v>25</v>
      </c>
      <c r="C27" s="1532">
        <v>0.43195299999999998</v>
      </c>
      <c r="D27" s="1585">
        <f>'3_Levels 1&amp;2'!AQ27</f>
        <v>7136.7768595041325</v>
      </c>
      <c r="E27" s="1585">
        <f t="shared" si="7"/>
        <v>9394.740159686231</v>
      </c>
      <c r="F27" s="1585">
        <f t="shared" si="8"/>
        <v>10865.087551548426</v>
      </c>
      <c r="G27" s="1586">
        <f t="shared" si="1"/>
        <v>4693</v>
      </c>
      <c r="H27" s="1573">
        <v>0</v>
      </c>
      <c r="I27" s="1573">
        <f t="shared" si="2"/>
        <v>4693</v>
      </c>
      <c r="J27" s="1579">
        <f t="shared" si="3"/>
        <v>1173</v>
      </c>
      <c r="K27" s="1586">
        <f t="shared" si="9"/>
        <v>4693</v>
      </c>
      <c r="L27" s="1588">
        <f>'3_Levels 1&amp;2'!AT27</f>
        <v>8181730</v>
      </c>
      <c r="M27" s="1238">
        <f>'3_Levels 1&amp;2'!C27</f>
        <v>2783</v>
      </c>
      <c r="N27" s="1532">
        <f t="shared" si="4"/>
        <v>2783.4319529999998</v>
      </c>
      <c r="O27" s="1576">
        <f t="shared" si="10"/>
        <v>2939.4395617186478</v>
      </c>
      <c r="P27" s="1582">
        <f t="shared" si="11"/>
        <v>1270</v>
      </c>
      <c r="Q27" s="1576">
        <v>0</v>
      </c>
      <c r="R27" s="1576">
        <f t="shared" si="12"/>
        <v>1270</v>
      </c>
      <c r="S27" s="1582">
        <f t="shared" si="5"/>
        <v>318</v>
      </c>
      <c r="T27" s="996">
        <f t="shared" si="13"/>
        <v>5963</v>
      </c>
      <c r="U27" s="997">
        <f t="shared" si="6"/>
        <v>1491</v>
      </c>
    </row>
    <row r="28" spans="1:21" ht="15.6" customHeight="1" x14ac:dyDescent="0.2">
      <c r="A28" s="998">
        <v>22</v>
      </c>
      <c r="B28" s="999" t="s">
        <v>26</v>
      </c>
      <c r="C28" s="1533">
        <v>0</v>
      </c>
      <c r="D28" s="1574">
        <f>'3_Levels 1&amp;2'!AQ28</f>
        <v>7751.5663247258581</v>
      </c>
      <c r="E28" s="1574">
        <f t="shared" si="7"/>
        <v>10204.039286221045</v>
      </c>
      <c r="F28" s="1574">
        <f t="shared" si="8"/>
        <v>11674.38667808324</v>
      </c>
      <c r="G28" s="1580">
        <f t="shared" si="1"/>
        <v>0</v>
      </c>
      <c r="H28" s="1574">
        <v>0</v>
      </c>
      <c r="I28" s="1574">
        <f t="shared" si="2"/>
        <v>0</v>
      </c>
      <c r="J28" s="1580">
        <f t="shared" si="3"/>
        <v>0</v>
      </c>
      <c r="K28" s="1580">
        <f t="shared" si="9"/>
        <v>0</v>
      </c>
      <c r="L28" s="1589">
        <f>'3_Levels 1&amp;2'!AT28</f>
        <v>6488999</v>
      </c>
      <c r="M28" s="1239">
        <f>'3_Levels 1&amp;2'!C28</f>
        <v>2827</v>
      </c>
      <c r="N28" s="1533">
        <f t="shared" si="4"/>
        <v>2827</v>
      </c>
      <c r="O28" s="1577">
        <f t="shared" si="10"/>
        <v>2295.3657587548637</v>
      </c>
      <c r="P28" s="1583">
        <f t="shared" si="11"/>
        <v>0</v>
      </c>
      <c r="Q28" s="1577">
        <v>0</v>
      </c>
      <c r="R28" s="1577">
        <f t="shared" si="12"/>
        <v>0</v>
      </c>
      <c r="S28" s="1583">
        <f t="shared" si="5"/>
        <v>0</v>
      </c>
      <c r="T28" s="1000">
        <f t="shared" si="13"/>
        <v>0</v>
      </c>
      <c r="U28" s="1001">
        <f t="shared" si="6"/>
        <v>0</v>
      </c>
    </row>
    <row r="29" spans="1:21" ht="15.6" customHeight="1" x14ac:dyDescent="0.2">
      <c r="A29" s="998">
        <v>23</v>
      </c>
      <c r="B29" s="999" t="s">
        <v>27</v>
      </c>
      <c r="C29" s="1533">
        <v>4.6153849999999998</v>
      </c>
      <c r="D29" s="1574">
        <f>'3_Levels 1&amp;2'!AQ29</f>
        <v>6086.3476662677376</v>
      </c>
      <c r="E29" s="1574">
        <f t="shared" si="7"/>
        <v>8011.9717866688297</v>
      </c>
      <c r="F29" s="1574">
        <f t="shared" si="8"/>
        <v>9482.3191785310246</v>
      </c>
      <c r="G29" s="1580">
        <f t="shared" si="1"/>
        <v>43765</v>
      </c>
      <c r="H29" s="1574">
        <v>29176</v>
      </c>
      <c r="I29" s="1574">
        <f t="shared" si="2"/>
        <v>14589</v>
      </c>
      <c r="J29" s="1580">
        <f t="shared" si="3"/>
        <v>3647</v>
      </c>
      <c r="K29" s="1580">
        <f t="shared" si="9"/>
        <v>43765</v>
      </c>
      <c r="L29" s="1589">
        <f>'3_Levels 1&amp;2'!AT29</f>
        <v>41211080.520000003</v>
      </c>
      <c r="M29" s="1239">
        <f>'3_Levels 1&amp;2'!C29</f>
        <v>11698</v>
      </c>
      <c r="N29" s="1533">
        <f t="shared" si="4"/>
        <v>11702.615384999999</v>
      </c>
      <c r="O29" s="1577">
        <f t="shared" si="10"/>
        <v>3521.5273820605021</v>
      </c>
      <c r="P29" s="1583">
        <f t="shared" si="11"/>
        <v>16253</v>
      </c>
      <c r="Q29" s="1577">
        <v>10832</v>
      </c>
      <c r="R29" s="1577">
        <f t="shared" si="12"/>
        <v>5421</v>
      </c>
      <c r="S29" s="1583">
        <f t="shared" si="5"/>
        <v>1355</v>
      </c>
      <c r="T29" s="1000">
        <f t="shared" si="13"/>
        <v>60018</v>
      </c>
      <c r="U29" s="1001">
        <f t="shared" si="6"/>
        <v>5002</v>
      </c>
    </row>
    <row r="30" spans="1:21" ht="15.6" customHeight="1" x14ac:dyDescent="0.2">
      <c r="A30" s="998">
        <v>24</v>
      </c>
      <c r="B30" s="999" t="s">
        <v>28</v>
      </c>
      <c r="C30" s="1533">
        <v>0.224852</v>
      </c>
      <c r="D30" s="1574">
        <f>'3_Levels 1&amp;2'!AQ30</f>
        <v>2843.1374940219989</v>
      </c>
      <c r="E30" s="1574">
        <f t="shared" si="7"/>
        <v>3742.6612209442133</v>
      </c>
      <c r="F30" s="1574">
        <f t="shared" si="8"/>
        <v>5213.0086128064086</v>
      </c>
      <c r="G30" s="1580">
        <f t="shared" si="1"/>
        <v>1172</v>
      </c>
      <c r="H30" s="1574">
        <v>784</v>
      </c>
      <c r="I30" s="1574">
        <f t="shared" si="2"/>
        <v>388</v>
      </c>
      <c r="J30" s="1580">
        <f t="shared" si="3"/>
        <v>97</v>
      </c>
      <c r="K30" s="1580">
        <f t="shared" si="9"/>
        <v>1172</v>
      </c>
      <c r="L30" s="1589">
        <f>'3_Levels 1&amp;2'!AT30</f>
        <v>27226425.48</v>
      </c>
      <c r="M30" s="1239">
        <f>'3_Levels 1&amp;2'!C30</f>
        <v>4182</v>
      </c>
      <c r="N30" s="1533">
        <f t="shared" si="4"/>
        <v>4182.2248520000003</v>
      </c>
      <c r="O30" s="1577">
        <f t="shared" si="10"/>
        <v>6510.0338799287492</v>
      </c>
      <c r="P30" s="1583">
        <f t="shared" si="11"/>
        <v>1464</v>
      </c>
      <c r="Q30" s="1577">
        <v>976</v>
      </c>
      <c r="R30" s="1577">
        <f t="shared" si="12"/>
        <v>488</v>
      </c>
      <c r="S30" s="1583">
        <f t="shared" si="5"/>
        <v>122</v>
      </c>
      <c r="T30" s="1000">
        <f t="shared" si="13"/>
        <v>2636</v>
      </c>
      <c r="U30" s="1001">
        <f t="shared" si="6"/>
        <v>219</v>
      </c>
    </row>
    <row r="31" spans="1:21" ht="15.6" customHeight="1" x14ac:dyDescent="0.2">
      <c r="A31" s="1002">
        <v>25</v>
      </c>
      <c r="B31" s="1003" t="s">
        <v>29</v>
      </c>
      <c r="C31" s="1534">
        <v>0.40828399999999998</v>
      </c>
      <c r="D31" s="1575">
        <f>'3_Levels 1&amp;2'!AQ31</f>
        <v>5898.0650444548428</v>
      </c>
      <c r="E31" s="1575">
        <f t="shared" si="7"/>
        <v>7764.1195217964878</v>
      </c>
      <c r="F31" s="1575">
        <f t="shared" si="8"/>
        <v>9234.4669136586817</v>
      </c>
      <c r="G31" s="1581">
        <f t="shared" si="1"/>
        <v>3770</v>
      </c>
      <c r="H31" s="1575">
        <v>2512</v>
      </c>
      <c r="I31" s="1575">
        <f t="shared" si="2"/>
        <v>1258</v>
      </c>
      <c r="J31" s="1581">
        <f t="shared" si="3"/>
        <v>315</v>
      </c>
      <c r="K31" s="1581">
        <f t="shared" si="9"/>
        <v>3770</v>
      </c>
      <c r="L31" s="1590">
        <f>'3_Levels 1&amp;2'!AT31</f>
        <v>8703795.5600000005</v>
      </c>
      <c r="M31" s="1240">
        <f>'3_Levels 1&amp;2'!C31</f>
        <v>2137</v>
      </c>
      <c r="N31" s="1534">
        <f t="shared" si="4"/>
        <v>2137.4082840000001</v>
      </c>
      <c r="O31" s="1578">
        <f t="shared" si="10"/>
        <v>4072.1258662437185</v>
      </c>
      <c r="P31" s="1584">
        <f t="shared" si="11"/>
        <v>1663</v>
      </c>
      <c r="Q31" s="1578">
        <v>1112</v>
      </c>
      <c r="R31" s="1578">
        <f t="shared" si="12"/>
        <v>551</v>
      </c>
      <c r="S31" s="1584">
        <f t="shared" si="5"/>
        <v>138</v>
      </c>
      <c r="T31" s="1004">
        <f t="shared" si="13"/>
        <v>5433</v>
      </c>
      <c r="U31" s="1005">
        <f t="shared" si="6"/>
        <v>453</v>
      </c>
    </row>
    <row r="32" spans="1:21" ht="15.6" customHeight="1" x14ac:dyDescent="0.2">
      <c r="A32" s="994">
        <v>26</v>
      </c>
      <c r="B32" s="995" t="s">
        <v>30</v>
      </c>
      <c r="C32" s="1532">
        <v>5.1479290000000004</v>
      </c>
      <c r="D32" s="1585">
        <f>'3_Levels 1&amp;2'!AQ32</f>
        <v>4905.648300493599</v>
      </c>
      <c r="E32" s="1585">
        <f t="shared" si="7"/>
        <v>6457.7178192938336</v>
      </c>
      <c r="F32" s="1585">
        <f t="shared" si="8"/>
        <v>7928.0652111560285</v>
      </c>
      <c r="G32" s="1586">
        <f t="shared" si="1"/>
        <v>40813</v>
      </c>
      <c r="H32" s="1573">
        <v>26896</v>
      </c>
      <c r="I32" s="1573">
        <f t="shared" si="2"/>
        <v>13917</v>
      </c>
      <c r="J32" s="1579">
        <f t="shared" si="3"/>
        <v>3479</v>
      </c>
      <c r="K32" s="1586">
        <f t="shared" si="9"/>
        <v>40813</v>
      </c>
      <c r="L32" s="1588">
        <f>'3_Levels 1&amp;2'!AT32</f>
        <v>226112584.66</v>
      </c>
      <c r="M32" s="1238">
        <f>'3_Levels 1&amp;2'!C32</f>
        <v>49838</v>
      </c>
      <c r="N32" s="1532">
        <f t="shared" si="4"/>
        <v>49843.147928999999</v>
      </c>
      <c r="O32" s="1576">
        <f t="shared" si="10"/>
        <v>4536.4828277317129</v>
      </c>
      <c r="P32" s="1582">
        <f t="shared" si="11"/>
        <v>23353</v>
      </c>
      <c r="Q32" s="1576">
        <v>15392</v>
      </c>
      <c r="R32" s="1576">
        <f t="shared" si="12"/>
        <v>7961</v>
      </c>
      <c r="S32" s="1582">
        <f t="shared" si="5"/>
        <v>1990</v>
      </c>
      <c r="T32" s="996">
        <f t="shared" si="13"/>
        <v>64166</v>
      </c>
      <c r="U32" s="997">
        <f t="shared" si="6"/>
        <v>5469</v>
      </c>
    </row>
    <row r="33" spans="1:21" ht="15.6" customHeight="1" x14ac:dyDescent="0.2">
      <c r="A33" s="998">
        <v>27</v>
      </c>
      <c r="B33" s="999" t="s">
        <v>31</v>
      </c>
      <c r="C33" s="1533">
        <v>1.6035509999999999</v>
      </c>
      <c r="D33" s="1574">
        <f>'3_Levels 1&amp;2'!AQ33</f>
        <v>6792.9734743090339</v>
      </c>
      <c r="E33" s="1574">
        <f t="shared" si="7"/>
        <v>8942.1628221130213</v>
      </c>
      <c r="F33" s="1574">
        <f t="shared" si="8"/>
        <v>10412.510213975216</v>
      </c>
      <c r="G33" s="1580">
        <f t="shared" si="1"/>
        <v>16697</v>
      </c>
      <c r="H33" s="1574">
        <v>10392</v>
      </c>
      <c r="I33" s="1574">
        <f t="shared" si="2"/>
        <v>6305</v>
      </c>
      <c r="J33" s="1580">
        <f t="shared" si="3"/>
        <v>1576</v>
      </c>
      <c r="K33" s="1580">
        <f t="shared" si="9"/>
        <v>16697</v>
      </c>
      <c r="L33" s="1589">
        <f>'3_Levels 1&amp;2'!AT33</f>
        <v>17938729.420000002</v>
      </c>
      <c r="M33" s="1239">
        <f>'3_Levels 1&amp;2'!C33</f>
        <v>5391</v>
      </c>
      <c r="N33" s="1533">
        <f t="shared" si="4"/>
        <v>5392.6035510000002</v>
      </c>
      <c r="O33" s="1577">
        <f t="shared" si="10"/>
        <v>3326.5433385462684</v>
      </c>
      <c r="P33" s="1583">
        <f t="shared" si="11"/>
        <v>5334</v>
      </c>
      <c r="Q33" s="1577">
        <v>3320</v>
      </c>
      <c r="R33" s="1577">
        <f t="shared" si="12"/>
        <v>2014</v>
      </c>
      <c r="S33" s="1583">
        <f t="shared" si="5"/>
        <v>504</v>
      </c>
      <c r="T33" s="1000">
        <f t="shared" si="13"/>
        <v>22031</v>
      </c>
      <c r="U33" s="1001">
        <f t="shared" si="6"/>
        <v>2080</v>
      </c>
    </row>
    <row r="34" spans="1:21" ht="15.6" customHeight="1" x14ac:dyDescent="0.2">
      <c r="A34" s="998">
        <v>28</v>
      </c>
      <c r="B34" s="999" t="s">
        <v>32</v>
      </c>
      <c r="C34" s="1533">
        <v>9.6331349999999993</v>
      </c>
      <c r="D34" s="1574">
        <f>'3_Levels 1&amp;2'!AQ34</f>
        <v>4534.8720538720536</v>
      </c>
      <c r="E34" s="1574">
        <f t="shared" si="7"/>
        <v>5969.6338336281833</v>
      </c>
      <c r="F34" s="1574">
        <f t="shared" si="8"/>
        <v>7439.9812254903782</v>
      </c>
      <c r="G34" s="1580">
        <f t="shared" si="1"/>
        <v>71670</v>
      </c>
      <c r="H34" s="1574">
        <v>47136</v>
      </c>
      <c r="I34" s="1574">
        <f t="shared" si="2"/>
        <v>24534</v>
      </c>
      <c r="J34" s="1580">
        <f t="shared" si="3"/>
        <v>6134</v>
      </c>
      <c r="K34" s="1580">
        <f t="shared" si="9"/>
        <v>71670</v>
      </c>
      <c r="L34" s="1589">
        <f>'3_Levels 1&amp;2'!AT34</f>
        <v>137766678.08000001</v>
      </c>
      <c r="M34" s="1239">
        <f>'3_Levels 1&amp;2'!C34</f>
        <v>33561</v>
      </c>
      <c r="N34" s="1533">
        <f t="shared" si="4"/>
        <v>33570.633134999996</v>
      </c>
      <c r="O34" s="1577">
        <f t="shared" si="10"/>
        <v>4103.7855177168976</v>
      </c>
      <c r="P34" s="1583">
        <f t="shared" si="11"/>
        <v>39532</v>
      </c>
      <c r="Q34" s="1577">
        <v>26000</v>
      </c>
      <c r="R34" s="1577">
        <f t="shared" si="12"/>
        <v>13532</v>
      </c>
      <c r="S34" s="1583">
        <f t="shared" si="5"/>
        <v>3383</v>
      </c>
      <c r="T34" s="1000">
        <f t="shared" si="13"/>
        <v>111202</v>
      </c>
      <c r="U34" s="1001">
        <f t="shared" si="6"/>
        <v>9517</v>
      </c>
    </row>
    <row r="35" spans="1:21" ht="15.6" customHeight="1" x14ac:dyDescent="0.2">
      <c r="A35" s="998">
        <v>29</v>
      </c>
      <c r="B35" s="999" t="s">
        <v>33</v>
      </c>
      <c r="C35" s="1533">
        <v>2.266273</v>
      </c>
      <c r="D35" s="1574">
        <f>'3_Levels 1&amp;2'!AQ35</f>
        <v>5269.1248841685083</v>
      </c>
      <c r="E35" s="1574">
        <f t="shared" si="7"/>
        <v>6936.1926441314263</v>
      </c>
      <c r="F35" s="1574">
        <f t="shared" si="8"/>
        <v>8406.5400359936211</v>
      </c>
      <c r="G35" s="1580">
        <f t="shared" si="1"/>
        <v>19052</v>
      </c>
      <c r="H35" s="1574">
        <v>14064</v>
      </c>
      <c r="I35" s="1574">
        <f t="shared" si="2"/>
        <v>4988</v>
      </c>
      <c r="J35" s="1580">
        <f t="shared" si="3"/>
        <v>1247</v>
      </c>
      <c r="K35" s="1580">
        <f t="shared" si="9"/>
        <v>19052</v>
      </c>
      <c r="L35" s="1589">
        <f>'3_Levels 1&amp;2'!AT35</f>
        <v>50990820.420000002</v>
      </c>
      <c r="M35" s="1239">
        <f>'3_Levels 1&amp;2'!C35</f>
        <v>14029</v>
      </c>
      <c r="N35" s="1533">
        <f t="shared" si="4"/>
        <v>14031.266272999999</v>
      </c>
      <c r="O35" s="1577">
        <f t="shared" si="10"/>
        <v>3634.0854366166732</v>
      </c>
      <c r="P35" s="1583">
        <f t="shared" si="11"/>
        <v>8236</v>
      </c>
      <c r="Q35" s="1577">
        <v>6080</v>
      </c>
      <c r="R35" s="1577">
        <f t="shared" si="12"/>
        <v>2156</v>
      </c>
      <c r="S35" s="1583">
        <f t="shared" si="5"/>
        <v>539</v>
      </c>
      <c r="T35" s="1000">
        <f t="shared" si="13"/>
        <v>27288</v>
      </c>
      <c r="U35" s="1001">
        <f t="shared" si="6"/>
        <v>1786</v>
      </c>
    </row>
    <row r="36" spans="1:21" ht="15.6" customHeight="1" x14ac:dyDescent="0.2">
      <c r="A36" s="1002">
        <v>30</v>
      </c>
      <c r="B36" s="1003" t="s">
        <v>34</v>
      </c>
      <c r="C36" s="1534">
        <v>0</v>
      </c>
      <c r="D36" s="1575">
        <f>'3_Levels 1&amp;2'!AQ36</f>
        <v>6843.2272354388842</v>
      </c>
      <c r="E36" s="1575">
        <f t="shared" si="7"/>
        <v>9008.3160782896048</v>
      </c>
      <c r="F36" s="1575">
        <f t="shared" si="8"/>
        <v>10478.6634701518</v>
      </c>
      <c r="G36" s="1581">
        <f t="shared" si="1"/>
        <v>0</v>
      </c>
      <c r="H36" s="1575">
        <v>0</v>
      </c>
      <c r="I36" s="1575">
        <f t="shared" si="2"/>
        <v>0</v>
      </c>
      <c r="J36" s="1581">
        <f t="shared" si="3"/>
        <v>0</v>
      </c>
      <c r="K36" s="1581">
        <f t="shared" si="9"/>
        <v>0</v>
      </c>
      <c r="L36" s="1590">
        <f>'3_Levels 1&amp;2'!AT36</f>
        <v>8076700.96</v>
      </c>
      <c r="M36" s="1240">
        <f>'3_Levels 1&amp;2'!C36</f>
        <v>2438</v>
      </c>
      <c r="N36" s="1534">
        <f t="shared" si="4"/>
        <v>2438</v>
      </c>
      <c r="O36" s="1578">
        <f t="shared" si="10"/>
        <v>3312.8387858900737</v>
      </c>
      <c r="P36" s="1584">
        <f t="shared" si="11"/>
        <v>0</v>
      </c>
      <c r="Q36" s="1578">
        <v>0</v>
      </c>
      <c r="R36" s="1578">
        <f t="shared" si="12"/>
        <v>0</v>
      </c>
      <c r="S36" s="1584">
        <f t="shared" si="5"/>
        <v>0</v>
      </c>
      <c r="T36" s="1004">
        <f t="shared" si="13"/>
        <v>0</v>
      </c>
      <c r="U36" s="1005">
        <f t="shared" si="6"/>
        <v>0</v>
      </c>
    </row>
    <row r="37" spans="1:21" ht="15.6" customHeight="1" x14ac:dyDescent="0.2">
      <c r="A37" s="994">
        <v>31</v>
      </c>
      <c r="B37" s="995" t="s">
        <v>35</v>
      </c>
      <c r="C37" s="1532">
        <v>0.15976299999999999</v>
      </c>
      <c r="D37" s="1585">
        <f>'3_Levels 1&amp;2'!AQ37</f>
        <v>5415.9198686371101</v>
      </c>
      <c r="E37" s="1585">
        <f t="shared" si="7"/>
        <v>7129.4312395053485</v>
      </c>
      <c r="F37" s="1585">
        <f t="shared" si="8"/>
        <v>8599.7786313675424</v>
      </c>
      <c r="G37" s="1586">
        <f t="shared" si="1"/>
        <v>1374</v>
      </c>
      <c r="H37" s="1573">
        <v>920</v>
      </c>
      <c r="I37" s="1573">
        <f t="shared" si="2"/>
        <v>454</v>
      </c>
      <c r="J37" s="1579">
        <f t="shared" si="3"/>
        <v>114</v>
      </c>
      <c r="K37" s="1586">
        <f t="shared" si="9"/>
        <v>1374</v>
      </c>
      <c r="L37" s="1588">
        <f>'3_Levels 1&amp;2'!AT37</f>
        <v>25850857.68</v>
      </c>
      <c r="M37" s="1238">
        <f>'3_Levels 1&amp;2'!C37</f>
        <v>6090</v>
      </c>
      <c r="N37" s="1532">
        <f t="shared" si="4"/>
        <v>6090.1597629999997</v>
      </c>
      <c r="O37" s="1576">
        <f t="shared" si="10"/>
        <v>4244.6928629120102</v>
      </c>
      <c r="P37" s="1582">
        <f t="shared" si="11"/>
        <v>678</v>
      </c>
      <c r="Q37" s="1576">
        <v>456</v>
      </c>
      <c r="R37" s="1576">
        <f t="shared" si="12"/>
        <v>222</v>
      </c>
      <c r="S37" s="1582">
        <f t="shared" si="5"/>
        <v>56</v>
      </c>
      <c r="T37" s="996">
        <f t="shared" si="13"/>
        <v>2052</v>
      </c>
      <c r="U37" s="997">
        <f t="shared" si="6"/>
        <v>170</v>
      </c>
    </row>
    <row r="38" spans="1:21" ht="15.6" customHeight="1" x14ac:dyDescent="0.2">
      <c r="A38" s="998">
        <v>32</v>
      </c>
      <c r="B38" s="999" t="s">
        <v>36</v>
      </c>
      <c r="C38" s="1533">
        <v>0</v>
      </c>
      <c r="D38" s="1574">
        <f>'3_Levels 1&amp;2'!AQ38</f>
        <v>6656.9061881668285</v>
      </c>
      <c r="E38" s="1574">
        <f t="shared" si="7"/>
        <v>8763.0459991122661</v>
      </c>
      <c r="F38" s="1574">
        <f t="shared" si="8"/>
        <v>10233.393390974461</v>
      </c>
      <c r="G38" s="1580">
        <f t="shared" si="1"/>
        <v>0</v>
      </c>
      <c r="H38" s="1574">
        <v>0</v>
      </c>
      <c r="I38" s="1574">
        <f t="shared" si="2"/>
        <v>0</v>
      </c>
      <c r="J38" s="1580">
        <f t="shared" si="3"/>
        <v>0</v>
      </c>
      <c r="K38" s="1580">
        <f t="shared" si="9"/>
        <v>0</v>
      </c>
      <c r="L38" s="1589">
        <f>'3_Levels 1&amp;2'!AT38</f>
        <v>73201563</v>
      </c>
      <c r="M38" s="1239">
        <f>'3_Levels 1&amp;2'!C38</f>
        <v>25775</v>
      </c>
      <c r="N38" s="1533">
        <f t="shared" si="4"/>
        <v>25775</v>
      </c>
      <c r="O38" s="1577">
        <f t="shared" si="10"/>
        <v>2840.0218428709991</v>
      </c>
      <c r="P38" s="1583">
        <f t="shared" si="11"/>
        <v>0</v>
      </c>
      <c r="Q38" s="1577">
        <v>0</v>
      </c>
      <c r="R38" s="1577">
        <f t="shared" si="12"/>
        <v>0</v>
      </c>
      <c r="S38" s="1583">
        <f t="shared" si="5"/>
        <v>0</v>
      </c>
      <c r="T38" s="1000">
        <f t="shared" si="13"/>
        <v>0</v>
      </c>
      <c r="U38" s="1001">
        <f t="shared" si="6"/>
        <v>0</v>
      </c>
    </row>
    <row r="39" spans="1:21" ht="15.6" customHeight="1" x14ac:dyDescent="0.2">
      <c r="A39" s="998">
        <v>33</v>
      </c>
      <c r="B39" s="999" t="s">
        <v>37</v>
      </c>
      <c r="C39" s="1533">
        <v>1.1538459999999999</v>
      </c>
      <c r="D39" s="1574">
        <f>'3_Levels 1&amp;2'!AQ39</f>
        <v>6601.3281133482478</v>
      </c>
      <c r="E39" s="1574">
        <f t="shared" si="7"/>
        <v>8689.8839006222697</v>
      </c>
      <c r="F39" s="1574">
        <f t="shared" si="8"/>
        <v>10160.231292484465</v>
      </c>
      <c r="G39" s="1580">
        <f t="shared" ref="G39:G70" si="14">ROUND(C39*F39,0)</f>
        <v>11723</v>
      </c>
      <c r="H39" s="1574">
        <v>8576</v>
      </c>
      <c r="I39" s="1574">
        <f t="shared" si="2"/>
        <v>3147</v>
      </c>
      <c r="J39" s="1580">
        <f t="shared" ref="J39:J70" si="15">ROUND(I39/$J$87,0)</f>
        <v>787</v>
      </c>
      <c r="K39" s="1580">
        <f t="shared" si="9"/>
        <v>11723</v>
      </c>
      <c r="L39" s="1589">
        <f>'3_Levels 1&amp;2'!AT39</f>
        <v>5713115.5</v>
      </c>
      <c r="M39" s="1239">
        <f>'3_Levels 1&amp;2'!C39</f>
        <v>1341</v>
      </c>
      <c r="N39" s="1533">
        <f t="shared" ref="N39:N70" si="16">C39+M39</f>
        <v>1342.1538459999999</v>
      </c>
      <c r="O39" s="1577">
        <f t="shared" si="10"/>
        <v>4256.677069492971</v>
      </c>
      <c r="P39" s="1583">
        <f t="shared" si="11"/>
        <v>4912</v>
      </c>
      <c r="Q39" s="1577">
        <v>3592</v>
      </c>
      <c r="R39" s="1577">
        <f t="shared" si="12"/>
        <v>1320</v>
      </c>
      <c r="S39" s="1583">
        <f t="shared" ref="S39:S70" si="17">ROUND(R39/$S$87,0)</f>
        <v>330</v>
      </c>
      <c r="T39" s="1000">
        <f t="shared" si="13"/>
        <v>16635</v>
      </c>
      <c r="U39" s="1001">
        <f t="shared" ref="U39:U75" si="18">J39+S39</f>
        <v>1117</v>
      </c>
    </row>
    <row r="40" spans="1:21" ht="15.6" customHeight="1" x14ac:dyDescent="0.2">
      <c r="A40" s="998">
        <v>34</v>
      </c>
      <c r="B40" s="999" t="s">
        <v>38</v>
      </c>
      <c r="C40" s="1533">
        <v>1.893491</v>
      </c>
      <c r="D40" s="1574">
        <f>'3_Levels 1&amp;2'!AQ40</f>
        <v>7161.6014362657088</v>
      </c>
      <c r="E40" s="1574">
        <f t="shared" si="7"/>
        <v>9427.4188398300012</v>
      </c>
      <c r="F40" s="1574">
        <f t="shared" si="8"/>
        <v>10897.766231692196</v>
      </c>
      <c r="G40" s="1580">
        <f t="shared" si="14"/>
        <v>20635</v>
      </c>
      <c r="H40" s="1574">
        <v>15608</v>
      </c>
      <c r="I40" s="1574">
        <f t="shared" si="2"/>
        <v>5027</v>
      </c>
      <c r="J40" s="1580">
        <f t="shared" si="15"/>
        <v>1257</v>
      </c>
      <c r="K40" s="1580">
        <f t="shared" si="9"/>
        <v>20635</v>
      </c>
      <c r="L40" s="1589">
        <f>'3_Levels 1&amp;2'!AT40</f>
        <v>12032038.1</v>
      </c>
      <c r="M40" s="1239">
        <f>'3_Levels 1&amp;2'!C40</f>
        <v>3342</v>
      </c>
      <c r="N40" s="1533">
        <f t="shared" si="16"/>
        <v>3343.8934909999998</v>
      </c>
      <c r="O40" s="1577">
        <f t="shared" si="10"/>
        <v>3598.2121237963797</v>
      </c>
      <c r="P40" s="1583">
        <f t="shared" si="11"/>
        <v>6813</v>
      </c>
      <c r="Q40" s="1577">
        <v>5152</v>
      </c>
      <c r="R40" s="1577">
        <f t="shared" si="12"/>
        <v>1661</v>
      </c>
      <c r="S40" s="1583">
        <f t="shared" si="17"/>
        <v>415</v>
      </c>
      <c r="T40" s="1000">
        <f t="shared" si="13"/>
        <v>27448</v>
      </c>
      <c r="U40" s="1001">
        <f t="shared" si="18"/>
        <v>1672</v>
      </c>
    </row>
    <row r="41" spans="1:21" ht="15.6" customHeight="1" x14ac:dyDescent="0.2">
      <c r="A41" s="1002">
        <v>35</v>
      </c>
      <c r="B41" s="1003" t="s">
        <v>39</v>
      </c>
      <c r="C41" s="1534">
        <v>0.51479299999999995</v>
      </c>
      <c r="D41" s="1575">
        <f>'3_Levels 1&amp;2'!AQ41</f>
        <v>5612.7857670979665</v>
      </c>
      <c r="E41" s="1575">
        <f t="shared" si="7"/>
        <v>7388.5823939764186</v>
      </c>
      <c r="F41" s="1575">
        <f t="shared" si="8"/>
        <v>8858.9297858386126</v>
      </c>
      <c r="G41" s="1581">
        <f t="shared" si="14"/>
        <v>4561</v>
      </c>
      <c r="H41" s="1575">
        <v>3040</v>
      </c>
      <c r="I41" s="1575">
        <f t="shared" si="2"/>
        <v>1521</v>
      </c>
      <c r="J41" s="1581">
        <f t="shared" si="15"/>
        <v>380</v>
      </c>
      <c r="K41" s="1581">
        <f t="shared" si="9"/>
        <v>4561</v>
      </c>
      <c r="L41" s="1590">
        <f>'3_Levels 1&amp;2'!AT41</f>
        <v>21028442.559999999</v>
      </c>
      <c r="M41" s="1240">
        <f>'3_Levels 1&amp;2'!C41</f>
        <v>5410</v>
      </c>
      <c r="N41" s="1534">
        <f t="shared" si="16"/>
        <v>5410.5147930000003</v>
      </c>
      <c r="O41" s="1578">
        <f t="shared" si="10"/>
        <v>3886.5881278443439</v>
      </c>
      <c r="P41" s="1584">
        <f t="shared" si="11"/>
        <v>2001</v>
      </c>
      <c r="Q41" s="1578">
        <v>1336</v>
      </c>
      <c r="R41" s="1578">
        <f t="shared" si="12"/>
        <v>665</v>
      </c>
      <c r="S41" s="1584">
        <f t="shared" si="17"/>
        <v>166</v>
      </c>
      <c r="T41" s="1004">
        <f t="shared" si="13"/>
        <v>6562</v>
      </c>
      <c r="U41" s="1005">
        <f t="shared" si="18"/>
        <v>546</v>
      </c>
    </row>
    <row r="42" spans="1:21" ht="15.6" customHeight="1" x14ac:dyDescent="0.2">
      <c r="A42" s="994">
        <v>36</v>
      </c>
      <c r="B42" s="995" t="s">
        <v>40</v>
      </c>
      <c r="C42" s="1532">
        <v>25.869821999999999</v>
      </c>
      <c r="D42" s="1585">
        <f>'3_Levels 1&amp;2'!AQ42</f>
        <v>4489.0518380743979</v>
      </c>
      <c r="E42" s="1585">
        <f t="shared" si="7"/>
        <v>5909.3168263917214</v>
      </c>
      <c r="F42" s="1585">
        <f t="shared" si="8"/>
        <v>7379.6642182539163</v>
      </c>
      <c r="G42" s="1586">
        <f t="shared" si="14"/>
        <v>190911</v>
      </c>
      <c r="H42" s="1573">
        <v>125264</v>
      </c>
      <c r="I42" s="1573">
        <f t="shared" si="2"/>
        <v>65647</v>
      </c>
      <c r="J42" s="1579">
        <f t="shared" si="15"/>
        <v>16412</v>
      </c>
      <c r="K42" s="1586">
        <f t="shared" si="9"/>
        <v>190911</v>
      </c>
      <c r="L42" s="1588">
        <f>'3_Levels 1&amp;2'!AT42</f>
        <v>214996372.80000001</v>
      </c>
      <c r="M42" s="1238">
        <f>'3_Levels 1&amp;2'!C42</f>
        <v>45700</v>
      </c>
      <c r="N42" s="1532">
        <f t="shared" si="16"/>
        <v>45725.869822000001</v>
      </c>
      <c r="O42" s="1576">
        <f t="shared" si="10"/>
        <v>4701.854194068479</v>
      </c>
      <c r="P42" s="1582">
        <f t="shared" si="11"/>
        <v>121636</v>
      </c>
      <c r="Q42" s="1576">
        <v>79816</v>
      </c>
      <c r="R42" s="1576">
        <f t="shared" si="12"/>
        <v>41820</v>
      </c>
      <c r="S42" s="1582">
        <f t="shared" si="17"/>
        <v>10455</v>
      </c>
      <c r="T42" s="996">
        <f t="shared" si="13"/>
        <v>312547</v>
      </c>
      <c r="U42" s="997">
        <f t="shared" si="18"/>
        <v>26867</v>
      </c>
    </row>
    <row r="43" spans="1:21" ht="15.6" customHeight="1" x14ac:dyDescent="0.2">
      <c r="A43" s="998">
        <v>37</v>
      </c>
      <c r="B43" s="999" t="s">
        <v>41</v>
      </c>
      <c r="C43" s="1533">
        <v>4.5502960000000003</v>
      </c>
      <c r="D43" s="1574">
        <f>'3_Levels 1&amp;2'!AQ43</f>
        <v>6448.1300606729183</v>
      </c>
      <c r="E43" s="1574">
        <f t="shared" si="7"/>
        <v>8488.2164075524852</v>
      </c>
      <c r="F43" s="1574">
        <f t="shared" si="8"/>
        <v>9958.56379941468</v>
      </c>
      <c r="G43" s="1580">
        <f t="shared" si="14"/>
        <v>45314</v>
      </c>
      <c r="H43" s="1574">
        <v>33080</v>
      </c>
      <c r="I43" s="1574">
        <f t="shared" si="2"/>
        <v>12234</v>
      </c>
      <c r="J43" s="1580">
        <f t="shared" si="15"/>
        <v>3059</v>
      </c>
      <c r="K43" s="1580">
        <f t="shared" si="9"/>
        <v>45314</v>
      </c>
      <c r="L43" s="1589">
        <f>'3_Levels 1&amp;2'!AT43</f>
        <v>57368006.799999997</v>
      </c>
      <c r="M43" s="1239">
        <f>'3_Levels 1&amp;2'!C43</f>
        <v>18130</v>
      </c>
      <c r="N43" s="1533">
        <f t="shared" si="16"/>
        <v>18134.550296000001</v>
      </c>
      <c r="O43" s="1577">
        <f t="shared" si="10"/>
        <v>3163.4645394351937</v>
      </c>
      <c r="P43" s="1583">
        <f t="shared" si="11"/>
        <v>14395</v>
      </c>
      <c r="Q43" s="1577">
        <v>10504</v>
      </c>
      <c r="R43" s="1577">
        <f t="shared" si="12"/>
        <v>3891</v>
      </c>
      <c r="S43" s="1583">
        <f t="shared" si="17"/>
        <v>973</v>
      </c>
      <c r="T43" s="1000">
        <f t="shared" si="13"/>
        <v>59709</v>
      </c>
      <c r="U43" s="1001">
        <f t="shared" si="18"/>
        <v>4032</v>
      </c>
    </row>
    <row r="44" spans="1:21" ht="15.6" customHeight="1" x14ac:dyDescent="0.2">
      <c r="A44" s="998">
        <v>38</v>
      </c>
      <c r="B44" s="999" t="s">
        <v>42</v>
      </c>
      <c r="C44" s="1533">
        <v>0</v>
      </c>
      <c r="D44" s="1574">
        <f>'3_Levels 1&amp;2'!AQ44</f>
        <v>2817.026274303731</v>
      </c>
      <c r="E44" s="1574">
        <f t="shared" si="7"/>
        <v>3708.2888243659286</v>
      </c>
      <c r="F44" s="1574">
        <f t="shared" si="8"/>
        <v>5178.6362162281239</v>
      </c>
      <c r="G44" s="1580">
        <f t="shared" si="14"/>
        <v>0</v>
      </c>
      <c r="H44" s="1574">
        <v>0</v>
      </c>
      <c r="I44" s="1574">
        <f t="shared" si="2"/>
        <v>0</v>
      </c>
      <c r="J44" s="1580">
        <f t="shared" si="15"/>
        <v>0</v>
      </c>
      <c r="K44" s="1580">
        <f t="shared" si="9"/>
        <v>0</v>
      </c>
      <c r="L44" s="1589">
        <f>'3_Levels 1&amp;2'!AT44</f>
        <v>25829958.059999999</v>
      </c>
      <c r="M44" s="1239">
        <f>'3_Levels 1&amp;2'!C44</f>
        <v>3806</v>
      </c>
      <c r="N44" s="1533">
        <f t="shared" si="16"/>
        <v>3806</v>
      </c>
      <c r="O44" s="1577">
        <f t="shared" si="10"/>
        <v>6786.6416342616922</v>
      </c>
      <c r="P44" s="1583">
        <f t="shared" si="11"/>
        <v>0</v>
      </c>
      <c r="Q44" s="1577">
        <v>0</v>
      </c>
      <c r="R44" s="1577">
        <f t="shared" si="12"/>
        <v>0</v>
      </c>
      <c r="S44" s="1583">
        <f t="shared" si="17"/>
        <v>0</v>
      </c>
      <c r="T44" s="1000">
        <f t="shared" si="13"/>
        <v>0</v>
      </c>
      <c r="U44" s="1001">
        <f t="shared" si="18"/>
        <v>0</v>
      </c>
    </row>
    <row r="45" spans="1:21" ht="15.6" customHeight="1" x14ac:dyDescent="0.2">
      <c r="A45" s="998">
        <v>39</v>
      </c>
      <c r="B45" s="999" t="s">
        <v>43</v>
      </c>
      <c r="C45" s="1533">
        <v>1.4260360000000001</v>
      </c>
      <c r="D45" s="1574">
        <f>'3_Levels 1&amp;2'!AQ45</f>
        <v>3901.548751950078</v>
      </c>
      <c r="E45" s="1574">
        <f t="shared" si="7"/>
        <v>5135.9370576517977</v>
      </c>
      <c r="F45" s="1574">
        <f t="shared" si="8"/>
        <v>6606.2844495139925</v>
      </c>
      <c r="G45" s="1580">
        <f t="shared" si="14"/>
        <v>9421</v>
      </c>
      <c r="H45" s="1574">
        <v>6336</v>
      </c>
      <c r="I45" s="1574">
        <f t="shared" si="2"/>
        <v>3085</v>
      </c>
      <c r="J45" s="1580">
        <f t="shared" si="15"/>
        <v>771</v>
      </c>
      <c r="K45" s="1580">
        <f t="shared" si="9"/>
        <v>9421</v>
      </c>
      <c r="L45" s="1589">
        <f>'3_Levels 1&amp;2'!AT45</f>
        <v>15165800.720000001</v>
      </c>
      <c r="M45" s="1239">
        <f>'3_Levels 1&amp;2'!C45</f>
        <v>2564</v>
      </c>
      <c r="N45" s="1533">
        <f t="shared" si="16"/>
        <v>2565.4260359999998</v>
      </c>
      <c r="O45" s="1577">
        <f t="shared" si="10"/>
        <v>5911.6109789103275</v>
      </c>
      <c r="P45" s="1583">
        <f t="shared" si="11"/>
        <v>8430</v>
      </c>
      <c r="Q45" s="1577">
        <v>5664</v>
      </c>
      <c r="R45" s="1577">
        <f t="shared" si="12"/>
        <v>2766</v>
      </c>
      <c r="S45" s="1583">
        <f t="shared" si="17"/>
        <v>692</v>
      </c>
      <c r="T45" s="1000">
        <f t="shared" si="13"/>
        <v>17851</v>
      </c>
      <c r="U45" s="1001">
        <f t="shared" si="18"/>
        <v>1463</v>
      </c>
    </row>
    <row r="46" spans="1:21" ht="15.6" customHeight="1" x14ac:dyDescent="0.2">
      <c r="A46" s="1002">
        <v>40</v>
      </c>
      <c r="B46" s="1003" t="s">
        <v>44</v>
      </c>
      <c r="C46" s="1534">
        <v>2.3609469999999999</v>
      </c>
      <c r="D46" s="1575">
        <f>'3_Levels 1&amp;2'!AQ46</f>
        <v>6119.4024635848436</v>
      </c>
      <c r="E46" s="1575">
        <f t="shared" si="7"/>
        <v>8055.4845989563191</v>
      </c>
      <c r="F46" s="1575">
        <f t="shared" si="8"/>
        <v>9525.8319908185149</v>
      </c>
      <c r="G46" s="1581">
        <f t="shared" si="14"/>
        <v>22490</v>
      </c>
      <c r="H46" s="1575">
        <v>14464</v>
      </c>
      <c r="I46" s="1575">
        <f t="shared" si="2"/>
        <v>8026</v>
      </c>
      <c r="J46" s="1581">
        <f t="shared" si="15"/>
        <v>2007</v>
      </c>
      <c r="K46" s="1581">
        <f t="shared" si="9"/>
        <v>22490</v>
      </c>
      <c r="L46" s="1590">
        <f>'3_Levels 1&amp;2'!AT46</f>
        <v>73629113.379999995</v>
      </c>
      <c r="M46" s="1240">
        <f>'3_Levels 1&amp;2'!C46</f>
        <v>21351</v>
      </c>
      <c r="N46" s="1534">
        <f t="shared" si="16"/>
        <v>21353.360947000001</v>
      </c>
      <c r="O46" s="1578">
        <f t="shared" si="10"/>
        <v>3448.1276068320467</v>
      </c>
      <c r="P46" s="1584">
        <f t="shared" si="11"/>
        <v>8141</v>
      </c>
      <c r="Q46" s="1578">
        <v>5240</v>
      </c>
      <c r="R46" s="1578">
        <f t="shared" si="12"/>
        <v>2901</v>
      </c>
      <c r="S46" s="1584">
        <f t="shared" si="17"/>
        <v>725</v>
      </c>
      <c r="T46" s="1004">
        <f t="shared" si="13"/>
        <v>30631</v>
      </c>
      <c r="U46" s="1005">
        <f t="shared" si="18"/>
        <v>2732</v>
      </c>
    </row>
    <row r="47" spans="1:21" ht="15.6" customHeight="1" x14ac:dyDescent="0.2">
      <c r="A47" s="994">
        <v>41</v>
      </c>
      <c r="B47" s="995" t="s">
        <v>45</v>
      </c>
      <c r="C47" s="1532">
        <v>0</v>
      </c>
      <c r="D47" s="1585">
        <f>'3_Levels 1&amp;2'!AQ47</f>
        <v>3489.129109863673</v>
      </c>
      <c r="E47" s="1585">
        <f t="shared" si="7"/>
        <v>4593.0343649617844</v>
      </c>
      <c r="F47" s="1585">
        <f t="shared" si="8"/>
        <v>6063.3817568239792</v>
      </c>
      <c r="G47" s="1586">
        <f t="shared" si="14"/>
        <v>0</v>
      </c>
      <c r="H47" s="1573">
        <v>0</v>
      </c>
      <c r="I47" s="1573">
        <f t="shared" si="2"/>
        <v>0</v>
      </c>
      <c r="J47" s="1579">
        <f t="shared" si="15"/>
        <v>0</v>
      </c>
      <c r="K47" s="1586">
        <f t="shared" si="9"/>
        <v>0</v>
      </c>
      <c r="L47" s="1588">
        <f>'3_Levels 1&amp;2'!AT47</f>
        <v>7666168.4400000004</v>
      </c>
      <c r="M47" s="1238">
        <f>'3_Levels 1&amp;2'!C47</f>
        <v>1247</v>
      </c>
      <c r="N47" s="1532">
        <f t="shared" si="16"/>
        <v>1247</v>
      </c>
      <c r="O47" s="1576">
        <f t="shared" si="10"/>
        <v>6147.6892060946275</v>
      </c>
      <c r="P47" s="1582">
        <f t="shared" si="11"/>
        <v>0</v>
      </c>
      <c r="Q47" s="1576">
        <v>0</v>
      </c>
      <c r="R47" s="1576">
        <f t="shared" si="12"/>
        <v>0</v>
      </c>
      <c r="S47" s="1582">
        <f t="shared" si="17"/>
        <v>0</v>
      </c>
      <c r="T47" s="996">
        <f t="shared" si="13"/>
        <v>0</v>
      </c>
      <c r="U47" s="997">
        <f t="shared" si="18"/>
        <v>0</v>
      </c>
    </row>
    <row r="48" spans="1:21" ht="15.6" customHeight="1" x14ac:dyDescent="0.2">
      <c r="A48" s="998">
        <v>42</v>
      </c>
      <c r="B48" s="999" t="s">
        <v>46</v>
      </c>
      <c r="C48" s="1533">
        <v>1.6745570000000001</v>
      </c>
      <c r="D48" s="1574">
        <f>'3_Levels 1&amp;2'!AQ48</f>
        <v>5909.2871985157699</v>
      </c>
      <c r="E48" s="1574">
        <f t="shared" si="7"/>
        <v>7778.8921878766914</v>
      </c>
      <c r="F48" s="1574">
        <f t="shared" si="8"/>
        <v>9249.2395797388854</v>
      </c>
      <c r="G48" s="1580">
        <f t="shared" si="14"/>
        <v>15488</v>
      </c>
      <c r="H48" s="1574">
        <v>10328</v>
      </c>
      <c r="I48" s="1574">
        <f t="shared" si="2"/>
        <v>5160</v>
      </c>
      <c r="J48" s="1580">
        <f t="shared" si="15"/>
        <v>1290</v>
      </c>
      <c r="K48" s="1580">
        <f t="shared" si="9"/>
        <v>15488</v>
      </c>
      <c r="L48" s="1589">
        <f>'3_Levels 1&amp;2'!AT48</f>
        <v>11232248.619999999</v>
      </c>
      <c r="M48" s="1239">
        <f>'3_Levels 1&amp;2'!C48</f>
        <v>2695</v>
      </c>
      <c r="N48" s="1533">
        <f t="shared" si="16"/>
        <v>2696.6745569999998</v>
      </c>
      <c r="O48" s="1577">
        <f t="shared" si="10"/>
        <v>4165.2221588413195</v>
      </c>
      <c r="P48" s="1583">
        <f t="shared" si="11"/>
        <v>6975</v>
      </c>
      <c r="Q48" s="1577">
        <v>4648</v>
      </c>
      <c r="R48" s="1577">
        <f t="shared" si="12"/>
        <v>2327</v>
      </c>
      <c r="S48" s="1583">
        <f t="shared" si="17"/>
        <v>582</v>
      </c>
      <c r="T48" s="1000">
        <f t="shared" si="13"/>
        <v>22463</v>
      </c>
      <c r="U48" s="1001">
        <f t="shared" si="18"/>
        <v>1872</v>
      </c>
    </row>
    <row r="49" spans="1:21" ht="15.6" customHeight="1" x14ac:dyDescent="0.2">
      <c r="A49" s="998">
        <v>43</v>
      </c>
      <c r="B49" s="999" t="s">
        <v>47</v>
      </c>
      <c r="C49" s="1533">
        <v>0</v>
      </c>
      <c r="D49" s="1574">
        <f>'3_Levels 1&amp;2'!AQ49</f>
        <v>6229.9299136617574</v>
      </c>
      <c r="E49" s="1574">
        <f t="shared" si="7"/>
        <v>8200.9811857807308</v>
      </c>
      <c r="F49" s="1574">
        <f t="shared" si="8"/>
        <v>9671.3285776429257</v>
      </c>
      <c r="G49" s="1580">
        <f t="shared" si="14"/>
        <v>0</v>
      </c>
      <c r="H49" s="1574">
        <v>0</v>
      </c>
      <c r="I49" s="1574">
        <f t="shared" si="2"/>
        <v>0</v>
      </c>
      <c r="J49" s="1580">
        <f t="shared" si="15"/>
        <v>0</v>
      </c>
      <c r="K49" s="1580">
        <f t="shared" si="9"/>
        <v>0</v>
      </c>
      <c r="L49" s="1589">
        <f>'3_Levels 1&amp;2'!AT49</f>
        <v>14778787.32</v>
      </c>
      <c r="M49" s="1239">
        <f>'3_Levels 1&amp;2'!C49</f>
        <v>3938</v>
      </c>
      <c r="N49" s="1533">
        <f t="shared" si="16"/>
        <v>3938</v>
      </c>
      <c r="O49" s="1577">
        <f t="shared" si="10"/>
        <v>3752.8662569832404</v>
      </c>
      <c r="P49" s="1583">
        <f t="shared" si="11"/>
        <v>0</v>
      </c>
      <c r="Q49" s="1577">
        <v>0</v>
      </c>
      <c r="R49" s="1577">
        <f t="shared" si="12"/>
        <v>0</v>
      </c>
      <c r="S49" s="1583">
        <f t="shared" si="17"/>
        <v>0</v>
      </c>
      <c r="T49" s="1000">
        <f t="shared" si="13"/>
        <v>0</v>
      </c>
      <c r="U49" s="1001">
        <f t="shared" si="18"/>
        <v>0</v>
      </c>
    </row>
    <row r="50" spans="1:21" ht="15.6" customHeight="1" x14ac:dyDescent="0.2">
      <c r="A50" s="998">
        <v>44</v>
      </c>
      <c r="B50" s="999" t="s">
        <v>48</v>
      </c>
      <c r="C50" s="1533">
        <v>2.3786969999999998</v>
      </c>
      <c r="D50" s="1574">
        <f>'3_Levels 1&amp;2'!AQ50</f>
        <v>6016.1966284735945</v>
      </c>
      <c r="E50" s="1574">
        <f t="shared" si="7"/>
        <v>7919.6260702505506</v>
      </c>
      <c r="F50" s="1574">
        <f t="shared" si="8"/>
        <v>9389.9734621127463</v>
      </c>
      <c r="G50" s="1580">
        <f t="shared" si="14"/>
        <v>22336</v>
      </c>
      <c r="H50" s="1574">
        <v>15888</v>
      </c>
      <c r="I50" s="1574">
        <f t="shared" si="2"/>
        <v>6448</v>
      </c>
      <c r="J50" s="1580">
        <f t="shared" si="15"/>
        <v>1612</v>
      </c>
      <c r="K50" s="1580">
        <f t="shared" si="9"/>
        <v>22336</v>
      </c>
      <c r="L50" s="1589">
        <f>'3_Levels 1&amp;2'!AT50</f>
        <v>25557354.239999998</v>
      </c>
      <c r="M50" s="1239">
        <f>'3_Levels 1&amp;2'!C50</f>
        <v>7593</v>
      </c>
      <c r="N50" s="1533">
        <f t="shared" si="16"/>
        <v>7595.3786970000001</v>
      </c>
      <c r="O50" s="1577">
        <f t="shared" si="10"/>
        <v>3364.8558234620436</v>
      </c>
      <c r="P50" s="1583">
        <f t="shared" si="11"/>
        <v>8004</v>
      </c>
      <c r="Q50" s="1577">
        <v>5696</v>
      </c>
      <c r="R50" s="1577">
        <f t="shared" si="12"/>
        <v>2308</v>
      </c>
      <c r="S50" s="1583">
        <f t="shared" si="17"/>
        <v>577</v>
      </c>
      <c r="T50" s="1000">
        <f t="shared" si="13"/>
        <v>30340</v>
      </c>
      <c r="U50" s="1001">
        <f t="shared" si="18"/>
        <v>2189</v>
      </c>
    </row>
    <row r="51" spans="1:21" ht="15.6" customHeight="1" x14ac:dyDescent="0.2">
      <c r="A51" s="1002">
        <v>45</v>
      </c>
      <c r="B51" s="1003" t="s">
        <v>49</v>
      </c>
      <c r="C51" s="1534">
        <v>0</v>
      </c>
      <c r="D51" s="1575">
        <f>'3_Levels 1&amp;2'!AQ51</f>
        <v>2910.2130709166754</v>
      </c>
      <c r="E51" s="1575">
        <f t="shared" si="7"/>
        <v>3830.958449285793</v>
      </c>
      <c r="F51" s="1575">
        <f t="shared" si="8"/>
        <v>5301.3058411479878</v>
      </c>
      <c r="G51" s="1581">
        <f t="shared" si="14"/>
        <v>0</v>
      </c>
      <c r="H51" s="1575">
        <v>0</v>
      </c>
      <c r="I51" s="1575">
        <f t="shared" si="2"/>
        <v>0</v>
      </c>
      <c r="J51" s="1581">
        <f t="shared" si="15"/>
        <v>0</v>
      </c>
      <c r="K51" s="1581">
        <f t="shared" si="9"/>
        <v>0</v>
      </c>
      <c r="L51" s="1590">
        <f>'3_Levels 1&amp;2'!AT51</f>
        <v>53133003.299999997</v>
      </c>
      <c r="M51" s="1240">
        <f>'3_Levels 1&amp;2'!C51</f>
        <v>9349</v>
      </c>
      <c r="N51" s="1534">
        <f t="shared" si="16"/>
        <v>9349</v>
      </c>
      <c r="O51" s="1578">
        <f t="shared" si="10"/>
        <v>5683.2819873783292</v>
      </c>
      <c r="P51" s="1584">
        <f t="shared" si="11"/>
        <v>0</v>
      </c>
      <c r="Q51" s="1578">
        <v>0</v>
      </c>
      <c r="R51" s="1578">
        <f t="shared" si="12"/>
        <v>0</v>
      </c>
      <c r="S51" s="1584">
        <f t="shared" si="17"/>
        <v>0</v>
      </c>
      <c r="T51" s="1004">
        <f t="shared" si="13"/>
        <v>0</v>
      </c>
      <c r="U51" s="1005">
        <f t="shared" si="18"/>
        <v>0</v>
      </c>
    </row>
    <row r="52" spans="1:21" ht="15.6" customHeight="1" x14ac:dyDescent="0.2">
      <c r="A52" s="994">
        <v>46</v>
      </c>
      <c r="B52" s="995" t="s">
        <v>50</v>
      </c>
      <c r="C52" s="1532">
        <v>0</v>
      </c>
      <c r="D52" s="1585">
        <f>'3_Levels 1&amp;2'!AQ52</f>
        <v>8333.8022260273974</v>
      </c>
      <c r="E52" s="1585">
        <f t="shared" si="7"/>
        <v>10970.485416182957</v>
      </c>
      <c r="F52" s="1585">
        <f t="shared" si="8"/>
        <v>12440.832808045152</v>
      </c>
      <c r="G52" s="1586">
        <f t="shared" si="14"/>
        <v>0</v>
      </c>
      <c r="H52" s="1573">
        <v>0</v>
      </c>
      <c r="I52" s="1573">
        <f t="shared" si="2"/>
        <v>0</v>
      </c>
      <c r="J52" s="1579">
        <f t="shared" si="15"/>
        <v>0</v>
      </c>
      <c r="K52" s="1586">
        <f t="shared" si="9"/>
        <v>0</v>
      </c>
      <c r="L52" s="1588">
        <f>'3_Levels 1&amp;2'!AT52</f>
        <v>3710118</v>
      </c>
      <c r="M52" s="1238">
        <f>'3_Levels 1&amp;2'!C52</f>
        <v>1168</v>
      </c>
      <c r="N52" s="1532">
        <f t="shared" si="16"/>
        <v>1168</v>
      </c>
      <c r="O52" s="1576">
        <f t="shared" si="10"/>
        <v>3176.4708904109589</v>
      </c>
      <c r="P52" s="1582">
        <f t="shared" si="11"/>
        <v>0</v>
      </c>
      <c r="Q52" s="1576">
        <v>0</v>
      </c>
      <c r="R52" s="1576">
        <f t="shared" si="12"/>
        <v>0</v>
      </c>
      <c r="S52" s="1582">
        <f t="shared" si="17"/>
        <v>0</v>
      </c>
      <c r="T52" s="996">
        <f t="shared" si="13"/>
        <v>0</v>
      </c>
      <c r="U52" s="997">
        <f t="shared" si="18"/>
        <v>0</v>
      </c>
    </row>
    <row r="53" spans="1:21" ht="15.6" customHeight="1" x14ac:dyDescent="0.2">
      <c r="A53" s="998">
        <v>47</v>
      </c>
      <c r="B53" s="999" t="s">
        <v>51</v>
      </c>
      <c r="C53" s="1533">
        <v>0</v>
      </c>
      <c r="D53" s="1574">
        <f>'3_Levels 1&amp;2'!AQ53</f>
        <v>2870.8077952990179</v>
      </c>
      <c r="E53" s="1574">
        <f t="shared" si="7"/>
        <v>3779.0859678230008</v>
      </c>
      <c r="F53" s="1574">
        <f t="shared" si="8"/>
        <v>5249.4333596851957</v>
      </c>
      <c r="G53" s="1580">
        <f t="shared" si="14"/>
        <v>0</v>
      </c>
      <c r="H53" s="1574">
        <v>0</v>
      </c>
      <c r="I53" s="1574">
        <f t="shared" si="2"/>
        <v>0</v>
      </c>
      <c r="J53" s="1580">
        <f t="shared" si="15"/>
        <v>0</v>
      </c>
      <c r="K53" s="1580">
        <f t="shared" si="9"/>
        <v>0</v>
      </c>
      <c r="L53" s="1589">
        <f>'3_Levels 1&amp;2'!AT53</f>
        <v>22632790.52</v>
      </c>
      <c r="M53" s="1239">
        <f>'3_Levels 1&amp;2'!C53</f>
        <v>3361</v>
      </c>
      <c r="N53" s="1533">
        <f t="shared" si="16"/>
        <v>3361</v>
      </c>
      <c r="O53" s="1577">
        <f t="shared" si="10"/>
        <v>6733.9454091044327</v>
      </c>
      <c r="P53" s="1583">
        <f t="shared" si="11"/>
        <v>0</v>
      </c>
      <c r="Q53" s="1577">
        <v>0</v>
      </c>
      <c r="R53" s="1577">
        <f t="shared" si="12"/>
        <v>0</v>
      </c>
      <c r="S53" s="1583">
        <f t="shared" si="17"/>
        <v>0</v>
      </c>
      <c r="T53" s="1000">
        <f t="shared" si="13"/>
        <v>0</v>
      </c>
      <c r="U53" s="1001">
        <f t="shared" si="18"/>
        <v>0</v>
      </c>
    </row>
    <row r="54" spans="1:21" ht="15.6" customHeight="1" x14ac:dyDescent="0.2">
      <c r="A54" s="998">
        <v>48</v>
      </c>
      <c r="B54" s="999" t="s">
        <v>89</v>
      </c>
      <c r="C54" s="1533">
        <v>0.57396400000000003</v>
      </c>
      <c r="D54" s="1574">
        <f>'3_Levels 1&amp;2'!AQ54</f>
        <v>4861.8813008130082</v>
      </c>
      <c r="E54" s="1574">
        <f t="shared" si="7"/>
        <v>6400.1036332736212</v>
      </c>
      <c r="F54" s="1574">
        <f t="shared" si="8"/>
        <v>7870.4510251358161</v>
      </c>
      <c r="G54" s="1580">
        <f t="shared" si="14"/>
        <v>4517</v>
      </c>
      <c r="H54" s="1574">
        <v>3008</v>
      </c>
      <c r="I54" s="1574">
        <f t="shared" si="2"/>
        <v>1509</v>
      </c>
      <c r="J54" s="1580">
        <f t="shared" si="15"/>
        <v>377</v>
      </c>
      <c r="K54" s="1580">
        <f t="shared" si="9"/>
        <v>4517</v>
      </c>
      <c r="L54" s="1589">
        <f>'3_Levels 1&amp;2'!AT54</f>
        <v>26242982.16</v>
      </c>
      <c r="M54" s="1239">
        <f>'3_Levels 1&amp;2'!C54</f>
        <v>5535</v>
      </c>
      <c r="N54" s="1533">
        <f t="shared" si="16"/>
        <v>5535.5739640000002</v>
      </c>
      <c r="O54" s="1577">
        <f t="shared" si="10"/>
        <v>4740.7879166041976</v>
      </c>
      <c r="P54" s="1583">
        <f t="shared" si="11"/>
        <v>2721</v>
      </c>
      <c r="Q54" s="1577">
        <v>1816</v>
      </c>
      <c r="R54" s="1577">
        <f t="shared" si="12"/>
        <v>905</v>
      </c>
      <c r="S54" s="1583">
        <f t="shared" si="17"/>
        <v>226</v>
      </c>
      <c r="T54" s="1000">
        <f t="shared" si="13"/>
        <v>7238</v>
      </c>
      <c r="U54" s="1001">
        <f t="shared" si="18"/>
        <v>603</v>
      </c>
    </row>
    <row r="55" spans="1:21" ht="15.6" customHeight="1" x14ac:dyDescent="0.2">
      <c r="A55" s="998">
        <v>49</v>
      </c>
      <c r="B55" s="999" t="s">
        <v>52</v>
      </c>
      <c r="C55" s="1533">
        <v>4.1124260000000001</v>
      </c>
      <c r="D55" s="1574">
        <f>'3_Levels 1&amp;2'!AQ55</f>
        <v>6018.6366130929046</v>
      </c>
      <c r="E55" s="1574">
        <f t="shared" si="7"/>
        <v>7922.838027404784</v>
      </c>
      <c r="F55" s="1574">
        <f t="shared" si="8"/>
        <v>9393.185419266978</v>
      </c>
      <c r="G55" s="1580">
        <f t="shared" si="14"/>
        <v>38629</v>
      </c>
      <c r="H55" s="1574">
        <v>25232</v>
      </c>
      <c r="I55" s="1574">
        <f t="shared" si="2"/>
        <v>13397</v>
      </c>
      <c r="J55" s="1580">
        <f t="shared" si="15"/>
        <v>3349</v>
      </c>
      <c r="K55" s="1580">
        <f t="shared" si="9"/>
        <v>38629</v>
      </c>
      <c r="L55" s="1589">
        <f>'3_Levels 1&amp;2'!AT55</f>
        <v>38615761</v>
      </c>
      <c r="M55" s="1239">
        <f>'3_Levels 1&amp;2'!C55</f>
        <v>12755</v>
      </c>
      <c r="N55" s="1533">
        <f t="shared" si="16"/>
        <v>12759.112426</v>
      </c>
      <c r="O55" s="1577">
        <f t="shared" si="10"/>
        <v>3026.5240802573676</v>
      </c>
      <c r="P55" s="1583">
        <f t="shared" si="11"/>
        <v>12446</v>
      </c>
      <c r="Q55" s="1577">
        <v>8128</v>
      </c>
      <c r="R55" s="1577">
        <f t="shared" si="12"/>
        <v>4318</v>
      </c>
      <c r="S55" s="1583">
        <f t="shared" si="17"/>
        <v>1080</v>
      </c>
      <c r="T55" s="1000">
        <f t="shared" si="13"/>
        <v>51075</v>
      </c>
      <c r="U55" s="1001">
        <f t="shared" si="18"/>
        <v>4429</v>
      </c>
    </row>
    <row r="56" spans="1:21" ht="15.6" customHeight="1" x14ac:dyDescent="0.2">
      <c r="A56" s="1002">
        <v>50</v>
      </c>
      <c r="B56" s="1003" t="s">
        <v>53</v>
      </c>
      <c r="C56" s="1534">
        <v>0.57396499999999995</v>
      </c>
      <c r="D56" s="1575">
        <f>'3_Levels 1&amp;2'!AQ56</f>
        <v>5883.8164297430294</v>
      </c>
      <c r="E56" s="1575">
        <f t="shared" si="7"/>
        <v>7745.3628707916714</v>
      </c>
      <c r="F56" s="1575">
        <f t="shared" si="8"/>
        <v>9215.7102626538654</v>
      </c>
      <c r="G56" s="1581">
        <f t="shared" si="14"/>
        <v>5289</v>
      </c>
      <c r="H56" s="1575">
        <v>3528</v>
      </c>
      <c r="I56" s="1575">
        <f t="shared" si="2"/>
        <v>1761</v>
      </c>
      <c r="J56" s="1581">
        <f t="shared" si="15"/>
        <v>440</v>
      </c>
      <c r="K56" s="1581">
        <f t="shared" si="9"/>
        <v>5289</v>
      </c>
      <c r="L56" s="1590">
        <f>'3_Levels 1&amp;2'!AT56</f>
        <v>25228104.66</v>
      </c>
      <c r="M56" s="1240">
        <f>'3_Levels 1&amp;2'!C56</f>
        <v>7316</v>
      </c>
      <c r="N56" s="1534">
        <f t="shared" si="16"/>
        <v>7316.5739649999996</v>
      </c>
      <c r="O56" s="1578">
        <f t="shared" si="10"/>
        <v>3448.0762144526479</v>
      </c>
      <c r="P56" s="1584">
        <f t="shared" si="11"/>
        <v>1979</v>
      </c>
      <c r="Q56" s="1578">
        <v>1320</v>
      </c>
      <c r="R56" s="1578">
        <f t="shared" si="12"/>
        <v>659</v>
      </c>
      <c r="S56" s="1584">
        <f t="shared" si="17"/>
        <v>165</v>
      </c>
      <c r="T56" s="1004">
        <f t="shared" si="13"/>
        <v>7268</v>
      </c>
      <c r="U56" s="1005">
        <f t="shared" si="18"/>
        <v>605</v>
      </c>
    </row>
    <row r="57" spans="1:21" ht="15.6" customHeight="1" x14ac:dyDescent="0.2">
      <c r="A57" s="994">
        <v>51</v>
      </c>
      <c r="B57" s="995" t="s">
        <v>54</v>
      </c>
      <c r="C57" s="1532">
        <v>0.81065100000000001</v>
      </c>
      <c r="D57" s="1585">
        <f>'3_Levels 1&amp;2'!AQ57</f>
        <v>5860.7456707159472</v>
      </c>
      <c r="E57" s="1585">
        <f t="shared" si="7"/>
        <v>7714.9928885695799</v>
      </c>
      <c r="F57" s="1585">
        <f t="shared" si="8"/>
        <v>9185.3402804317739</v>
      </c>
      <c r="G57" s="1586">
        <f t="shared" si="14"/>
        <v>7446</v>
      </c>
      <c r="H57" s="1573">
        <v>4968</v>
      </c>
      <c r="I57" s="1573">
        <f t="shared" si="2"/>
        <v>2478</v>
      </c>
      <c r="J57" s="1579">
        <f t="shared" si="15"/>
        <v>620</v>
      </c>
      <c r="K57" s="1586">
        <f t="shared" si="9"/>
        <v>7446</v>
      </c>
      <c r="L57" s="1588">
        <f>'3_Levels 1&amp;2'!AT57</f>
        <v>31401383.960000001</v>
      </c>
      <c r="M57" s="1238">
        <f>'3_Levels 1&amp;2'!C57</f>
        <v>7738</v>
      </c>
      <c r="N57" s="1532">
        <f t="shared" si="16"/>
        <v>7738.8106509999998</v>
      </c>
      <c r="O57" s="1576">
        <f t="shared" si="10"/>
        <v>4057.6498606982136</v>
      </c>
      <c r="P57" s="1582">
        <f t="shared" si="11"/>
        <v>3289</v>
      </c>
      <c r="Q57" s="1576">
        <v>2192</v>
      </c>
      <c r="R57" s="1576">
        <f t="shared" si="12"/>
        <v>1097</v>
      </c>
      <c r="S57" s="1582">
        <f t="shared" si="17"/>
        <v>274</v>
      </c>
      <c r="T57" s="996">
        <f t="shared" si="13"/>
        <v>10735</v>
      </c>
      <c r="U57" s="997">
        <f t="shared" si="18"/>
        <v>894</v>
      </c>
    </row>
    <row r="58" spans="1:21" ht="15.6" customHeight="1" x14ac:dyDescent="0.2">
      <c r="A58" s="998">
        <v>52</v>
      </c>
      <c r="B58" s="999" t="s">
        <v>55</v>
      </c>
      <c r="C58" s="1533">
        <v>4.0414209999999997</v>
      </c>
      <c r="D58" s="1574">
        <f>'3_Levels 1&amp;2'!AQ58</f>
        <v>5747.4225428070649</v>
      </c>
      <c r="E58" s="1574">
        <f t="shared" si="7"/>
        <v>7565.8161156725764</v>
      </c>
      <c r="F58" s="1574">
        <f t="shared" si="8"/>
        <v>9036.1635075347713</v>
      </c>
      <c r="G58" s="1580">
        <f t="shared" si="14"/>
        <v>36519</v>
      </c>
      <c r="H58" s="1574">
        <v>25520</v>
      </c>
      <c r="I58" s="1574">
        <f t="shared" si="2"/>
        <v>10999</v>
      </c>
      <c r="J58" s="1580">
        <f t="shared" si="15"/>
        <v>2750</v>
      </c>
      <c r="K58" s="1580">
        <f t="shared" si="9"/>
        <v>36519</v>
      </c>
      <c r="L58" s="1589">
        <f>'3_Levels 1&amp;2'!AT58</f>
        <v>143812403.68000001</v>
      </c>
      <c r="M58" s="1239">
        <f>'3_Levels 1&amp;2'!C58</f>
        <v>37085</v>
      </c>
      <c r="N58" s="1533">
        <f t="shared" si="16"/>
        <v>37089.041421000002</v>
      </c>
      <c r="O58" s="1577">
        <f>L58/N58</f>
        <v>3877.4904438099793</v>
      </c>
      <c r="P58" s="1583">
        <f t="shared" si="11"/>
        <v>15671</v>
      </c>
      <c r="Q58" s="1577">
        <v>10952</v>
      </c>
      <c r="R58" s="1577">
        <f t="shared" si="12"/>
        <v>4719</v>
      </c>
      <c r="S58" s="1583">
        <f t="shared" si="17"/>
        <v>1180</v>
      </c>
      <c r="T58" s="1000">
        <f t="shared" si="13"/>
        <v>52190</v>
      </c>
      <c r="U58" s="1001">
        <f t="shared" si="18"/>
        <v>3930</v>
      </c>
    </row>
    <row r="59" spans="1:21" ht="15.6" customHeight="1" x14ac:dyDescent="0.2">
      <c r="A59" s="998">
        <v>53</v>
      </c>
      <c r="B59" s="999" t="s">
        <v>56</v>
      </c>
      <c r="C59" s="1533">
        <v>2.420118</v>
      </c>
      <c r="D59" s="1574">
        <f>'3_Levels 1&amp;2'!AQ59</f>
        <v>6179.8009744341998</v>
      </c>
      <c r="E59" s="1574">
        <f t="shared" si="7"/>
        <v>8134.9922431817431</v>
      </c>
      <c r="F59" s="1574">
        <f t="shared" si="8"/>
        <v>9605.339635043938</v>
      </c>
      <c r="G59" s="1580">
        <f t="shared" si="14"/>
        <v>23246</v>
      </c>
      <c r="H59" s="1574">
        <v>16176</v>
      </c>
      <c r="I59" s="1574">
        <f t="shared" si="2"/>
        <v>7070</v>
      </c>
      <c r="J59" s="1580">
        <f t="shared" si="15"/>
        <v>1768</v>
      </c>
      <c r="K59" s="1580">
        <f t="shared" si="9"/>
        <v>23246</v>
      </c>
      <c r="L59" s="1589">
        <f>'3_Levels 1&amp;2'!AT59</f>
        <v>55004111</v>
      </c>
      <c r="M59" s="1239">
        <f>'3_Levels 1&amp;2'!C59</f>
        <v>19088</v>
      </c>
      <c r="N59" s="1533">
        <f t="shared" si="16"/>
        <v>19090.420117999998</v>
      </c>
      <c r="O59" s="1577">
        <f t="shared" si="10"/>
        <v>2881.2415159024008</v>
      </c>
      <c r="P59" s="1583">
        <f t="shared" si="11"/>
        <v>6973</v>
      </c>
      <c r="Q59" s="1577">
        <v>4856</v>
      </c>
      <c r="R59" s="1577">
        <f t="shared" si="12"/>
        <v>2117</v>
      </c>
      <c r="S59" s="1583">
        <f t="shared" si="17"/>
        <v>529</v>
      </c>
      <c r="T59" s="1000">
        <f t="shared" si="13"/>
        <v>30219</v>
      </c>
      <c r="U59" s="1001">
        <f t="shared" si="18"/>
        <v>2297</v>
      </c>
    </row>
    <row r="60" spans="1:21" ht="15.6" customHeight="1" x14ac:dyDescent="0.2">
      <c r="A60" s="998">
        <v>54</v>
      </c>
      <c r="B60" s="999" t="s">
        <v>57</v>
      </c>
      <c r="C60" s="1533">
        <v>0.99408300000000005</v>
      </c>
      <c r="D60" s="1574">
        <f>'3_Levels 1&amp;2'!AQ60</f>
        <v>5859.39205955335</v>
      </c>
      <c r="E60" s="1574">
        <f t="shared" si="7"/>
        <v>7713.2110162481949</v>
      </c>
      <c r="F60" s="1574">
        <f t="shared" si="8"/>
        <v>9183.5584081103898</v>
      </c>
      <c r="G60" s="1580">
        <f t="shared" si="14"/>
        <v>9129</v>
      </c>
      <c r="H60" s="1574">
        <v>6088</v>
      </c>
      <c r="I60" s="1574">
        <f t="shared" si="2"/>
        <v>3041</v>
      </c>
      <c r="J60" s="1580">
        <f t="shared" si="15"/>
        <v>760</v>
      </c>
      <c r="K60" s="1580">
        <f t="shared" si="9"/>
        <v>9129</v>
      </c>
      <c r="L60" s="1589">
        <f>'3_Levels 1&amp;2'!AT60</f>
        <v>2135449.2400000002</v>
      </c>
      <c r="M60" s="1239">
        <f>'3_Levels 1&amp;2'!C60</f>
        <v>403</v>
      </c>
      <c r="N60" s="1533">
        <f t="shared" si="16"/>
        <v>403.99408299999999</v>
      </c>
      <c r="O60" s="1577">
        <f t="shared" si="10"/>
        <v>5285.8428622084557</v>
      </c>
      <c r="P60" s="1583">
        <f t="shared" si="11"/>
        <v>5255</v>
      </c>
      <c r="Q60" s="1577">
        <v>3504</v>
      </c>
      <c r="R60" s="1577">
        <f t="shared" si="12"/>
        <v>1751</v>
      </c>
      <c r="S60" s="1583">
        <f t="shared" si="17"/>
        <v>438</v>
      </c>
      <c r="T60" s="1000">
        <f t="shared" si="13"/>
        <v>14384</v>
      </c>
      <c r="U60" s="1001">
        <f t="shared" si="18"/>
        <v>1198</v>
      </c>
    </row>
    <row r="61" spans="1:21" ht="15.6" customHeight="1" x14ac:dyDescent="0.2">
      <c r="A61" s="1002">
        <v>55</v>
      </c>
      <c r="B61" s="1003" t="s">
        <v>58</v>
      </c>
      <c r="C61" s="1534">
        <v>5.7218939999999998</v>
      </c>
      <c r="D61" s="1575">
        <f>'3_Levels 1&amp;2'!AQ61</f>
        <v>5533.9040209896884</v>
      </c>
      <c r="E61" s="1575">
        <f t="shared" si="7"/>
        <v>7284.7437112463131</v>
      </c>
      <c r="F61" s="1575">
        <f t="shared" si="8"/>
        <v>8755.0911031085088</v>
      </c>
      <c r="G61" s="1581">
        <f t="shared" si="14"/>
        <v>50096</v>
      </c>
      <c r="H61" s="1575">
        <v>33952</v>
      </c>
      <c r="I61" s="1575">
        <f t="shared" si="2"/>
        <v>16144</v>
      </c>
      <c r="J61" s="1581">
        <f t="shared" si="15"/>
        <v>4036</v>
      </c>
      <c r="K61" s="1581">
        <f t="shared" si="9"/>
        <v>50096</v>
      </c>
      <c r="L61" s="1590">
        <f>'3_Levels 1&amp;2'!AT61</f>
        <v>61717486.68</v>
      </c>
      <c r="M61" s="1240">
        <f>'3_Levels 1&amp;2'!C61</f>
        <v>16389</v>
      </c>
      <c r="N61" s="1534">
        <f t="shared" si="16"/>
        <v>16394.721893999998</v>
      </c>
      <c r="O61" s="1578">
        <f t="shared" si="10"/>
        <v>3764.4729248250833</v>
      </c>
      <c r="P61" s="1584">
        <f t="shared" si="11"/>
        <v>21540</v>
      </c>
      <c r="Q61" s="1578">
        <v>14600</v>
      </c>
      <c r="R61" s="1578">
        <f t="shared" si="12"/>
        <v>6940</v>
      </c>
      <c r="S61" s="1584">
        <f t="shared" si="17"/>
        <v>1735</v>
      </c>
      <c r="T61" s="1004">
        <f t="shared" si="13"/>
        <v>71636</v>
      </c>
      <c r="U61" s="1005">
        <f t="shared" si="18"/>
        <v>5771</v>
      </c>
    </row>
    <row r="62" spans="1:21" ht="15.6" customHeight="1" x14ac:dyDescent="0.2">
      <c r="A62" s="994">
        <v>56</v>
      </c>
      <c r="B62" s="995" t="s">
        <v>59</v>
      </c>
      <c r="C62" s="1532">
        <v>0.24852099999999999</v>
      </c>
      <c r="D62" s="1585">
        <f>'3_Levels 1&amp;2'!AQ62</f>
        <v>6769.5994531784008</v>
      </c>
      <c r="E62" s="1585">
        <f t="shared" si="7"/>
        <v>8911.3936304551826</v>
      </c>
      <c r="F62" s="1585">
        <f t="shared" si="8"/>
        <v>10381.741022317377</v>
      </c>
      <c r="G62" s="1586">
        <f t="shared" si="14"/>
        <v>2580</v>
      </c>
      <c r="H62" s="1573">
        <v>1720</v>
      </c>
      <c r="I62" s="1573">
        <f t="shared" si="2"/>
        <v>860</v>
      </c>
      <c r="J62" s="1579">
        <f t="shared" si="15"/>
        <v>215</v>
      </c>
      <c r="K62" s="1586">
        <f t="shared" si="9"/>
        <v>2580</v>
      </c>
      <c r="L62" s="1588">
        <f>'3_Levels 1&amp;2'!AT62</f>
        <v>10147770.800000001</v>
      </c>
      <c r="M62" s="1238">
        <f>'3_Levels 1&amp;2'!C62</f>
        <v>2926</v>
      </c>
      <c r="N62" s="1532">
        <f t="shared" si="16"/>
        <v>2926.248521</v>
      </c>
      <c r="O62" s="1576">
        <f t="shared" si="10"/>
        <v>3467.8431196719266</v>
      </c>
      <c r="P62" s="1582">
        <f t="shared" si="11"/>
        <v>862</v>
      </c>
      <c r="Q62" s="1576">
        <v>576</v>
      </c>
      <c r="R62" s="1576">
        <f t="shared" si="12"/>
        <v>286</v>
      </c>
      <c r="S62" s="1582">
        <f t="shared" si="17"/>
        <v>72</v>
      </c>
      <c r="T62" s="996">
        <f t="shared" si="13"/>
        <v>3442</v>
      </c>
      <c r="U62" s="997">
        <f t="shared" si="18"/>
        <v>287</v>
      </c>
    </row>
    <row r="63" spans="1:21" ht="15.6" customHeight="1" x14ac:dyDescent="0.2">
      <c r="A63" s="998">
        <v>57</v>
      </c>
      <c r="B63" s="999" t="s">
        <v>60</v>
      </c>
      <c r="C63" s="1533">
        <v>1.118344</v>
      </c>
      <c r="D63" s="1574">
        <f>'3_Levels 1&amp;2'!AQ63</f>
        <v>6234.186968228325</v>
      </c>
      <c r="E63" s="1574">
        <f t="shared" si="7"/>
        <v>8206.5851050689253</v>
      </c>
      <c r="F63" s="1574">
        <f t="shared" si="8"/>
        <v>9676.9324969311201</v>
      </c>
      <c r="G63" s="1580">
        <f t="shared" si="14"/>
        <v>10822</v>
      </c>
      <c r="H63" s="1574">
        <v>7520</v>
      </c>
      <c r="I63" s="1574">
        <f t="shared" si="2"/>
        <v>3302</v>
      </c>
      <c r="J63" s="1580">
        <f t="shared" si="15"/>
        <v>826</v>
      </c>
      <c r="K63" s="1580">
        <f t="shared" si="9"/>
        <v>10822</v>
      </c>
      <c r="L63" s="1589">
        <f>'3_Levels 1&amp;2'!AT63</f>
        <v>24426148</v>
      </c>
      <c r="M63" s="1239">
        <f>'3_Levels 1&amp;2'!C63</f>
        <v>9285</v>
      </c>
      <c r="N63" s="1533">
        <f t="shared" si="16"/>
        <v>9286.1183440000004</v>
      </c>
      <c r="O63" s="1577">
        <f t="shared" si="10"/>
        <v>2630.3937872795213</v>
      </c>
      <c r="P63" s="1583">
        <f t="shared" si="11"/>
        <v>2942</v>
      </c>
      <c r="Q63" s="1577">
        <v>2048</v>
      </c>
      <c r="R63" s="1577">
        <f t="shared" si="12"/>
        <v>894</v>
      </c>
      <c r="S63" s="1583">
        <f t="shared" si="17"/>
        <v>224</v>
      </c>
      <c r="T63" s="1000">
        <f t="shared" si="13"/>
        <v>13764</v>
      </c>
      <c r="U63" s="1001">
        <f t="shared" si="18"/>
        <v>1050</v>
      </c>
    </row>
    <row r="64" spans="1:21" ht="15.6" customHeight="1" x14ac:dyDescent="0.2">
      <c r="A64" s="998">
        <v>58</v>
      </c>
      <c r="B64" s="999" t="s">
        <v>61</v>
      </c>
      <c r="C64" s="1533">
        <v>1</v>
      </c>
      <c r="D64" s="1574">
        <f>'3_Levels 1&amp;2'!AQ64</f>
        <v>6905.2490595407962</v>
      </c>
      <c r="E64" s="1574">
        <f t="shared" si="7"/>
        <v>9089.9606264011618</v>
      </c>
      <c r="F64" s="1574">
        <f t="shared" si="8"/>
        <v>10560.308018263357</v>
      </c>
      <c r="G64" s="1580">
        <f t="shared" si="14"/>
        <v>10560</v>
      </c>
      <c r="H64" s="1574">
        <v>7040</v>
      </c>
      <c r="I64" s="1574">
        <f t="shared" si="2"/>
        <v>3520</v>
      </c>
      <c r="J64" s="1580">
        <f t="shared" si="15"/>
        <v>880</v>
      </c>
      <c r="K64" s="1580">
        <f t="shared" si="9"/>
        <v>10560</v>
      </c>
      <c r="L64" s="1589">
        <f>'3_Levels 1&amp;2'!AT64</f>
        <v>21657357</v>
      </c>
      <c r="M64" s="1239">
        <f>'3_Levels 1&amp;2'!C64</f>
        <v>7709</v>
      </c>
      <c r="N64" s="1533">
        <f t="shared" si="16"/>
        <v>7710</v>
      </c>
      <c r="O64" s="1577">
        <f t="shared" si="10"/>
        <v>2808.9957198443581</v>
      </c>
      <c r="P64" s="1583">
        <f t="shared" si="11"/>
        <v>2809</v>
      </c>
      <c r="Q64" s="1577">
        <v>1872</v>
      </c>
      <c r="R64" s="1577">
        <f t="shared" si="12"/>
        <v>937</v>
      </c>
      <c r="S64" s="1583">
        <f t="shared" si="17"/>
        <v>234</v>
      </c>
      <c r="T64" s="1000">
        <f t="shared" si="13"/>
        <v>13369</v>
      </c>
      <c r="U64" s="1001">
        <f t="shared" si="18"/>
        <v>1114</v>
      </c>
    </row>
    <row r="65" spans="1:21" ht="15.6" customHeight="1" x14ac:dyDescent="0.2">
      <c r="A65" s="998">
        <v>59</v>
      </c>
      <c r="B65" s="999" t="s">
        <v>62</v>
      </c>
      <c r="C65" s="1533">
        <v>0.38461499999999998</v>
      </c>
      <c r="D65" s="1574">
        <f>'3_Levels 1&amp;2'!AQ65</f>
        <v>7487.3309128630708</v>
      </c>
      <c r="E65" s="1574">
        <f t="shared" si="7"/>
        <v>9856.2039700400874</v>
      </c>
      <c r="F65" s="1574">
        <f t="shared" si="8"/>
        <v>11326.551361902282</v>
      </c>
      <c r="G65" s="1580">
        <f t="shared" si="14"/>
        <v>4356</v>
      </c>
      <c r="H65" s="1574">
        <v>1968</v>
      </c>
      <c r="I65" s="1574">
        <f t="shared" si="2"/>
        <v>2388</v>
      </c>
      <c r="J65" s="1580">
        <f t="shared" si="15"/>
        <v>597</v>
      </c>
      <c r="K65" s="1580">
        <f t="shared" si="9"/>
        <v>4356</v>
      </c>
      <c r="L65" s="1589">
        <f>'3_Levels 1&amp;2'!AT65</f>
        <v>8320176</v>
      </c>
      <c r="M65" s="1239">
        <f>'3_Levels 1&amp;2'!C65</f>
        <v>4820</v>
      </c>
      <c r="N65" s="1533">
        <f t="shared" si="16"/>
        <v>4820.3846149999999</v>
      </c>
      <c r="O65" s="1577">
        <f t="shared" si="10"/>
        <v>1726.0398629000272</v>
      </c>
      <c r="P65" s="1583">
        <f t="shared" si="11"/>
        <v>664</v>
      </c>
      <c r="Q65" s="1577">
        <v>296</v>
      </c>
      <c r="R65" s="1577">
        <f t="shared" si="12"/>
        <v>368</v>
      </c>
      <c r="S65" s="1583">
        <f t="shared" si="17"/>
        <v>92</v>
      </c>
      <c r="T65" s="1000">
        <f t="shared" si="13"/>
        <v>5020</v>
      </c>
      <c r="U65" s="1001">
        <f t="shared" si="18"/>
        <v>689</v>
      </c>
    </row>
    <row r="66" spans="1:21" ht="15.6" customHeight="1" x14ac:dyDescent="0.2">
      <c r="A66" s="1002">
        <v>60</v>
      </c>
      <c r="B66" s="1003" t="s">
        <v>63</v>
      </c>
      <c r="C66" s="1534">
        <v>0.41420099999999999</v>
      </c>
      <c r="D66" s="1575">
        <f>'3_Levels 1&amp;2'!AQ66</f>
        <v>6373.4300881770741</v>
      </c>
      <c r="E66" s="1575">
        <f t="shared" si="7"/>
        <v>8389.8825454534363</v>
      </c>
      <c r="F66" s="1575">
        <f t="shared" si="8"/>
        <v>9860.2299373156311</v>
      </c>
      <c r="G66" s="1581">
        <f t="shared" si="14"/>
        <v>4084</v>
      </c>
      <c r="H66" s="1575">
        <v>2720</v>
      </c>
      <c r="I66" s="1575">
        <f t="shared" si="2"/>
        <v>1364</v>
      </c>
      <c r="J66" s="1581">
        <f t="shared" si="15"/>
        <v>341</v>
      </c>
      <c r="K66" s="1581">
        <f t="shared" si="9"/>
        <v>4084</v>
      </c>
      <c r="L66" s="1590">
        <f>'3_Levels 1&amp;2'!AT66</f>
        <v>20225115.579999998</v>
      </c>
      <c r="M66" s="1240">
        <f>'3_Levels 1&amp;2'!C66</f>
        <v>5557</v>
      </c>
      <c r="N66" s="1534">
        <f t="shared" si="16"/>
        <v>5557.4142009999996</v>
      </c>
      <c r="O66" s="1578">
        <f t="shared" si="10"/>
        <v>3639.3032530058126</v>
      </c>
      <c r="P66" s="1584">
        <f t="shared" si="11"/>
        <v>1507</v>
      </c>
      <c r="Q66" s="1578">
        <v>1008</v>
      </c>
      <c r="R66" s="1578">
        <f t="shared" si="12"/>
        <v>499</v>
      </c>
      <c r="S66" s="1584">
        <f t="shared" si="17"/>
        <v>125</v>
      </c>
      <c r="T66" s="1004">
        <f t="shared" si="13"/>
        <v>5591</v>
      </c>
      <c r="U66" s="1005">
        <f t="shared" si="18"/>
        <v>466</v>
      </c>
    </row>
    <row r="67" spans="1:21" ht="15.6" customHeight="1" x14ac:dyDescent="0.2">
      <c r="A67" s="994">
        <v>61</v>
      </c>
      <c r="B67" s="995" t="s">
        <v>64</v>
      </c>
      <c r="C67" s="1532">
        <v>1.218934</v>
      </c>
      <c r="D67" s="1585">
        <f>'3_Levels 1&amp;2'!AQ67</f>
        <v>4003.0308562612495</v>
      </c>
      <c r="E67" s="1585">
        <f t="shared" si="7"/>
        <v>5269.526494400402</v>
      </c>
      <c r="F67" s="1585">
        <f t="shared" si="8"/>
        <v>6739.8738862625969</v>
      </c>
      <c r="G67" s="1586">
        <f t="shared" si="14"/>
        <v>8215</v>
      </c>
      <c r="H67" s="1573">
        <v>5480</v>
      </c>
      <c r="I67" s="1573">
        <f t="shared" si="2"/>
        <v>2735</v>
      </c>
      <c r="J67" s="1579">
        <f t="shared" si="15"/>
        <v>684</v>
      </c>
      <c r="K67" s="1586">
        <f t="shared" si="9"/>
        <v>8215</v>
      </c>
      <c r="L67" s="1588">
        <f>'3_Levels 1&amp;2'!AT67</f>
        <v>20363210.079999998</v>
      </c>
      <c r="M67" s="1238">
        <f>'3_Levels 1&amp;2'!C67</f>
        <v>3889</v>
      </c>
      <c r="N67" s="1532">
        <f t="shared" si="16"/>
        <v>3890.218934</v>
      </c>
      <c r="O67" s="1576">
        <f t="shared" si="10"/>
        <v>5234.4637732412002</v>
      </c>
      <c r="P67" s="1582">
        <f t="shared" si="11"/>
        <v>6380</v>
      </c>
      <c r="Q67" s="1576">
        <v>4256</v>
      </c>
      <c r="R67" s="1576">
        <f t="shared" si="12"/>
        <v>2124</v>
      </c>
      <c r="S67" s="1582">
        <f t="shared" si="17"/>
        <v>531</v>
      </c>
      <c r="T67" s="996">
        <f t="shared" si="13"/>
        <v>14595</v>
      </c>
      <c r="U67" s="997">
        <f t="shared" si="18"/>
        <v>1215</v>
      </c>
    </row>
    <row r="68" spans="1:21" ht="15.6" customHeight="1" x14ac:dyDescent="0.2">
      <c r="A68" s="998">
        <v>62</v>
      </c>
      <c r="B68" s="999" t="s">
        <v>65</v>
      </c>
      <c r="C68" s="1533">
        <v>1.1124259999999999</v>
      </c>
      <c r="D68" s="1574">
        <f>'3_Levels 1&amp;2'!AQ68</f>
        <v>6884.1115949918349</v>
      </c>
      <c r="E68" s="1574">
        <f t="shared" si="7"/>
        <v>9062.1356024468787</v>
      </c>
      <c r="F68" s="1574">
        <f t="shared" si="8"/>
        <v>10532.482994309074</v>
      </c>
      <c r="G68" s="1580">
        <f t="shared" si="14"/>
        <v>11717</v>
      </c>
      <c r="H68" s="1574">
        <v>7808</v>
      </c>
      <c r="I68" s="1574">
        <f t="shared" si="2"/>
        <v>3909</v>
      </c>
      <c r="J68" s="1580">
        <f t="shared" si="15"/>
        <v>977</v>
      </c>
      <c r="K68" s="1580">
        <f t="shared" si="9"/>
        <v>11717</v>
      </c>
      <c r="L68" s="1589">
        <f>'3_Levels 1&amp;2'!AT68</f>
        <v>4846065</v>
      </c>
      <c r="M68" s="1239">
        <f>'3_Levels 1&amp;2'!C68</f>
        <v>1837</v>
      </c>
      <c r="N68" s="1533">
        <f t="shared" si="16"/>
        <v>1838.1124259999999</v>
      </c>
      <c r="O68" s="1577">
        <f t="shared" si="10"/>
        <v>2636.4355800290969</v>
      </c>
      <c r="P68" s="1583">
        <f t="shared" si="11"/>
        <v>2933</v>
      </c>
      <c r="Q68" s="1577">
        <v>1952</v>
      </c>
      <c r="R68" s="1577">
        <f t="shared" si="12"/>
        <v>981</v>
      </c>
      <c r="S68" s="1583">
        <f t="shared" si="17"/>
        <v>245</v>
      </c>
      <c r="T68" s="1000">
        <f t="shared" si="13"/>
        <v>14650</v>
      </c>
      <c r="U68" s="1001">
        <f t="shared" si="18"/>
        <v>1222</v>
      </c>
    </row>
    <row r="69" spans="1:21" ht="15.6" customHeight="1" x14ac:dyDescent="0.2">
      <c r="A69" s="998">
        <v>63</v>
      </c>
      <c r="B69" s="999" t="s">
        <v>66</v>
      </c>
      <c r="C69" s="1533">
        <v>0.55621299999999996</v>
      </c>
      <c r="D69" s="1574">
        <f>'3_Levels 1&amp;2'!AQ69</f>
        <v>3982.1353310778154</v>
      </c>
      <c r="E69" s="1574">
        <f t="shared" si="7"/>
        <v>5242.0199555996096</v>
      </c>
      <c r="F69" s="1574">
        <f t="shared" si="8"/>
        <v>6712.3673474618045</v>
      </c>
      <c r="G69" s="1580">
        <f t="shared" si="14"/>
        <v>3734</v>
      </c>
      <c r="H69" s="1574">
        <v>2488</v>
      </c>
      <c r="I69" s="1574">
        <f t="shared" si="2"/>
        <v>1246</v>
      </c>
      <c r="J69" s="1580">
        <f t="shared" si="15"/>
        <v>312</v>
      </c>
      <c r="K69" s="1580">
        <f t="shared" si="9"/>
        <v>3734</v>
      </c>
      <c r="L69" s="1589">
        <f>'3_Levels 1&amp;2'!AT69</f>
        <v>11646282.4</v>
      </c>
      <c r="M69" s="1239">
        <f>'3_Levels 1&amp;2'!C69</f>
        <v>2069</v>
      </c>
      <c r="N69" s="1533">
        <f t="shared" si="16"/>
        <v>2069.5562129999998</v>
      </c>
      <c r="O69" s="1577">
        <f t="shared" si="10"/>
        <v>5627.4298455115222</v>
      </c>
      <c r="P69" s="1583">
        <f t="shared" si="11"/>
        <v>3130</v>
      </c>
      <c r="Q69" s="1577">
        <v>2088</v>
      </c>
      <c r="R69" s="1577">
        <f t="shared" si="12"/>
        <v>1042</v>
      </c>
      <c r="S69" s="1583">
        <f t="shared" si="17"/>
        <v>261</v>
      </c>
      <c r="T69" s="1000">
        <f t="shared" si="13"/>
        <v>6864</v>
      </c>
      <c r="U69" s="1001">
        <f t="shared" si="18"/>
        <v>573</v>
      </c>
    </row>
    <row r="70" spans="1:21" ht="15.6" customHeight="1" x14ac:dyDescent="0.2">
      <c r="A70" s="998">
        <v>64</v>
      </c>
      <c r="B70" s="999" t="s">
        <v>67</v>
      </c>
      <c r="C70" s="1533">
        <v>0</v>
      </c>
      <c r="D70" s="1574">
        <f>'3_Levels 1&amp;2'!AQ70</f>
        <v>7134.0052798310453</v>
      </c>
      <c r="E70" s="1574">
        <f t="shared" si="7"/>
        <v>9391.0916960487775</v>
      </c>
      <c r="F70" s="1574">
        <f t="shared" si="8"/>
        <v>10861.439087910972</v>
      </c>
      <c r="G70" s="1580">
        <f t="shared" si="14"/>
        <v>0</v>
      </c>
      <c r="H70" s="1574">
        <v>0</v>
      </c>
      <c r="I70" s="1574">
        <f t="shared" si="2"/>
        <v>0</v>
      </c>
      <c r="J70" s="1580">
        <f t="shared" si="15"/>
        <v>0</v>
      </c>
      <c r="K70" s="1580">
        <f t="shared" si="9"/>
        <v>0</v>
      </c>
      <c r="L70" s="1589">
        <f>'3_Levels 1&amp;2'!AT70</f>
        <v>6672127</v>
      </c>
      <c r="M70" s="1239">
        <f>'3_Levels 1&amp;2'!C70</f>
        <v>1894</v>
      </c>
      <c r="N70" s="1533">
        <f t="shared" si="16"/>
        <v>1894</v>
      </c>
      <c r="O70" s="1577">
        <f t="shared" si="10"/>
        <v>3522.7703273495249</v>
      </c>
      <c r="P70" s="1583">
        <f t="shared" si="11"/>
        <v>0</v>
      </c>
      <c r="Q70" s="1577">
        <v>0</v>
      </c>
      <c r="R70" s="1577">
        <f t="shared" si="12"/>
        <v>0</v>
      </c>
      <c r="S70" s="1583">
        <f t="shared" si="17"/>
        <v>0</v>
      </c>
      <c r="T70" s="1000">
        <f t="shared" si="13"/>
        <v>0</v>
      </c>
      <c r="U70" s="1001">
        <f t="shared" si="18"/>
        <v>0</v>
      </c>
    </row>
    <row r="71" spans="1:21" ht="15.6" customHeight="1" x14ac:dyDescent="0.2">
      <c r="A71" s="1002">
        <v>65</v>
      </c>
      <c r="B71" s="1003" t="s">
        <v>68</v>
      </c>
      <c r="C71" s="1534">
        <v>0.94674599999999998</v>
      </c>
      <c r="D71" s="1575">
        <f>'3_Levels 1&amp;2'!AQ71</f>
        <v>5966.8592611530103</v>
      </c>
      <c r="E71" s="1575">
        <f t="shared" si="7"/>
        <v>7854.6791403878606</v>
      </c>
      <c r="F71" s="1575">
        <f t="shared" si="8"/>
        <v>9325.0265322500563</v>
      </c>
      <c r="G71" s="1581">
        <f>ROUND(C71*F71,0)</f>
        <v>8828</v>
      </c>
      <c r="H71" s="1575">
        <v>7096</v>
      </c>
      <c r="I71" s="1575">
        <f>G71-H71</f>
        <v>1732</v>
      </c>
      <c r="J71" s="1581">
        <f t="shared" ref="J71:J75" si="19">ROUND(I71/$J$87,0)</f>
        <v>433</v>
      </c>
      <c r="K71" s="1581">
        <f t="shared" si="9"/>
        <v>8828</v>
      </c>
      <c r="L71" s="1590">
        <f>'3_Levels 1&amp;2'!AT71</f>
        <v>31806458.719999999</v>
      </c>
      <c r="M71" s="1240">
        <f>'3_Levels 1&amp;2'!C71</f>
        <v>7823</v>
      </c>
      <c r="N71" s="1534">
        <f>C71+M71</f>
        <v>7823.9467459999996</v>
      </c>
      <c r="O71" s="1578">
        <f t="shared" si="10"/>
        <v>4065.27034917014</v>
      </c>
      <c r="P71" s="1584">
        <f t="shared" si="11"/>
        <v>3849</v>
      </c>
      <c r="Q71" s="1578">
        <v>3096</v>
      </c>
      <c r="R71" s="1578">
        <f t="shared" si="12"/>
        <v>753</v>
      </c>
      <c r="S71" s="1584">
        <f t="shared" ref="S71:S75" si="20">ROUND(R71/$S$87,0)</f>
        <v>188</v>
      </c>
      <c r="T71" s="1004">
        <f t="shared" si="13"/>
        <v>12677</v>
      </c>
      <c r="U71" s="1005">
        <f t="shared" si="18"/>
        <v>621</v>
      </c>
    </row>
    <row r="72" spans="1:21" ht="15.6" customHeight="1" x14ac:dyDescent="0.2">
      <c r="A72" s="994">
        <v>66</v>
      </c>
      <c r="B72" s="995" t="s">
        <v>69</v>
      </c>
      <c r="C72" s="1532">
        <v>0</v>
      </c>
      <c r="D72" s="1585">
        <f>'3_Levels 1&amp;2'!AQ72</f>
        <v>7231.74920466596</v>
      </c>
      <c r="E72" s="1585">
        <f>D72*(1+$E$3)</f>
        <v>9519.7602524698796</v>
      </c>
      <c r="F72" s="1585">
        <f>E72+$F$3</f>
        <v>10990.107644332074</v>
      </c>
      <c r="G72" s="1586">
        <f>ROUND(C72*F72,0)</f>
        <v>0</v>
      </c>
      <c r="H72" s="1573">
        <v>0</v>
      </c>
      <c r="I72" s="1573">
        <f>G72-H72</f>
        <v>0</v>
      </c>
      <c r="J72" s="1579">
        <f t="shared" si="19"/>
        <v>0</v>
      </c>
      <c r="K72" s="1586">
        <f>G72</f>
        <v>0</v>
      </c>
      <c r="L72" s="1588">
        <f>'3_Levels 1&amp;2'!AT72</f>
        <v>8047771.2199999997</v>
      </c>
      <c r="M72" s="1238">
        <f>'3_Levels 1&amp;2'!C72</f>
        <v>1886</v>
      </c>
      <c r="N72" s="1532">
        <f>C72+M72</f>
        <v>1886</v>
      </c>
      <c r="O72" s="1576">
        <f>L72/N72</f>
        <v>4267.1109331919406</v>
      </c>
      <c r="P72" s="1582">
        <f>ROUND(C72*O72,0)</f>
        <v>0</v>
      </c>
      <c r="Q72" s="1576">
        <v>0</v>
      </c>
      <c r="R72" s="1576">
        <f>P72-Q72</f>
        <v>0</v>
      </c>
      <c r="S72" s="1582">
        <f t="shared" si="20"/>
        <v>0</v>
      </c>
      <c r="T72" s="996">
        <f>G72+P72</f>
        <v>0</v>
      </c>
      <c r="U72" s="997">
        <f t="shared" si="18"/>
        <v>0</v>
      </c>
    </row>
    <row r="73" spans="1:21" ht="15.6" customHeight="1" x14ac:dyDescent="0.2">
      <c r="A73" s="998">
        <v>67</v>
      </c>
      <c r="B73" s="999" t="s">
        <v>3</v>
      </c>
      <c r="C73" s="1533">
        <v>0</v>
      </c>
      <c r="D73" s="1574">
        <f>'3_Levels 1&amp;2'!AQ73</f>
        <v>6072.4582014522439</v>
      </c>
      <c r="E73" s="1574">
        <f>D73*(1+$E$3)</f>
        <v>7993.6879149060605</v>
      </c>
      <c r="F73" s="1574">
        <f>E73+$F$3</f>
        <v>9464.0353067682554</v>
      </c>
      <c r="G73" s="1580">
        <f>ROUND(C73*F73,0)</f>
        <v>0</v>
      </c>
      <c r="H73" s="1574">
        <v>0</v>
      </c>
      <c r="I73" s="1574">
        <f>G73-H73</f>
        <v>0</v>
      </c>
      <c r="J73" s="1580">
        <f t="shared" si="19"/>
        <v>0</v>
      </c>
      <c r="K73" s="1580">
        <f>G73</f>
        <v>0</v>
      </c>
      <c r="L73" s="1589">
        <f>'3_Levels 1&amp;2'!AT73</f>
        <v>18196329.739999998</v>
      </c>
      <c r="M73" s="1239">
        <f>'3_Levels 1&amp;2'!C73</f>
        <v>5371</v>
      </c>
      <c r="N73" s="1533">
        <f>C73+M73</f>
        <v>5371</v>
      </c>
      <c r="O73" s="1577">
        <f>L73/N73</f>
        <v>3387.8848892198844</v>
      </c>
      <c r="P73" s="1583">
        <f>ROUND(C73*O73,0)</f>
        <v>0</v>
      </c>
      <c r="Q73" s="1577">
        <v>0</v>
      </c>
      <c r="R73" s="1577">
        <f>P73-Q73</f>
        <v>0</v>
      </c>
      <c r="S73" s="1583">
        <f t="shared" si="20"/>
        <v>0</v>
      </c>
      <c r="T73" s="1000">
        <f>G73+P73</f>
        <v>0</v>
      </c>
      <c r="U73" s="1001">
        <f t="shared" si="18"/>
        <v>0</v>
      </c>
    </row>
    <row r="74" spans="1:21" ht="15.6" customHeight="1" x14ac:dyDescent="0.2">
      <c r="A74" s="998">
        <v>68</v>
      </c>
      <c r="B74" s="1006" t="s">
        <v>2</v>
      </c>
      <c r="C74" s="1533">
        <v>0.33136100000000002</v>
      </c>
      <c r="D74" s="1574">
        <f>'3_Levels 1&amp;2'!AQ74</f>
        <v>7230.8801036941022</v>
      </c>
      <c r="E74" s="1574">
        <f>D74*(1+$E$3)</f>
        <v>9518.6161816990152</v>
      </c>
      <c r="F74" s="1574">
        <f>E74+$F$3</f>
        <v>10988.96357356121</v>
      </c>
      <c r="G74" s="1580">
        <f>ROUND(C74*F74,0)</f>
        <v>3641</v>
      </c>
      <c r="H74" s="1574">
        <v>2424</v>
      </c>
      <c r="I74" s="1574">
        <f>G74-H74</f>
        <v>1217</v>
      </c>
      <c r="J74" s="1580">
        <f t="shared" si="19"/>
        <v>304</v>
      </c>
      <c r="K74" s="1580">
        <f>G74</f>
        <v>3641</v>
      </c>
      <c r="L74" s="1589">
        <f>'3_Levels 1&amp;2'!AT74</f>
        <v>5327782.74</v>
      </c>
      <c r="M74" s="1239">
        <f>'3_Levels 1&amp;2'!C74</f>
        <v>1543</v>
      </c>
      <c r="N74" s="1533">
        <f>C74+M74</f>
        <v>1543.331361</v>
      </c>
      <c r="O74" s="1577">
        <f>L74/N74</f>
        <v>3452.1314570759896</v>
      </c>
      <c r="P74" s="1583">
        <f>ROUND(C74*O74,0)</f>
        <v>1144</v>
      </c>
      <c r="Q74" s="1577">
        <v>760</v>
      </c>
      <c r="R74" s="1577">
        <f>P74-Q74</f>
        <v>384</v>
      </c>
      <c r="S74" s="1583">
        <f t="shared" si="20"/>
        <v>96</v>
      </c>
      <c r="T74" s="1000">
        <f>G74+P74</f>
        <v>4785</v>
      </c>
      <c r="U74" s="1001">
        <f t="shared" si="18"/>
        <v>400</v>
      </c>
    </row>
    <row r="75" spans="1:21" ht="15.6" customHeight="1" x14ac:dyDescent="0.2">
      <c r="A75" s="998">
        <v>69</v>
      </c>
      <c r="B75" s="999" t="s">
        <v>91</v>
      </c>
      <c r="C75" s="1533">
        <v>0</v>
      </c>
      <c r="D75" s="1574">
        <f>'3_Levels 1&amp;2'!AQ75</f>
        <v>6776.1302521008402</v>
      </c>
      <c r="E75" s="1574">
        <f>D75*(1+$E$3)</f>
        <v>8919.9906708446088</v>
      </c>
      <c r="F75" s="1574">
        <f>E75+$F$3</f>
        <v>10390.338062706804</v>
      </c>
      <c r="G75" s="1580">
        <f>ROUND(C75*F75,0)</f>
        <v>0</v>
      </c>
      <c r="H75" s="1574">
        <v>0</v>
      </c>
      <c r="I75" s="1574">
        <f>G75-H75</f>
        <v>0</v>
      </c>
      <c r="J75" s="1580">
        <f t="shared" si="19"/>
        <v>0</v>
      </c>
      <c r="K75" s="1580">
        <f>G75</f>
        <v>0</v>
      </c>
      <c r="L75" s="1589">
        <f>'3_Levels 1&amp;2'!AT75</f>
        <v>14248979.6</v>
      </c>
      <c r="M75" s="1239">
        <f>'3_Levels 1&amp;2'!C75</f>
        <v>4760</v>
      </c>
      <c r="N75" s="1533">
        <f>C75+M75</f>
        <v>4760</v>
      </c>
      <c r="O75" s="1577">
        <f>L75/N75</f>
        <v>2993.4831092436975</v>
      </c>
      <c r="P75" s="1583">
        <f>ROUND(C75*O75,0)</f>
        <v>0</v>
      </c>
      <c r="Q75" s="1577">
        <v>0</v>
      </c>
      <c r="R75" s="1577">
        <f>P75-Q75</f>
        <v>0</v>
      </c>
      <c r="S75" s="1583">
        <f t="shared" si="20"/>
        <v>0</v>
      </c>
      <c r="T75" s="1000">
        <f>G75+P75</f>
        <v>0</v>
      </c>
      <c r="U75" s="1001">
        <f t="shared" si="18"/>
        <v>0</v>
      </c>
    </row>
    <row r="76" spans="1:21" s="348" customFormat="1" ht="15.6" customHeight="1" thickBot="1" x14ac:dyDescent="0.25">
      <c r="A76" s="1641" t="s">
        <v>414</v>
      </c>
      <c r="B76" s="1642"/>
      <c r="C76" s="1535">
        <f>SUM(C7:C75)</f>
        <v>154.7514819999999</v>
      </c>
      <c r="D76" s="1397"/>
      <c r="E76" s="1397"/>
      <c r="F76" s="1397"/>
      <c r="G76" s="1546">
        <f t="shared" ref="G76:N76" si="21">SUM(G7:G75)</f>
        <v>1285101</v>
      </c>
      <c r="H76" s="428">
        <f t="shared" si="21"/>
        <v>863720</v>
      </c>
      <c r="I76" s="428">
        <f t="shared" si="21"/>
        <v>421381</v>
      </c>
      <c r="J76" s="1546">
        <f t="shared" si="21"/>
        <v>105350</v>
      </c>
      <c r="K76" s="1587">
        <f t="shared" si="21"/>
        <v>1285101</v>
      </c>
      <c r="L76" s="1241">
        <f t="shared" si="21"/>
        <v>2607758158.8799987</v>
      </c>
      <c r="M76" s="1242">
        <f t="shared" si="21"/>
        <v>665649</v>
      </c>
      <c r="N76" s="1535">
        <f t="shared" si="21"/>
        <v>665803.75148199976</v>
      </c>
      <c r="O76" s="1397"/>
      <c r="P76" s="1007">
        <f t="shared" ref="P76:U76" si="22">SUM(P7:P75)</f>
        <v>628488</v>
      </c>
      <c r="Q76" s="244">
        <f t="shared" si="22"/>
        <v>421832</v>
      </c>
      <c r="R76" s="1008">
        <f t="shared" si="22"/>
        <v>206656</v>
      </c>
      <c r="S76" s="1007">
        <f t="shared" si="22"/>
        <v>51669</v>
      </c>
      <c r="T76" s="1009">
        <f t="shared" si="22"/>
        <v>1913589</v>
      </c>
      <c r="U76" s="1009">
        <f t="shared" si="22"/>
        <v>157019</v>
      </c>
    </row>
    <row r="77" spans="1:21" s="348" customFormat="1" ht="15.6" customHeight="1" thickTop="1" x14ac:dyDescent="0.2">
      <c r="A77" s="1863" t="s">
        <v>384</v>
      </c>
      <c r="B77" s="1864"/>
      <c r="C77" s="1536"/>
      <c r="D77" s="803"/>
      <c r="E77" s="803"/>
      <c r="F77" s="803"/>
      <c r="G77" s="804"/>
      <c r="H77" s="804"/>
      <c r="I77" s="803"/>
      <c r="J77" s="804"/>
      <c r="K77" s="804"/>
      <c r="L77" s="1527"/>
      <c r="M77" s="1010"/>
      <c r="N77" s="1541"/>
      <c r="O77" s="803"/>
      <c r="P77" s="1012"/>
      <c r="Q77" s="1011"/>
      <c r="R77" s="1012"/>
      <c r="S77" s="1012"/>
      <c r="T77" s="1013"/>
      <c r="U77" s="1014"/>
    </row>
    <row r="78" spans="1:21" s="348" customFormat="1" ht="15.6" customHeight="1" x14ac:dyDescent="0.2">
      <c r="A78" s="1651" t="s">
        <v>1265</v>
      </c>
      <c r="B78" s="1865"/>
      <c r="C78" s="1537"/>
      <c r="D78" s="803"/>
      <c r="E78" s="803"/>
      <c r="F78" s="803"/>
      <c r="G78" s="222">
        <v>0</v>
      </c>
      <c r="H78" s="804">
        <v>0</v>
      </c>
      <c r="I78" s="803">
        <f>G78-H78</f>
        <v>0</v>
      </c>
      <c r="J78" s="222">
        <f>ROUND(I78/$J$87,0)</f>
        <v>0</v>
      </c>
      <c r="K78" s="222">
        <v>0</v>
      </c>
      <c r="L78" s="1528"/>
      <c r="M78" s="991"/>
      <c r="N78" s="1542"/>
      <c r="O78" s="803"/>
      <c r="P78" s="431"/>
      <c r="Q78" s="426"/>
      <c r="R78" s="431"/>
      <c r="S78" s="431"/>
      <c r="T78" s="1015">
        <f>G78+P78</f>
        <v>0</v>
      </c>
      <c r="U78" s="1015">
        <f>J78+S78</f>
        <v>0</v>
      </c>
    </row>
    <row r="79" spans="1:21" s="348" customFormat="1" ht="15.6" customHeight="1" x14ac:dyDescent="0.2">
      <c r="A79" s="1651" t="s">
        <v>1266</v>
      </c>
      <c r="B79" s="1865"/>
      <c r="C79" s="1538"/>
      <c r="D79" s="803"/>
      <c r="E79" s="803"/>
      <c r="F79" s="803"/>
      <c r="G79" s="804"/>
      <c r="H79" s="804"/>
      <c r="I79" s="803"/>
      <c r="J79" s="804"/>
      <c r="K79" s="222">
        <v>0</v>
      </c>
      <c r="L79" s="1529"/>
      <c r="M79" s="1243"/>
      <c r="N79" s="1543"/>
      <c r="O79" s="803"/>
      <c r="P79" s="1016"/>
      <c r="Q79" s="426"/>
      <c r="R79" s="432"/>
      <c r="S79" s="432"/>
      <c r="T79" s="1013">
        <f>G79+P79</f>
        <v>0</v>
      </c>
      <c r="U79" s="1014">
        <f>J79+S79</f>
        <v>0</v>
      </c>
    </row>
    <row r="80" spans="1:21" s="348" customFormat="1" ht="15.6" customHeight="1" x14ac:dyDescent="0.2">
      <c r="A80" s="1634" t="s">
        <v>997</v>
      </c>
      <c r="B80" s="1859"/>
      <c r="C80" s="1538"/>
      <c r="D80" s="803"/>
      <c r="E80" s="803"/>
      <c r="F80" s="803"/>
      <c r="G80" s="804"/>
      <c r="H80" s="804"/>
      <c r="I80" s="803"/>
      <c r="J80" s="804"/>
      <c r="K80" s="222">
        <v>53984</v>
      </c>
      <c r="L80" s="1529"/>
      <c r="M80" s="1244"/>
      <c r="N80" s="1544"/>
      <c r="O80" s="803"/>
      <c r="P80" s="1016"/>
      <c r="Q80" s="426"/>
      <c r="R80" s="432"/>
      <c r="S80" s="432"/>
      <c r="T80" s="1013">
        <f>G80+P80</f>
        <v>0</v>
      </c>
      <c r="U80" s="1014">
        <f>J80+S80</f>
        <v>0</v>
      </c>
    </row>
    <row r="81" spans="1:21" s="348" customFormat="1" ht="15.6" customHeight="1" x14ac:dyDescent="0.2">
      <c r="A81" s="1634" t="s">
        <v>396</v>
      </c>
      <c r="B81" s="1859"/>
      <c r="C81" s="1538"/>
      <c r="D81" s="803"/>
      <c r="E81" s="803"/>
      <c r="F81" s="803"/>
      <c r="G81" s="804"/>
      <c r="H81" s="804"/>
      <c r="I81" s="803"/>
      <c r="J81" s="804"/>
      <c r="K81" s="222">
        <v>0</v>
      </c>
      <c r="L81" s="1529"/>
      <c r="M81" s="1244"/>
      <c r="N81" s="1544"/>
      <c r="O81" s="803"/>
      <c r="P81" s="1016"/>
      <c r="Q81" s="426"/>
      <c r="R81" s="432"/>
      <c r="S81" s="432"/>
      <c r="T81" s="1013">
        <f>G81+P81</f>
        <v>0</v>
      </c>
      <c r="U81" s="1014">
        <f>J81+S81</f>
        <v>0</v>
      </c>
    </row>
    <row r="82" spans="1:21" s="348" customFormat="1" ht="15.6" customHeight="1" x14ac:dyDescent="0.2">
      <c r="A82" s="1643" t="s">
        <v>260</v>
      </c>
      <c r="B82" s="1860"/>
      <c r="C82" s="1539"/>
      <c r="D82" s="807"/>
      <c r="E82" s="807"/>
      <c r="F82" s="807"/>
      <c r="G82" s="237">
        <v>10089</v>
      </c>
      <c r="H82" s="236">
        <v>6728</v>
      </c>
      <c r="I82" s="807">
        <f>G82-H82</f>
        <v>3361</v>
      </c>
      <c r="J82" s="237">
        <f>ROUND(I82/$J$87,0)</f>
        <v>840</v>
      </c>
      <c r="K82" s="237">
        <v>10089</v>
      </c>
      <c r="L82" s="1530"/>
      <c r="M82" s="1245"/>
      <c r="N82" s="1545"/>
      <c r="O82" s="807"/>
      <c r="P82" s="1018"/>
      <c r="Q82" s="1017"/>
      <c r="R82" s="433"/>
      <c r="S82" s="433"/>
      <c r="T82" s="1019">
        <f>G82+P82</f>
        <v>10089</v>
      </c>
      <c r="U82" s="1020">
        <f>J82+S82</f>
        <v>840</v>
      </c>
    </row>
    <row r="83" spans="1:21" s="348" customFormat="1" ht="15.6" customHeight="1" x14ac:dyDescent="0.2">
      <c r="A83" s="1634" t="s">
        <v>1148</v>
      </c>
      <c r="B83" s="1859"/>
      <c r="C83" s="1538"/>
      <c r="D83" s="803"/>
      <c r="E83" s="803"/>
      <c r="F83" s="803"/>
      <c r="G83" s="222">
        <v>55365</v>
      </c>
      <c r="H83" s="804">
        <v>42776</v>
      </c>
      <c r="I83" s="803">
        <f t="shared" ref="I83:I84" si="23">G83-H83</f>
        <v>12589</v>
      </c>
      <c r="J83" s="222">
        <f>ROUND(I83/$J$87,0)</f>
        <v>3147</v>
      </c>
      <c r="K83" s="222">
        <v>55365</v>
      </c>
      <c r="L83" s="1529"/>
      <c r="M83" s="1244"/>
      <c r="N83" s="1544"/>
      <c r="O83" s="803"/>
      <c r="P83" s="1016"/>
      <c r="Q83" s="426"/>
      <c r="R83" s="432"/>
      <c r="S83" s="432"/>
      <c r="T83" s="1013">
        <f t="shared" ref="T83:T84" si="24">G83+P83</f>
        <v>55365</v>
      </c>
      <c r="U83" s="1014">
        <f t="shared" ref="U83:U84" si="25">J83+S83</f>
        <v>3147</v>
      </c>
    </row>
    <row r="84" spans="1:21" s="348" customFormat="1" ht="15.6" customHeight="1" x14ac:dyDescent="0.2">
      <c r="A84" s="1634" t="s">
        <v>1149</v>
      </c>
      <c r="B84" s="1859"/>
      <c r="C84" s="1538"/>
      <c r="D84" s="803"/>
      <c r="E84" s="803"/>
      <c r="F84" s="803"/>
      <c r="G84" s="222">
        <v>44292</v>
      </c>
      <c r="H84" s="804">
        <v>34224</v>
      </c>
      <c r="I84" s="803">
        <f t="shared" si="23"/>
        <v>10068</v>
      </c>
      <c r="J84" s="222">
        <f>ROUND(I84/$J$87,0)</f>
        <v>2517</v>
      </c>
      <c r="K84" s="222">
        <v>44292</v>
      </c>
      <c r="L84" s="1529"/>
      <c r="M84" s="1244"/>
      <c r="N84" s="1544"/>
      <c r="O84" s="803"/>
      <c r="P84" s="1016"/>
      <c r="Q84" s="426"/>
      <c r="R84" s="432"/>
      <c r="S84" s="432"/>
      <c r="T84" s="1013">
        <f t="shared" si="24"/>
        <v>44292</v>
      </c>
      <c r="U84" s="1014">
        <f t="shared" si="25"/>
        <v>2517</v>
      </c>
    </row>
    <row r="85" spans="1:21" s="348" customFormat="1" ht="15.6" customHeight="1" thickBot="1" x14ac:dyDescent="0.25">
      <c r="A85" s="1653" t="s">
        <v>415</v>
      </c>
      <c r="B85" s="1861"/>
      <c r="C85" s="1540">
        <f>SUM(C76:C84)</f>
        <v>154.7514819999999</v>
      </c>
      <c r="D85" s="1397"/>
      <c r="E85" s="1397"/>
      <c r="F85" s="1397"/>
      <c r="G85" s="1546">
        <f t="shared" ref="G85:N85" si="26">SUM(G76:G84)</f>
        <v>1394847</v>
      </c>
      <c r="H85" s="428">
        <f t="shared" si="26"/>
        <v>947448</v>
      </c>
      <c r="I85" s="428">
        <f t="shared" si="26"/>
        <v>447399</v>
      </c>
      <c r="J85" s="1546">
        <f t="shared" si="26"/>
        <v>111854</v>
      </c>
      <c r="K85" s="1587">
        <f t="shared" si="26"/>
        <v>1448831</v>
      </c>
      <c r="L85" s="1531">
        <f t="shared" si="26"/>
        <v>2607758158.8799987</v>
      </c>
      <c r="M85" s="1242">
        <f t="shared" si="26"/>
        <v>665649</v>
      </c>
      <c r="N85" s="1535">
        <f t="shared" si="26"/>
        <v>665803.75148199976</v>
      </c>
      <c r="O85" s="1397"/>
      <c r="P85" s="1007">
        <f t="shared" ref="P85:U85" si="27">SUM(P76:P84)</f>
        <v>628488</v>
      </c>
      <c r="Q85" s="244">
        <f t="shared" si="27"/>
        <v>421832</v>
      </c>
      <c r="R85" s="1008">
        <f t="shared" si="27"/>
        <v>206656</v>
      </c>
      <c r="S85" s="1007">
        <f t="shared" si="27"/>
        <v>51669</v>
      </c>
      <c r="T85" s="1009">
        <f t="shared" si="27"/>
        <v>2023335</v>
      </c>
      <c r="U85" s="1009">
        <f t="shared" si="27"/>
        <v>163523</v>
      </c>
    </row>
    <row r="86" spans="1:21" ht="21" thickTop="1" x14ac:dyDescent="0.2">
      <c r="A86" s="1"/>
      <c r="C86" s="357"/>
      <c r="G86" s="1218"/>
      <c r="H86" s="1218"/>
      <c r="I86" s="1218"/>
      <c r="J86" s="1218"/>
      <c r="K86" s="1218"/>
      <c r="M86" s="357"/>
    </row>
    <row r="87" spans="1:21" ht="12.75" customHeight="1" x14ac:dyDescent="0.2">
      <c r="E87" s="357"/>
      <c r="F87" s="357"/>
      <c r="J87" s="1214">
        <v>4</v>
      </c>
      <c r="S87" s="1214">
        <f>J87</f>
        <v>4</v>
      </c>
    </row>
    <row r="88" spans="1:21" s="1218" customFormat="1" x14ac:dyDescent="0.2"/>
    <row r="92" spans="1:21" x14ac:dyDescent="0.2">
      <c r="B92" s="1219"/>
      <c r="H92" s="1592"/>
    </row>
    <row r="93" spans="1:21" x14ac:dyDescent="0.2">
      <c r="B93" s="1220"/>
      <c r="H93" s="1592"/>
      <c r="P93" s="1592"/>
    </row>
    <row r="94" spans="1:21" x14ac:dyDescent="0.2">
      <c r="B94" s="515"/>
      <c r="P94" s="1592"/>
    </row>
    <row r="95" spans="1:21" x14ac:dyDescent="0.2">
      <c r="B95" s="122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30">
    <mergeCell ref="N2:N3"/>
    <mergeCell ref="L1:S1"/>
    <mergeCell ref="C1:K1"/>
    <mergeCell ref="A78:B78"/>
    <mergeCell ref="L2:L3"/>
    <mergeCell ref="M2:M3"/>
    <mergeCell ref="D2:D3"/>
    <mergeCell ref="A1:B3"/>
    <mergeCell ref="A76:B76"/>
    <mergeCell ref="U1:U3"/>
    <mergeCell ref="O2:O3"/>
    <mergeCell ref="P2:P3"/>
    <mergeCell ref="Q2:Q3"/>
    <mergeCell ref="R2:R3"/>
    <mergeCell ref="S2:S3"/>
    <mergeCell ref="T1:T3"/>
    <mergeCell ref="A83:B83"/>
    <mergeCell ref="A82:B82"/>
    <mergeCell ref="A85:B85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A84:B84"/>
  </mergeCells>
  <printOptions horizontalCentered="1"/>
  <pageMargins left="0.25" right="0.25" top="0.7" bottom="0.4" header="0.25" footer="0.2"/>
  <pageSetup paperSize="5" firstPageNumber="90" fitToWidth="0" fitToHeight="0" orientation="portrait" r:id="rId2"/>
  <headerFooter alignWithMargins="0">
    <oddHeader xml:space="preserve">&amp;L&amp;"Arial,Bold"&amp;20&amp;K000000FY2021-22 Budget Letter
March 2022&amp;R&amp;"Arial,Bold"&amp;12&amp;KFF0000
</oddHeader>
    <oddFooter>&amp;R&amp;9&amp;P</oddFooter>
  </headerFooter>
  <colBreaks count="1" manualBreakCount="1">
    <brk id="11" max="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95"/>
  <sheetViews>
    <sheetView zoomScaleNormal="100"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6.28515625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1875" t="s">
        <v>998</v>
      </c>
      <c r="B1" s="1875"/>
      <c r="C1" s="1870" t="s">
        <v>338</v>
      </c>
      <c r="D1" s="1871"/>
      <c r="E1" s="1871"/>
      <c r="F1" s="1871"/>
      <c r="G1" s="1871"/>
      <c r="H1" s="1872"/>
      <c r="I1" s="1870" t="s">
        <v>338</v>
      </c>
      <c r="J1" s="1871"/>
      <c r="K1" s="1871"/>
      <c r="L1" s="1871"/>
      <c r="M1" s="1871"/>
      <c r="N1" s="1871"/>
      <c r="O1" s="1872"/>
    </row>
    <row r="2" spans="1:15" s="435" customFormat="1" ht="17.45" customHeight="1" x14ac:dyDescent="0.2">
      <c r="A2" s="1875"/>
      <c r="B2" s="1875"/>
      <c r="C2" s="96"/>
      <c r="D2" s="97"/>
      <c r="E2" s="97"/>
      <c r="F2" s="1876" t="s">
        <v>241</v>
      </c>
      <c r="G2" s="1877"/>
      <c r="H2" s="1878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1875"/>
      <c r="B3" s="1875"/>
      <c r="C3" s="256" t="s">
        <v>1171</v>
      </c>
      <c r="D3" s="255" t="s">
        <v>1533</v>
      </c>
      <c r="E3" s="255" t="s">
        <v>1534</v>
      </c>
      <c r="F3" s="94" t="s">
        <v>1156</v>
      </c>
      <c r="G3" s="94" t="s">
        <v>1157</v>
      </c>
      <c r="H3" s="94" t="s">
        <v>242</v>
      </c>
      <c r="I3" s="255" t="s">
        <v>512</v>
      </c>
      <c r="J3" s="1501" t="s">
        <v>1263</v>
      </c>
      <c r="K3" s="95" t="s">
        <v>839</v>
      </c>
      <c r="L3" s="95" t="s">
        <v>1081</v>
      </c>
      <c r="M3" s="95" t="s">
        <v>278</v>
      </c>
      <c r="N3" s="95" t="s">
        <v>1082</v>
      </c>
      <c r="O3" s="95" t="s">
        <v>840</v>
      </c>
    </row>
    <row r="4" spans="1:15" ht="14.25" customHeight="1" x14ac:dyDescent="0.2">
      <c r="A4" s="436"/>
      <c r="B4" s="437"/>
      <c r="C4" s="438">
        <v>1</v>
      </c>
      <c r="D4" s="438">
        <f>C4+1</f>
        <v>2</v>
      </c>
      <c r="E4" s="438">
        <f>D4+1</f>
        <v>3</v>
      </c>
      <c r="F4" s="438">
        <f t="shared" ref="F4:O4" si="0">E4+1</f>
        <v>4</v>
      </c>
      <c r="G4" s="438">
        <f t="shared" si="0"/>
        <v>5</v>
      </c>
      <c r="H4" s="438">
        <f t="shared" si="0"/>
        <v>6</v>
      </c>
      <c r="I4" s="438">
        <f t="shared" si="0"/>
        <v>7</v>
      </c>
      <c r="J4" s="438">
        <f t="shared" si="0"/>
        <v>8</v>
      </c>
      <c r="K4" s="438">
        <f t="shared" si="0"/>
        <v>9</v>
      </c>
      <c r="L4" s="438">
        <f t="shared" si="0"/>
        <v>10</v>
      </c>
      <c r="M4" s="438">
        <f t="shared" si="0"/>
        <v>11</v>
      </c>
      <c r="N4" s="438">
        <f t="shared" si="0"/>
        <v>12</v>
      </c>
      <c r="O4" s="438">
        <f t="shared" si="0"/>
        <v>13</v>
      </c>
    </row>
    <row r="5" spans="1:15" s="483" customFormat="1" ht="11.25" hidden="1" x14ac:dyDescent="0.2">
      <c r="A5" s="764"/>
      <c r="B5" s="764"/>
      <c r="C5" s="637" t="s">
        <v>573</v>
      </c>
      <c r="D5" s="637" t="s">
        <v>573</v>
      </c>
      <c r="E5" s="637" t="s">
        <v>574</v>
      </c>
      <c r="F5" s="637" t="s">
        <v>724</v>
      </c>
      <c r="G5" s="637" t="s">
        <v>724</v>
      </c>
      <c r="H5" s="637" t="s">
        <v>574</v>
      </c>
      <c r="I5" s="637" t="s">
        <v>574</v>
      </c>
      <c r="J5" s="637" t="s">
        <v>725</v>
      </c>
      <c r="K5" s="637" t="s">
        <v>740</v>
      </c>
      <c r="L5" s="637" t="s">
        <v>749</v>
      </c>
      <c r="M5" s="637" t="s">
        <v>574</v>
      </c>
      <c r="N5" s="637" t="s">
        <v>574</v>
      </c>
      <c r="O5" s="637" t="s">
        <v>741</v>
      </c>
    </row>
    <row r="6" spans="1:15" s="483" customFormat="1" ht="22.5" customHeight="1" x14ac:dyDescent="0.2">
      <c r="A6" s="763"/>
      <c r="B6" s="763"/>
      <c r="C6" s="633" t="s">
        <v>1526</v>
      </c>
      <c r="D6" s="633" t="s">
        <v>1535</v>
      </c>
      <c r="E6" s="633" t="s">
        <v>721</v>
      </c>
      <c r="F6" s="633" t="s">
        <v>814</v>
      </c>
      <c r="G6" s="633" t="s">
        <v>815</v>
      </c>
      <c r="H6" s="633" t="s">
        <v>722</v>
      </c>
      <c r="I6" s="633" t="s">
        <v>1536</v>
      </c>
      <c r="J6" s="637" t="s">
        <v>725</v>
      </c>
      <c r="K6" s="633" t="s">
        <v>1537</v>
      </c>
      <c r="L6" s="633" t="s">
        <v>1538</v>
      </c>
      <c r="M6" s="633" t="s">
        <v>1539</v>
      </c>
      <c r="N6" s="633" t="s">
        <v>1540</v>
      </c>
      <c r="O6" s="633" t="s">
        <v>1541</v>
      </c>
    </row>
    <row r="7" spans="1:15" ht="15.6" customHeight="1" x14ac:dyDescent="0.2">
      <c r="A7" s="415">
        <v>1</v>
      </c>
      <c r="B7" s="197" t="s">
        <v>5</v>
      </c>
      <c r="C7" s="1398">
        <f>'8_2.1.21 SIS'!BG7</f>
        <v>0</v>
      </c>
      <c r="D7" s="199">
        <f>'9_Per Pupil Summary'!S6</f>
        <v>8622.6964429385825</v>
      </c>
      <c r="E7" s="199">
        <f>ROUND(C7*D7,0)</f>
        <v>0</v>
      </c>
      <c r="F7" s="199">
        <v>0</v>
      </c>
      <c r="G7" s="199">
        <v>0</v>
      </c>
      <c r="H7" s="203">
        <f t="shared" ref="H7:H38" si="1">F7+G7</f>
        <v>0</v>
      </c>
      <c r="I7" s="202">
        <f>E7+H7</f>
        <v>0</v>
      </c>
      <c r="J7" s="199">
        <v>0</v>
      </c>
      <c r="K7" s="202">
        <f>ROUND(SUM(I7:J7),0)</f>
        <v>0</v>
      </c>
      <c r="L7" s="199">
        <v>0</v>
      </c>
      <c r="M7" s="199">
        <f>K7-L7</f>
        <v>0</v>
      </c>
      <c r="N7" s="202">
        <f t="shared" ref="N7:N38" si="2">ROUND(M7/$N$87,0)</f>
        <v>0</v>
      </c>
      <c r="O7" s="204">
        <f t="shared" ref="O7:O38" si="3">K7</f>
        <v>0</v>
      </c>
    </row>
    <row r="8" spans="1:15" ht="15.6" customHeight="1" x14ac:dyDescent="0.2">
      <c r="A8" s="416">
        <v>2</v>
      </c>
      <c r="B8" s="214" t="s">
        <v>6</v>
      </c>
      <c r="C8" s="1399">
        <f>'8_2.1.21 SIS'!BG8</f>
        <v>0</v>
      </c>
      <c r="D8" s="216">
        <f>'9_Per Pupil Summary'!S7</f>
        <v>10428.450576725025</v>
      </c>
      <c r="E8" s="216">
        <f t="shared" ref="E8:E71" si="4">ROUND(C8*D8,0)</f>
        <v>0</v>
      </c>
      <c r="F8" s="216">
        <v>0</v>
      </c>
      <c r="G8" s="216">
        <v>0</v>
      </c>
      <c r="H8" s="220">
        <f t="shared" si="1"/>
        <v>0</v>
      </c>
      <c r="I8" s="219">
        <f t="shared" ref="I8:I71" si="5">E8+H8</f>
        <v>0</v>
      </c>
      <c r="J8" s="216">
        <v>0</v>
      </c>
      <c r="K8" s="219">
        <f t="shared" ref="K8:K71" si="6">ROUND(SUM(I8:J8),0)</f>
        <v>0</v>
      </c>
      <c r="L8" s="216">
        <v>0</v>
      </c>
      <c r="M8" s="216">
        <f t="shared" ref="M8:M71" si="7">K8-L8</f>
        <v>0</v>
      </c>
      <c r="N8" s="219">
        <f t="shared" si="2"/>
        <v>0</v>
      </c>
      <c r="O8" s="219">
        <f t="shared" si="3"/>
        <v>0</v>
      </c>
    </row>
    <row r="9" spans="1:15" ht="15.6" customHeight="1" x14ac:dyDescent="0.2">
      <c r="A9" s="416">
        <v>3</v>
      </c>
      <c r="B9" s="214" t="s">
        <v>7</v>
      </c>
      <c r="C9" s="1399">
        <f>'8_2.1.21 SIS'!BG9</f>
        <v>0</v>
      </c>
      <c r="D9" s="216">
        <f>'9_Per Pupil Summary'!S8</f>
        <v>8524.0766371065911</v>
      </c>
      <c r="E9" s="216">
        <f t="shared" si="4"/>
        <v>0</v>
      </c>
      <c r="F9" s="216">
        <v>0</v>
      </c>
      <c r="G9" s="216">
        <v>0</v>
      </c>
      <c r="H9" s="220">
        <f t="shared" si="1"/>
        <v>0</v>
      </c>
      <c r="I9" s="219">
        <f t="shared" si="5"/>
        <v>0</v>
      </c>
      <c r="J9" s="216">
        <v>0</v>
      </c>
      <c r="K9" s="219">
        <f t="shared" si="6"/>
        <v>0</v>
      </c>
      <c r="L9" s="216">
        <v>0</v>
      </c>
      <c r="M9" s="216">
        <f t="shared" si="7"/>
        <v>0</v>
      </c>
      <c r="N9" s="219">
        <f t="shared" si="2"/>
        <v>0</v>
      </c>
      <c r="O9" s="219">
        <f t="shared" si="3"/>
        <v>0</v>
      </c>
    </row>
    <row r="10" spans="1:15" ht="15.6" customHeight="1" x14ac:dyDescent="0.2">
      <c r="A10" s="416">
        <v>4</v>
      </c>
      <c r="B10" s="214" t="s">
        <v>8</v>
      </c>
      <c r="C10" s="1399">
        <f>'8_2.1.21 SIS'!BG10</f>
        <v>0</v>
      </c>
      <c r="D10" s="216">
        <f>'9_Per Pupil Summary'!S9</f>
        <v>10320.058942924688</v>
      </c>
      <c r="E10" s="216">
        <f t="shared" si="4"/>
        <v>0</v>
      </c>
      <c r="F10" s="216">
        <v>0</v>
      </c>
      <c r="G10" s="216">
        <v>0</v>
      </c>
      <c r="H10" s="220">
        <f t="shared" si="1"/>
        <v>0</v>
      </c>
      <c r="I10" s="219">
        <f t="shared" si="5"/>
        <v>0</v>
      </c>
      <c r="J10" s="216">
        <v>0</v>
      </c>
      <c r="K10" s="219">
        <f t="shared" si="6"/>
        <v>0</v>
      </c>
      <c r="L10" s="216">
        <v>0</v>
      </c>
      <c r="M10" s="216">
        <f t="shared" si="7"/>
        <v>0</v>
      </c>
      <c r="N10" s="219">
        <f t="shared" si="2"/>
        <v>0</v>
      </c>
      <c r="O10" s="219">
        <f t="shared" si="3"/>
        <v>0</v>
      </c>
    </row>
    <row r="11" spans="1:15" ht="15.6" customHeight="1" x14ac:dyDescent="0.2">
      <c r="A11" s="417">
        <v>5</v>
      </c>
      <c r="B11" s="228" t="s">
        <v>9</v>
      </c>
      <c r="C11" s="1400">
        <f>'8_2.1.21 SIS'!BG11</f>
        <v>0</v>
      </c>
      <c r="D11" s="230">
        <f>'9_Per Pupil Summary'!S10</f>
        <v>8634.273484587402</v>
      </c>
      <c r="E11" s="230">
        <f t="shared" si="4"/>
        <v>0</v>
      </c>
      <c r="F11" s="230">
        <v>0</v>
      </c>
      <c r="G11" s="230">
        <v>0</v>
      </c>
      <c r="H11" s="234">
        <f t="shared" si="1"/>
        <v>0</v>
      </c>
      <c r="I11" s="233">
        <f t="shared" si="5"/>
        <v>0</v>
      </c>
      <c r="J11" s="230">
        <v>0</v>
      </c>
      <c r="K11" s="233">
        <f t="shared" si="6"/>
        <v>0</v>
      </c>
      <c r="L11" s="236">
        <v>0</v>
      </c>
      <c r="M11" s="230">
        <f t="shared" si="7"/>
        <v>0</v>
      </c>
      <c r="N11" s="237">
        <f t="shared" si="2"/>
        <v>0</v>
      </c>
      <c r="O11" s="237">
        <f t="shared" si="3"/>
        <v>0</v>
      </c>
    </row>
    <row r="12" spans="1:15" ht="15.6" customHeight="1" x14ac:dyDescent="0.2">
      <c r="A12" s="415">
        <v>6</v>
      </c>
      <c r="B12" s="197" t="s">
        <v>10</v>
      </c>
      <c r="C12" s="1398">
        <f>'8_2.1.21 SIS'!BG12</f>
        <v>0</v>
      </c>
      <c r="D12" s="199">
        <f>'9_Per Pupil Summary'!S11</f>
        <v>9752.1017584369438</v>
      </c>
      <c r="E12" s="199">
        <f t="shared" si="4"/>
        <v>0</v>
      </c>
      <c r="F12" s="199">
        <v>0</v>
      </c>
      <c r="G12" s="199">
        <v>0</v>
      </c>
      <c r="H12" s="203">
        <f t="shared" si="1"/>
        <v>0</v>
      </c>
      <c r="I12" s="202">
        <f t="shared" si="5"/>
        <v>0</v>
      </c>
      <c r="J12" s="199">
        <v>0</v>
      </c>
      <c r="K12" s="202">
        <f t="shared" si="6"/>
        <v>0</v>
      </c>
      <c r="L12" s="199">
        <v>0</v>
      </c>
      <c r="M12" s="199">
        <f t="shared" si="7"/>
        <v>0</v>
      </c>
      <c r="N12" s="202">
        <f t="shared" si="2"/>
        <v>0</v>
      </c>
      <c r="O12" s="204">
        <f t="shared" si="3"/>
        <v>0</v>
      </c>
    </row>
    <row r="13" spans="1:15" ht="15.6" customHeight="1" x14ac:dyDescent="0.2">
      <c r="A13" s="416">
        <v>7</v>
      </c>
      <c r="B13" s="214" t="s">
        <v>11</v>
      </c>
      <c r="C13" s="1399">
        <f>'8_2.1.21 SIS'!BG13</f>
        <v>0</v>
      </c>
      <c r="D13" s="216">
        <f>'9_Per Pupil Summary'!S12</f>
        <v>9579.2945121951216</v>
      </c>
      <c r="E13" s="216">
        <f t="shared" si="4"/>
        <v>0</v>
      </c>
      <c r="F13" s="216">
        <v>0</v>
      </c>
      <c r="G13" s="216">
        <v>0</v>
      </c>
      <c r="H13" s="220">
        <f t="shared" si="1"/>
        <v>0</v>
      </c>
      <c r="I13" s="219">
        <f t="shared" si="5"/>
        <v>0</v>
      </c>
      <c r="J13" s="216">
        <v>0</v>
      </c>
      <c r="K13" s="219">
        <f t="shared" si="6"/>
        <v>0</v>
      </c>
      <c r="L13" s="216">
        <v>0</v>
      </c>
      <c r="M13" s="216">
        <f t="shared" si="7"/>
        <v>0</v>
      </c>
      <c r="N13" s="219">
        <f t="shared" si="2"/>
        <v>0</v>
      </c>
      <c r="O13" s="219">
        <f t="shared" si="3"/>
        <v>0</v>
      </c>
    </row>
    <row r="14" spans="1:15" ht="15.6" customHeight="1" x14ac:dyDescent="0.2">
      <c r="A14" s="416">
        <v>8</v>
      </c>
      <c r="B14" s="214" t="s">
        <v>12</v>
      </c>
      <c r="C14" s="1399">
        <f>'8_2.1.21 SIS'!BG14</f>
        <v>0</v>
      </c>
      <c r="D14" s="216">
        <f>'9_Per Pupil Summary'!S13</f>
        <v>9343.8343880326393</v>
      </c>
      <c r="E14" s="216">
        <f t="shared" si="4"/>
        <v>0</v>
      </c>
      <c r="F14" s="216">
        <v>0</v>
      </c>
      <c r="G14" s="216">
        <v>0</v>
      </c>
      <c r="H14" s="220">
        <f t="shared" si="1"/>
        <v>0</v>
      </c>
      <c r="I14" s="219">
        <f t="shared" si="5"/>
        <v>0</v>
      </c>
      <c r="J14" s="216">
        <v>0</v>
      </c>
      <c r="K14" s="219">
        <f t="shared" si="6"/>
        <v>0</v>
      </c>
      <c r="L14" s="216">
        <v>0</v>
      </c>
      <c r="M14" s="216">
        <f t="shared" si="7"/>
        <v>0</v>
      </c>
      <c r="N14" s="219">
        <f t="shared" si="2"/>
        <v>0</v>
      </c>
      <c r="O14" s="219">
        <f t="shared" si="3"/>
        <v>0</v>
      </c>
    </row>
    <row r="15" spans="1:15" ht="15.6" customHeight="1" x14ac:dyDescent="0.2">
      <c r="A15" s="416">
        <v>9</v>
      </c>
      <c r="B15" s="214" t="s">
        <v>13</v>
      </c>
      <c r="C15" s="1399">
        <f>'8_2.1.21 SIS'!BG15</f>
        <v>0</v>
      </c>
      <c r="D15" s="216">
        <f>'9_Per Pupil Summary'!S14</f>
        <v>9224.1189218498184</v>
      </c>
      <c r="E15" s="216">
        <f t="shared" si="4"/>
        <v>0</v>
      </c>
      <c r="F15" s="216">
        <v>0</v>
      </c>
      <c r="G15" s="216">
        <v>0</v>
      </c>
      <c r="H15" s="220">
        <f t="shared" si="1"/>
        <v>0</v>
      </c>
      <c r="I15" s="219">
        <f t="shared" si="5"/>
        <v>0</v>
      </c>
      <c r="J15" s="216">
        <v>0</v>
      </c>
      <c r="K15" s="219">
        <f t="shared" si="6"/>
        <v>0</v>
      </c>
      <c r="L15" s="216">
        <v>0</v>
      </c>
      <c r="M15" s="216">
        <f t="shared" si="7"/>
        <v>0</v>
      </c>
      <c r="N15" s="219">
        <f t="shared" si="2"/>
        <v>0</v>
      </c>
      <c r="O15" s="219">
        <f t="shared" si="3"/>
        <v>0</v>
      </c>
    </row>
    <row r="16" spans="1:15" ht="15.6" customHeight="1" x14ac:dyDescent="0.2">
      <c r="A16" s="417">
        <v>10</v>
      </c>
      <c r="B16" s="228" t="s">
        <v>14</v>
      </c>
      <c r="C16" s="1400">
        <f>'8_2.1.21 SIS'!BG16</f>
        <v>0</v>
      </c>
      <c r="D16" s="230">
        <f>'9_Per Pupil Summary'!S15</f>
        <v>8995.4376133402802</v>
      </c>
      <c r="E16" s="230">
        <f t="shared" si="4"/>
        <v>0</v>
      </c>
      <c r="F16" s="230">
        <v>0</v>
      </c>
      <c r="G16" s="230">
        <v>0</v>
      </c>
      <c r="H16" s="234">
        <f t="shared" si="1"/>
        <v>0</v>
      </c>
      <c r="I16" s="233">
        <f t="shared" si="5"/>
        <v>0</v>
      </c>
      <c r="J16" s="230">
        <v>0</v>
      </c>
      <c r="K16" s="233">
        <f t="shared" si="6"/>
        <v>0</v>
      </c>
      <c r="L16" s="236">
        <v>0</v>
      </c>
      <c r="M16" s="230">
        <f t="shared" si="7"/>
        <v>0</v>
      </c>
      <c r="N16" s="237">
        <f t="shared" si="2"/>
        <v>0</v>
      </c>
      <c r="O16" s="237">
        <f t="shared" si="3"/>
        <v>0</v>
      </c>
    </row>
    <row r="17" spans="1:15" ht="15.6" customHeight="1" x14ac:dyDescent="0.2">
      <c r="A17" s="415">
        <v>11</v>
      </c>
      <c r="B17" s="197" t="s">
        <v>15</v>
      </c>
      <c r="C17" s="1398">
        <f>'8_2.1.21 SIS'!BG17</f>
        <v>0</v>
      </c>
      <c r="D17" s="199">
        <f>'9_Per Pupil Summary'!S16</f>
        <v>11326.541657754011</v>
      </c>
      <c r="E17" s="199">
        <f t="shared" si="4"/>
        <v>0</v>
      </c>
      <c r="F17" s="199">
        <v>0</v>
      </c>
      <c r="G17" s="199">
        <v>0</v>
      </c>
      <c r="H17" s="203">
        <f t="shared" si="1"/>
        <v>0</v>
      </c>
      <c r="I17" s="202">
        <f t="shared" si="5"/>
        <v>0</v>
      </c>
      <c r="J17" s="199">
        <v>0</v>
      </c>
      <c r="K17" s="202">
        <f t="shared" si="6"/>
        <v>0</v>
      </c>
      <c r="L17" s="199">
        <v>0</v>
      </c>
      <c r="M17" s="199">
        <f t="shared" si="7"/>
        <v>0</v>
      </c>
      <c r="N17" s="202">
        <f t="shared" si="2"/>
        <v>0</v>
      </c>
      <c r="O17" s="204">
        <f t="shared" si="3"/>
        <v>0</v>
      </c>
    </row>
    <row r="18" spans="1:15" ht="15.6" customHeight="1" x14ac:dyDescent="0.2">
      <c r="A18" s="416">
        <v>12</v>
      </c>
      <c r="B18" s="214" t="s">
        <v>16</v>
      </c>
      <c r="C18" s="1399">
        <f>'8_2.1.21 SIS'!BG18</f>
        <v>0</v>
      </c>
      <c r="D18" s="216">
        <f>'9_Per Pupil Summary'!S17</f>
        <v>10349.101671087534</v>
      </c>
      <c r="E18" s="216">
        <f t="shared" si="4"/>
        <v>0</v>
      </c>
      <c r="F18" s="216">
        <v>0</v>
      </c>
      <c r="G18" s="216">
        <v>0</v>
      </c>
      <c r="H18" s="220">
        <f t="shared" si="1"/>
        <v>0</v>
      </c>
      <c r="I18" s="219">
        <f t="shared" si="5"/>
        <v>0</v>
      </c>
      <c r="J18" s="216">
        <v>0</v>
      </c>
      <c r="K18" s="219">
        <f t="shared" si="6"/>
        <v>0</v>
      </c>
      <c r="L18" s="216">
        <v>0</v>
      </c>
      <c r="M18" s="216">
        <f t="shared" si="7"/>
        <v>0</v>
      </c>
      <c r="N18" s="219">
        <f t="shared" si="2"/>
        <v>0</v>
      </c>
      <c r="O18" s="219">
        <f t="shared" si="3"/>
        <v>0</v>
      </c>
    </row>
    <row r="19" spans="1:15" ht="15.6" customHeight="1" x14ac:dyDescent="0.2">
      <c r="A19" s="416">
        <v>13</v>
      </c>
      <c r="B19" s="214" t="s">
        <v>17</v>
      </c>
      <c r="C19" s="1399">
        <f>'8_2.1.21 SIS'!BG19</f>
        <v>0</v>
      </c>
      <c r="D19" s="216">
        <f>'9_Per Pupil Summary'!S18</f>
        <v>10789.676720475787</v>
      </c>
      <c r="E19" s="216">
        <f t="shared" si="4"/>
        <v>0</v>
      </c>
      <c r="F19" s="216">
        <v>0</v>
      </c>
      <c r="G19" s="216">
        <v>0</v>
      </c>
      <c r="H19" s="220">
        <f t="shared" si="1"/>
        <v>0</v>
      </c>
      <c r="I19" s="219">
        <f t="shared" si="5"/>
        <v>0</v>
      </c>
      <c r="J19" s="216">
        <v>0</v>
      </c>
      <c r="K19" s="219">
        <f t="shared" si="6"/>
        <v>0</v>
      </c>
      <c r="L19" s="216">
        <v>0</v>
      </c>
      <c r="M19" s="216">
        <f t="shared" si="7"/>
        <v>0</v>
      </c>
      <c r="N19" s="219">
        <f t="shared" si="2"/>
        <v>0</v>
      </c>
      <c r="O19" s="219">
        <f t="shared" si="3"/>
        <v>0</v>
      </c>
    </row>
    <row r="20" spans="1:15" ht="15.6" customHeight="1" x14ac:dyDescent="0.2">
      <c r="A20" s="416">
        <v>14</v>
      </c>
      <c r="B20" s="214" t="s">
        <v>18</v>
      </c>
      <c r="C20" s="1399">
        <f>'8_2.1.21 SIS'!BG20</f>
        <v>0</v>
      </c>
      <c r="D20" s="216">
        <f>'9_Per Pupil Summary'!S19</f>
        <v>11827.515594405595</v>
      </c>
      <c r="E20" s="216">
        <f t="shared" si="4"/>
        <v>0</v>
      </c>
      <c r="F20" s="216">
        <v>0</v>
      </c>
      <c r="G20" s="216">
        <v>0</v>
      </c>
      <c r="H20" s="220">
        <f t="shared" si="1"/>
        <v>0</v>
      </c>
      <c r="I20" s="219">
        <f t="shared" si="5"/>
        <v>0</v>
      </c>
      <c r="J20" s="216">
        <v>0</v>
      </c>
      <c r="K20" s="219">
        <f t="shared" si="6"/>
        <v>0</v>
      </c>
      <c r="L20" s="216">
        <v>0</v>
      </c>
      <c r="M20" s="216">
        <f t="shared" si="7"/>
        <v>0</v>
      </c>
      <c r="N20" s="219">
        <f t="shared" si="2"/>
        <v>0</v>
      </c>
      <c r="O20" s="219">
        <f t="shared" si="3"/>
        <v>0</v>
      </c>
    </row>
    <row r="21" spans="1:15" ht="15.6" customHeight="1" x14ac:dyDescent="0.2">
      <c r="A21" s="417">
        <v>15</v>
      </c>
      <c r="B21" s="228" t="s">
        <v>19</v>
      </c>
      <c r="C21" s="1400">
        <f>'8_2.1.21 SIS'!BG21</f>
        <v>0</v>
      </c>
      <c r="D21" s="230">
        <f>'9_Per Pupil Summary'!S20</f>
        <v>10278.433874709975</v>
      </c>
      <c r="E21" s="230">
        <f t="shared" si="4"/>
        <v>0</v>
      </c>
      <c r="F21" s="230">
        <v>0</v>
      </c>
      <c r="G21" s="230">
        <v>0</v>
      </c>
      <c r="H21" s="234">
        <f t="shared" si="1"/>
        <v>0</v>
      </c>
      <c r="I21" s="233">
        <f t="shared" si="5"/>
        <v>0</v>
      </c>
      <c r="J21" s="230">
        <v>0</v>
      </c>
      <c r="K21" s="233">
        <f t="shared" si="6"/>
        <v>0</v>
      </c>
      <c r="L21" s="236">
        <v>0</v>
      </c>
      <c r="M21" s="230">
        <f t="shared" si="7"/>
        <v>0</v>
      </c>
      <c r="N21" s="237">
        <f t="shared" si="2"/>
        <v>0</v>
      </c>
      <c r="O21" s="237">
        <f t="shared" si="3"/>
        <v>0</v>
      </c>
    </row>
    <row r="22" spans="1:15" ht="15.6" customHeight="1" x14ac:dyDescent="0.2">
      <c r="A22" s="415">
        <v>16</v>
      </c>
      <c r="B22" s="197" t="s">
        <v>20</v>
      </c>
      <c r="C22" s="1398">
        <f>'8_2.1.21 SIS'!BG22</f>
        <v>0</v>
      </c>
      <c r="D22" s="199">
        <f>'9_Per Pupil Summary'!S21</f>
        <v>8575.9597860962567</v>
      </c>
      <c r="E22" s="199">
        <f t="shared" si="4"/>
        <v>0</v>
      </c>
      <c r="F22" s="199">
        <v>0</v>
      </c>
      <c r="G22" s="199">
        <v>0</v>
      </c>
      <c r="H22" s="203">
        <f t="shared" si="1"/>
        <v>0</v>
      </c>
      <c r="I22" s="202">
        <f t="shared" si="5"/>
        <v>0</v>
      </c>
      <c r="J22" s="199">
        <v>0</v>
      </c>
      <c r="K22" s="202">
        <f t="shared" si="6"/>
        <v>0</v>
      </c>
      <c r="L22" s="199">
        <v>0</v>
      </c>
      <c r="M22" s="199">
        <f t="shared" si="7"/>
        <v>0</v>
      </c>
      <c r="N22" s="202">
        <f t="shared" si="2"/>
        <v>0</v>
      </c>
      <c r="O22" s="204">
        <f t="shared" si="3"/>
        <v>0</v>
      </c>
    </row>
    <row r="23" spans="1:15" ht="15.6" customHeight="1" x14ac:dyDescent="0.2">
      <c r="A23" s="416">
        <v>17</v>
      </c>
      <c r="B23" s="214" t="s">
        <v>21</v>
      </c>
      <c r="C23" s="1399">
        <f>'8_2.1.21 SIS'!BG23</f>
        <v>0</v>
      </c>
      <c r="D23" s="216">
        <f>'9_Per Pupil Summary'!S22</f>
        <v>9012.4668992093539</v>
      </c>
      <c r="E23" s="216">
        <f t="shared" si="4"/>
        <v>0</v>
      </c>
      <c r="F23" s="216">
        <v>0</v>
      </c>
      <c r="G23" s="216">
        <v>0</v>
      </c>
      <c r="H23" s="220">
        <f t="shared" si="1"/>
        <v>0</v>
      </c>
      <c r="I23" s="219">
        <f t="shared" si="5"/>
        <v>0</v>
      </c>
      <c r="J23" s="216">
        <v>0</v>
      </c>
      <c r="K23" s="219">
        <f t="shared" si="6"/>
        <v>0</v>
      </c>
      <c r="L23" s="216">
        <v>0</v>
      </c>
      <c r="M23" s="216">
        <f t="shared" si="7"/>
        <v>0</v>
      </c>
      <c r="N23" s="219">
        <f t="shared" si="2"/>
        <v>0</v>
      </c>
      <c r="O23" s="219">
        <f t="shared" si="3"/>
        <v>0</v>
      </c>
    </row>
    <row r="24" spans="1:15" ht="15.6" customHeight="1" x14ac:dyDescent="0.2">
      <c r="A24" s="416">
        <v>18</v>
      </c>
      <c r="B24" s="214" t="s">
        <v>22</v>
      </c>
      <c r="C24" s="1399">
        <f>'8_2.1.21 SIS'!BG24</f>
        <v>0</v>
      </c>
      <c r="D24" s="216">
        <f>'9_Per Pupil Summary'!S23</f>
        <v>10490.525317559153</v>
      </c>
      <c r="E24" s="216">
        <f t="shared" si="4"/>
        <v>0</v>
      </c>
      <c r="F24" s="216">
        <v>0</v>
      </c>
      <c r="G24" s="216">
        <v>0</v>
      </c>
      <c r="H24" s="220">
        <f t="shared" si="1"/>
        <v>0</v>
      </c>
      <c r="I24" s="219">
        <f t="shared" si="5"/>
        <v>0</v>
      </c>
      <c r="J24" s="216">
        <v>0</v>
      </c>
      <c r="K24" s="219">
        <f t="shared" si="6"/>
        <v>0</v>
      </c>
      <c r="L24" s="216">
        <v>0</v>
      </c>
      <c r="M24" s="216">
        <f t="shared" si="7"/>
        <v>0</v>
      </c>
      <c r="N24" s="219">
        <f t="shared" si="2"/>
        <v>0</v>
      </c>
      <c r="O24" s="219">
        <f t="shared" si="3"/>
        <v>0</v>
      </c>
    </row>
    <row r="25" spans="1:15" ht="15.6" customHeight="1" x14ac:dyDescent="0.2">
      <c r="A25" s="416">
        <v>19</v>
      </c>
      <c r="B25" s="214" t="s">
        <v>23</v>
      </c>
      <c r="C25" s="1399">
        <f>'8_2.1.21 SIS'!BG25</f>
        <v>0</v>
      </c>
      <c r="D25" s="216">
        <f>'9_Per Pupil Summary'!S24</f>
        <v>10120.741296625223</v>
      </c>
      <c r="E25" s="216">
        <f t="shared" si="4"/>
        <v>0</v>
      </c>
      <c r="F25" s="216">
        <v>0</v>
      </c>
      <c r="G25" s="216">
        <v>0</v>
      </c>
      <c r="H25" s="220">
        <f t="shared" si="1"/>
        <v>0</v>
      </c>
      <c r="I25" s="219">
        <f t="shared" si="5"/>
        <v>0</v>
      </c>
      <c r="J25" s="216">
        <v>0</v>
      </c>
      <c r="K25" s="219">
        <f t="shared" si="6"/>
        <v>0</v>
      </c>
      <c r="L25" s="216">
        <v>0</v>
      </c>
      <c r="M25" s="216">
        <f t="shared" si="7"/>
        <v>0</v>
      </c>
      <c r="N25" s="219">
        <f t="shared" si="2"/>
        <v>0</v>
      </c>
      <c r="O25" s="219">
        <f t="shared" si="3"/>
        <v>0</v>
      </c>
    </row>
    <row r="26" spans="1:15" ht="15.6" customHeight="1" x14ac:dyDescent="0.2">
      <c r="A26" s="417">
        <v>20</v>
      </c>
      <c r="B26" s="228" t="s">
        <v>24</v>
      </c>
      <c r="C26" s="1400">
        <f>'8_2.1.21 SIS'!BG26</f>
        <v>0</v>
      </c>
      <c r="D26" s="230">
        <f>'9_Per Pupil Summary'!S25</f>
        <v>9440.8496085538245</v>
      </c>
      <c r="E26" s="230">
        <f t="shared" si="4"/>
        <v>0</v>
      </c>
      <c r="F26" s="230">
        <v>0</v>
      </c>
      <c r="G26" s="230">
        <v>0</v>
      </c>
      <c r="H26" s="234">
        <f t="shared" si="1"/>
        <v>0</v>
      </c>
      <c r="I26" s="233">
        <f t="shared" si="5"/>
        <v>0</v>
      </c>
      <c r="J26" s="230">
        <v>0</v>
      </c>
      <c r="K26" s="233">
        <f t="shared" si="6"/>
        <v>0</v>
      </c>
      <c r="L26" s="236">
        <v>0</v>
      </c>
      <c r="M26" s="230">
        <f t="shared" si="7"/>
        <v>0</v>
      </c>
      <c r="N26" s="237">
        <f t="shared" si="2"/>
        <v>0</v>
      </c>
      <c r="O26" s="237">
        <f t="shared" si="3"/>
        <v>0</v>
      </c>
    </row>
    <row r="27" spans="1:15" ht="15.6" customHeight="1" x14ac:dyDescent="0.2">
      <c r="A27" s="415">
        <v>21</v>
      </c>
      <c r="B27" s="197" t="s">
        <v>25</v>
      </c>
      <c r="C27" s="1398">
        <f>'8_2.1.21 SIS'!BG27</f>
        <v>0</v>
      </c>
      <c r="D27" s="199">
        <f>'9_Per Pupil Summary'!S26</f>
        <v>10076.676877470356</v>
      </c>
      <c r="E27" s="199">
        <f t="shared" si="4"/>
        <v>0</v>
      </c>
      <c r="F27" s="199">
        <v>0</v>
      </c>
      <c r="G27" s="199">
        <v>0</v>
      </c>
      <c r="H27" s="203">
        <f t="shared" si="1"/>
        <v>0</v>
      </c>
      <c r="I27" s="202">
        <f t="shared" si="5"/>
        <v>0</v>
      </c>
      <c r="J27" s="199">
        <v>0</v>
      </c>
      <c r="K27" s="202">
        <f t="shared" si="6"/>
        <v>0</v>
      </c>
      <c r="L27" s="199">
        <v>0</v>
      </c>
      <c r="M27" s="199">
        <f t="shared" si="7"/>
        <v>0</v>
      </c>
      <c r="N27" s="202">
        <f t="shared" si="2"/>
        <v>0</v>
      </c>
      <c r="O27" s="204">
        <f t="shared" si="3"/>
        <v>0</v>
      </c>
    </row>
    <row r="28" spans="1:15" ht="15.6" customHeight="1" x14ac:dyDescent="0.2">
      <c r="A28" s="416">
        <v>22</v>
      </c>
      <c r="B28" s="214" t="s">
        <v>26</v>
      </c>
      <c r="C28" s="1399">
        <f>'8_2.1.21 SIS'!BG28</f>
        <v>0</v>
      </c>
      <c r="D28" s="216">
        <f>'9_Per Pupil Summary'!S27</f>
        <v>10046.936225680933</v>
      </c>
      <c r="E28" s="216">
        <f t="shared" si="4"/>
        <v>0</v>
      </c>
      <c r="F28" s="216">
        <v>0</v>
      </c>
      <c r="G28" s="216">
        <v>0</v>
      </c>
      <c r="H28" s="220">
        <f t="shared" si="1"/>
        <v>0</v>
      </c>
      <c r="I28" s="219">
        <f t="shared" si="5"/>
        <v>0</v>
      </c>
      <c r="J28" s="216">
        <v>0</v>
      </c>
      <c r="K28" s="219">
        <f t="shared" si="6"/>
        <v>0</v>
      </c>
      <c r="L28" s="216">
        <v>0</v>
      </c>
      <c r="M28" s="216">
        <f t="shared" si="7"/>
        <v>0</v>
      </c>
      <c r="N28" s="219">
        <f t="shared" si="2"/>
        <v>0</v>
      </c>
      <c r="O28" s="219">
        <f t="shared" si="3"/>
        <v>0</v>
      </c>
    </row>
    <row r="29" spans="1:15" ht="15.6" customHeight="1" x14ac:dyDescent="0.2">
      <c r="A29" s="416">
        <v>23</v>
      </c>
      <c r="B29" s="214" t="s">
        <v>27</v>
      </c>
      <c r="C29" s="1399">
        <f>'8_2.1.21 SIS'!BG29</f>
        <v>0</v>
      </c>
      <c r="D29" s="216">
        <f>'9_Per Pupil Summary'!S28</f>
        <v>9609.2676525901861</v>
      </c>
      <c r="E29" s="216">
        <f t="shared" si="4"/>
        <v>0</v>
      </c>
      <c r="F29" s="216">
        <v>0</v>
      </c>
      <c r="G29" s="216">
        <v>0</v>
      </c>
      <c r="H29" s="220">
        <f t="shared" si="1"/>
        <v>0</v>
      </c>
      <c r="I29" s="219">
        <f t="shared" si="5"/>
        <v>0</v>
      </c>
      <c r="J29" s="216">
        <v>0</v>
      </c>
      <c r="K29" s="219">
        <f t="shared" si="6"/>
        <v>0</v>
      </c>
      <c r="L29" s="216">
        <v>0</v>
      </c>
      <c r="M29" s="216">
        <f t="shared" si="7"/>
        <v>0</v>
      </c>
      <c r="N29" s="219">
        <f t="shared" si="2"/>
        <v>0</v>
      </c>
      <c r="O29" s="219">
        <f t="shared" si="3"/>
        <v>0</v>
      </c>
    </row>
    <row r="30" spans="1:15" ht="15.6" customHeight="1" x14ac:dyDescent="0.2">
      <c r="A30" s="416">
        <v>24</v>
      </c>
      <c r="B30" s="214" t="s">
        <v>28</v>
      </c>
      <c r="C30" s="1399">
        <f>'8_2.1.21 SIS'!BG30</f>
        <v>0</v>
      </c>
      <c r="D30" s="216">
        <f>'9_Per Pupil Summary'!S29</f>
        <v>9353.5173744619806</v>
      </c>
      <c r="E30" s="216">
        <f t="shared" si="4"/>
        <v>0</v>
      </c>
      <c r="F30" s="216">
        <v>0</v>
      </c>
      <c r="G30" s="216">
        <v>0</v>
      </c>
      <c r="H30" s="220">
        <f t="shared" si="1"/>
        <v>0</v>
      </c>
      <c r="I30" s="219">
        <f t="shared" si="5"/>
        <v>0</v>
      </c>
      <c r="J30" s="216">
        <v>0</v>
      </c>
      <c r="K30" s="219">
        <f t="shared" si="6"/>
        <v>0</v>
      </c>
      <c r="L30" s="216">
        <v>0</v>
      </c>
      <c r="M30" s="216">
        <f t="shared" si="7"/>
        <v>0</v>
      </c>
      <c r="N30" s="219">
        <f t="shared" si="2"/>
        <v>0</v>
      </c>
      <c r="O30" s="219">
        <f t="shared" si="3"/>
        <v>0</v>
      </c>
    </row>
    <row r="31" spans="1:15" ht="15.6" customHeight="1" x14ac:dyDescent="0.2">
      <c r="A31" s="417">
        <v>25</v>
      </c>
      <c r="B31" s="228" t="s">
        <v>29</v>
      </c>
      <c r="C31" s="1400">
        <f>'8_2.1.21 SIS'!BG31</f>
        <v>0</v>
      </c>
      <c r="D31" s="230">
        <f>'9_Per Pupil Summary'!S30</f>
        <v>9970.9650491343</v>
      </c>
      <c r="E31" s="230">
        <f t="shared" si="4"/>
        <v>0</v>
      </c>
      <c r="F31" s="230">
        <v>0</v>
      </c>
      <c r="G31" s="230">
        <v>0</v>
      </c>
      <c r="H31" s="234">
        <f t="shared" si="1"/>
        <v>0</v>
      </c>
      <c r="I31" s="233">
        <f t="shared" si="5"/>
        <v>0</v>
      </c>
      <c r="J31" s="230">
        <v>0</v>
      </c>
      <c r="K31" s="233">
        <f t="shared" si="6"/>
        <v>0</v>
      </c>
      <c r="L31" s="236">
        <v>0</v>
      </c>
      <c r="M31" s="230">
        <f t="shared" si="7"/>
        <v>0</v>
      </c>
      <c r="N31" s="237">
        <f t="shared" si="2"/>
        <v>0</v>
      </c>
      <c r="O31" s="237">
        <f t="shared" si="3"/>
        <v>0</v>
      </c>
    </row>
    <row r="32" spans="1:15" ht="15.6" customHeight="1" x14ac:dyDescent="0.2">
      <c r="A32" s="415">
        <v>26</v>
      </c>
      <c r="B32" s="197" t="s">
        <v>30</v>
      </c>
      <c r="C32" s="1398">
        <f>'8_2.1.21 SIS'!BG32</f>
        <v>35</v>
      </c>
      <c r="D32" s="199">
        <f>'9_Per Pupil Summary'!S31</f>
        <v>9442.5982912636937</v>
      </c>
      <c r="E32" s="199">
        <f t="shared" si="4"/>
        <v>330491</v>
      </c>
      <c r="F32" s="199">
        <v>-37770</v>
      </c>
      <c r="G32" s="199">
        <v>0</v>
      </c>
      <c r="H32" s="203">
        <f t="shared" si="1"/>
        <v>-37770</v>
      </c>
      <c r="I32" s="202">
        <f t="shared" si="5"/>
        <v>292721</v>
      </c>
      <c r="J32" s="199">
        <v>0</v>
      </c>
      <c r="K32" s="202">
        <f t="shared" si="6"/>
        <v>292721</v>
      </c>
      <c r="L32" s="199">
        <v>220328</v>
      </c>
      <c r="M32" s="199">
        <f t="shared" si="7"/>
        <v>72393</v>
      </c>
      <c r="N32" s="202">
        <f t="shared" si="2"/>
        <v>18098</v>
      </c>
      <c r="O32" s="204">
        <f t="shared" si="3"/>
        <v>292721</v>
      </c>
    </row>
    <row r="33" spans="1:15" ht="15.6" customHeight="1" x14ac:dyDescent="0.2">
      <c r="A33" s="416">
        <v>27</v>
      </c>
      <c r="B33" s="214" t="s">
        <v>31</v>
      </c>
      <c r="C33" s="1399">
        <f>'8_2.1.21 SIS'!BG33</f>
        <v>0</v>
      </c>
      <c r="D33" s="216">
        <f>'9_Per Pupil Summary'!S32</f>
        <v>10120.503559636432</v>
      </c>
      <c r="E33" s="216">
        <f t="shared" si="4"/>
        <v>0</v>
      </c>
      <c r="F33" s="216">
        <v>0</v>
      </c>
      <c r="G33" s="216">
        <v>0</v>
      </c>
      <c r="H33" s="220">
        <f t="shared" si="1"/>
        <v>0</v>
      </c>
      <c r="I33" s="219">
        <f t="shared" si="5"/>
        <v>0</v>
      </c>
      <c r="J33" s="216">
        <v>0</v>
      </c>
      <c r="K33" s="219">
        <f t="shared" si="6"/>
        <v>0</v>
      </c>
      <c r="L33" s="216">
        <v>0</v>
      </c>
      <c r="M33" s="216">
        <f t="shared" si="7"/>
        <v>0</v>
      </c>
      <c r="N33" s="219">
        <f t="shared" si="2"/>
        <v>0</v>
      </c>
      <c r="O33" s="219">
        <f t="shared" si="3"/>
        <v>0</v>
      </c>
    </row>
    <row r="34" spans="1:15" ht="15.6" customHeight="1" x14ac:dyDescent="0.2">
      <c r="A34" s="416">
        <v>28</v>
      </c>
      <c r="B34" s="214" t="s">
        <v>32</v>
      </c>
      <c r="C34" s="1399">
        <f>'8_2.1.21 SIS'!BG34</f>
        <v>0</v>
      </c>
      <c r="D34" s="216">
        <f>'9_Per Pupil Summary'!S33</f>
        <v>8639.8320657906497</v>
      </c>
      <c r="E34" s="216">
        <f t="shared" si="4"/>
        <v>0</v>
      </c>
      <c r="F34" s="216">
        <v>0</v>
      </c>
      <c r="G34" s="216">
        <v>0</v>
      </c>
      <c r="H34" s="220">
        <f t="shared" si="1"/>
        <v>0</v>
      </c>
      <c r="I34" s="219">
        <f t="shared" si="5"/>
        <v>0</v>
      </c>
      <c r="J34" s="216">
        <v>0</v>
      </c>
      <c r="K34" s="219">
        <f t="shared" si="6"/>
        <v>0</v>
      </c>
      <c r="L34" s="216">
        <v>0</v>
      </c>
      <c r="M34" s="216">
        <f t="shared" si="7"/>
        <v>0</v>
      </c>
      <c r="N34" s="219">
        <f t="shared" si="2"/>
        <v>0</v>
      </c>
      <c r="O34" s="219">
        <f t="shared" si="3"/>
        <v>0</v>
      </c>
    </row>
    <row r="35" spans="1:15" ht="15.6" customHeight="1" x14ac:dyDescent="0.2">
      <c r="A35" s="416">
        <v>29</v>
      </c>
      <c r="B35" s="214" t="s">
        <v>33</v>
      </c>
      <c r="C35" s="1399">
        <f>'8_2.1.21 SIS'!BG35</f>
        <v>0</v>
      </c>
      <c r="D35" s="216">
        <f>'9_Per Pupil Summary'!S34</f>
        <v>8903.7948520920945</v>
      </c>
      <c r="E35" s="216">
        <f t="shared" si="4"/>
        <v>0</v>
      </c>
      <c r="F35" s="216">
        <v>8904</v>
      </c>
      <c r="G35" s="216">
        <v>0</v>
      </c>
      <c r="H35" s="220">
        <f t="shared" si="1"/>
        <v>8904</v>
      </c>
      <c r="I35" s="219">
        <f t="shared" si="5"/>
        <v>8904</v>
      </c>
      <c r="J35" s="216">
        <v>0</v>
      </c>
      <c r="K35" s="219">
        <f t="shared" si="6"/>
        <v>8904</v>
      </c>
      <c r="L35" s="216">
        <v>0</v>
      </c>
      <c r="M35" s="216">
        <f t="shared" si="7"/>
        <v>8904</v>
      </c>
      <c r="N35" s="219">
        <f t="shared" si="2"/>
        <v>2226</v>
      </c>
      <c r="O35" s="219">
        <f t="shared" si="3"/>
        <v>8904</v>
      </c>
    </row>
    <row r="36" spans="1:15" ht="15.6" customHeight="1" x14ac:dyDescent="0.2">
      <c r="A36" s="417">
        <v>30</v>
      </c>
      <c r="B36" s="228" t="s">
        <v>34</v>
      </c>
      <c r="C36" s="1400">
        <f>'8_2.1.21 SIS'!BG36</f>
        <v>0</v>
      </c>
      <c r="D36" s="230">
        <f>'9_Per Pupil Summary'!S35</f>
        <v>10156.06742411813</v>
      </c>
      <c r="E36" s="230">
        <f t="shared" si="4"/>
        <v>0</v>
      </c>
      <c r="F36" s="230">
        <v>0</v>
      </c>
      <c r="G36" s="230">
        <v>0</v>
      </c>
      <c r="H36" s="234">
        <f t="shared" si="1"/>
        <v>0</v>
      </c>
      <c r="I36" s="233">
        <f t="shared" si="5"/>
        <v>0</v>
      </c>
      <c r="J36" s="230">
        <v>0</v>
      </c>
      <c r="K36" s="233">
        <f t="shared" si="6"/>
        <v>0</v>
      </c>
      <c r="L36" s="236">
        <v>0</v>
      </c>
      <c r="M36" s="230">
        <f t="shared" si="7"/>
        <v>0</v>
      </c>
      <c r="N36" s="237">
        <f t="shared" si="2"/>
        <v>0</v>
      </c>
      <c r="O36" s="237">
        <f t="shared" si="3"/>
        <v>0</v>
      </c>
    </row>
    <row r="37" spans="1:15" ht="15.6" customHeight="1" x14ac:dyDescent="0.2">
      <c r="A37" s="415">
        <v>31</v>
      </c>
      <c r="B37" s="197" t="s">
        <v>35</v>
      </c>
      <c r="C37" s="1398">
        <f>'8_2.1.21 SIS'!BG37</f>
        <v>0</v>
      </c>
      <c r="D37" s="199">
        <f>'9_Per Pupil Summary'!S36</f>
        <v>9660.7198193760269</v>
      </c>
      <c r="E37" s="199">
        <f t="shared" si="4"/>
        <v>0</v>
      </c>
      <c r="F37" s="199">
        <v>0</v>
      </c>
      <c r="G37" s="199">
        <v>0</v>
      </c>
      <c r="H37" s="203">
        <f t="shared" si="1"/>
        <v>0</v>
      </c>
      <c r="I37" s="202">
        <f t="shared" si="5"/>
        <v>0</v>
      </c>
      <c r="J37" s="199">
        <v>0</v>
      </c>
      <c r="K37" s="202">
        <f t="shared" si="6"/>
        <v>0</v>
      </c>
      <c r="L37" s="199">
        <v>0</v>
      </c>
      <c r="M37" s="199">
        <f t="shared" si="7"/>
        <v>0</v>
      </c>
      <c r="N37" s="202">
        <f t="shared" si="2"/>
        <v>0</v>
      </c>
      <c r="O37" s="204">
        <f t="shared" si="3"/>
        <v>0</v>
      </c>
    </row>
    <row r="38" spans="1:15" ht="15.6" customHeight="1" x14ac:dyDescent="0.2">
      <c r="A38" s="416">
        <v>32</v>
      </c>
      <c r="B38" s="214" t="s">
        <v>36</v>
      </c>
      <c r="C38" s="1399">
        <f>'8_2.1.21 SIS'!BG38</f>
        <v>0</v>
      </c>
      <c r="D38" s="216">
        <f>'9_Per Pupil Summary'!S37</f>
        <v>9496.9261784675073</v>
      </c>
      <c r="E38" s="216">
        <f t="shared" si="4"/>
        <v>0</v>
      </c>
      <c r="F38" s="216">
        <v>0</v>
      </c>
      <c r="G38" s="216">
        <v>0</v>
      </c>
      <c r="H38" s="220">
        <f t="shared" si="1"/>
        <v>0</v>
      </c>
      <c r="I38" s="219">
        <f t="shared" si="5"/>
        <v>0</v>
      </c>
      <c r="J38" s="216">
        <v>0</v>
      </c>
      <c r="K38" s="219">
        <f t="shared" si="6"/>
        <v>0</v>
      </c>
      <c r="L38" s="216">
        <v>0</v>
      </c>
      <c r="M38" s="216">
        <f t="shared" si="7"/>
        <v>0</v>
      </c>
      <c r="N38" s="219">
        <f t="shared" si="2"/>
        <v>0</v>
      </c>
      <c r="O38" s="219">
        <f t="shared" si="3"/>
        <v>0</v>
      </c>
    </row>
    <row r="39" spans="1:15" ht="15.6" customHeight="1" x14ac:dyDescent="0.2">
      <c r="A39" s="416">
        <v>33</v>
      </c>
      <c r="B39" s="214" t="s">
        <v>37</v>
      </c>
      <c r="C39" s="1399">
        <f>'8_2.1.21 SIS'!BG39</f>
        <v>0</v>
      </c>
      <c r="D39" s="216">
        <f>'9_Per Pupil Summary'!S38</f>
        <v>10861.667897091724</v>
      </c>
      <c r="E39" s="216">
        <f t="shared" si="4"/>
        <v>0</v>
      </c>
      <c r="F39" s="216">
        <v>0</v>
      </c>
      <c r="G39" s="216">
        <v>0</v>
      </c>
      <c r="H39" s="220">
        <f t="shared" ref="H39:H70" si="8">F39+G39</f>
        <v>0</v>
      </c>
      <c r="I39" s="219">
        <f t="shared" si="5"/>
        <v>0</v>
      </c>
      <c r="J39" s="216">
        <v>0</v>
      </c>
      <c r="K39" s="219">
        <f t="shared" si="6"/>
        <v>0</v>
      </c>
      <c r="L39" s="216">
        <v>0</v>
      </c>
      <c r="M39" s="216">
        <f t="shared" si="7"/>
        <v>0</v>
      </c>
      <c r="N39" s="219">
        <f t="shared" ref="N39:N70" si="9">ROUND(M39/$N$87,0)</f>
        <v>0</v>
      </c>
      <c r="O39" s="219">
        <f t="shared" ref="O39:O75" si="10">K39</f>
        <v>0</v>
      </c>
    </row>
    <row r="40" spans="1:15" ht="15.6" customHeight="1" x14ac:dyDescent="0.2">
      <c r="A40" s="416">
        <v>34</v>
      </c>
      <c r="B40" s="214" t="s">
        <v>38</v>
      </c>
      <c r="C40" s="1399">
        <f>'8_2.1.21 SIS'!BG40</f>
        <v>0</v>
      </c>
      <c r="D40" s="216">
        <f>'9_Per Pupil Summary'!S39</f>
        <v>10761.851322561341</v>
      </c>
      <c r="E40" s="216">
        <f t="shared" si="4"/>
        <v>0</v>
      </c>
      <c r="F40" s="216">
        <v>0</v>
      </c>
      <c r="G40" s="216">
        <v>0</v>
      </c>
      <c r="H40" s="220">
        <f t="shared" si="8"/>
        <v>0</v>
      </c>
      <c r="I40" s="219">
        <f t="shared" si="5"/>
        <v>0</v>
      </c>
      <c r="J40" s="216">
        <v>0</v>
      </c>
      <c r="K40" s="219">
        <f t="shared" si="6"/>
        <v>0</v>
      </c>
      <c r="L40" s="216">
        <v>0</v>
      </c>
      <c r="M40" s="216">
        <f t="shared" si="7"/>
        <v>0</v>
      </c>
      <c r="N40" s="219">
        <f t="shared" si="9"/>
        <v>0</v>
      </c>
      <c r="O40" s="219">
        <f t="shared" si="10"/>
        <v>0</v>
      </c>
    </row>
    <row r="41" spans="1:15" ht="15.6" customHeight="1" x14ac:dyDescent="0.2">
      <c r="A41" s="417">
        <v>35</v>
      </c>
      <c r="B41" s="228" t="s">
        <v>39</v>
      </c>
      <c r="C41" s="1400">
        <f>'8_2.1.21 SIS'!BG41</f>
        <v>0</v>
      </c>
      <c r="D41" s="230">
        <f>'9_Per Pupil Summary'!S40</f>
        <v>9499.745693160814</v>
      </c>
      <c r="E41" s="230">
        <f t="shared" si="4"/>
        <v>0</v>
      </c>
      <c r="F41" s="230">
        <v>0</v>
      </c>
      <c r="G41" s="230">
        <v>0</v>
      </c>
      <c r="H41" s="234">
        <f t="shared" si="8"/>
        <v>0</v>
      </c>
      <c r="I41" s="233">
        <f t="shared" si="5"/>
        <v>0</v>
      </c>
      <c r="J41" s="230">
        <v>0</v>
      </c>
      <c r="K41" s="233">
        <f t="shared" si="6"/>
        <v>0</v>
      </c>
      <c r="L41" s="236">
        <v>0</v>
      </c>
      <c r="M41" s="230">
        <f t="shared" si="7"/>
        <v>0</v>
      </c>
      <c r="N41" s="237">
        <f t="shared" si="9"/>
        <v>0</v>
      </c>
      <c r="O41" s="237">
        <f t="shared" si="10"/>
        <v>0</v>
      </c>
    </row>
    <row r="42" spans="1:15" ht="15.6" customHeight="1" x14ac:dyDescent="0.2">
      <c r="A42" s="415">
        <v>36</v>
      </c>
      <c r="B42" s="197" t="s">
        <v>40</v>
      </c>
      <c r="C42" s="1398">
        <f>'8_2.1.21 SIS'!BG42</f>
        <v>133</v>
      </c>
      <c r="D42" s="199">
        <f>'9_Per Pupil Summary'!S41</f>
        <v>9206.5862800875275</v>
      </c>
      <c r="E42" s="199">
        <f t="shared" si="4"/>
        <v>1224476</v>
      </c>
      <c r="F42" s="199">
        <v>64446</v>
      </c>
      <c r="G42" s="199">
        <v>-27620</v>
      </c>
      <c r="H42" s="203">
        <f t="shared" si="8"/>
        <v>36826</v>
      </c>
      <c r="I42" s="202">
        <f t="shared" si="5"/>
        <v>1261302</v>
      </c>
      <c r="J42" s="199">
        <v>0</v>
      </c>
      <c r="K42" s="202">
        <f t="shared" si="6"/>
        <v>1261302</v>
      </c>
      <c r="L42" s="199">
        <v>816320</v>
      </c>
      <c r="M42" s="199">
        <f t="shared" si="7"/>
        <v>444982</v>
      </c>
      <c r="N42" s="202">
        <f t="shared" si="9"/>
        <v>111246</v>
      </c>
      <c r="O42" s="204">
        <f t="shared" si="10"/>
        <v>1261302</v>
      </c>
    </row>
    <row r="43" spans="1:15" ht="15.6" customHeight="1" x14ac:dyDescent="0.2">
      <c r="A43" s="416">
        <v>37</v>
      </c>
      <c r="B43" s="214" t="s">
        <v>41</v>
      </c>
      <c r="C43" s="1399">
        <f>'8_2.1.21 SIS'!BG43</f>
        <v>0</v>
      </c>
      <c r="D43" s="216">
        <f>'9_Per Pupil Summary'!S42</f>
        <v>9612.3900772200759</v>
      </c>
      <c r="E43" s="216">
        <f t="shared" si="4"/>
        <v>0</v>
      </c>
      <c r="F43" s="216">
        <v>0</v>
      </c>
      <c r="G43" s="216">
        <v>0</v>
      </c>
      <c r="H43" s="220">
        <f t="shared" si="8"/>
        <v>0</v>
      </c>
      <c r="I43" s="219">
        <f t="shared" si="5"/>
        <v>0</v>
      </c>
      <c r="J43" s="216">
        <v>0</v>
      </c>
      <c r="K43" s="219">
        <f t="shared" si="6"/>
        <v>0</v>
      </c>
      <c r="L43" s="216">
        <v>0</v>
      </c>
      <c r="M43" s="216">
        <f t="shared" si="7"/>
        <v>0</v>
      </c>
      <c r="N43" s="219">
        <f t="shared" si="9"/>
        <v>0</v>
      </c>
      <c r="O43" s="219">
        <f t="shared" si="10"/>
        <v>0</v>
      </c>
    </row>
    <row r="44" spans="1:15" ht="15.6" customHeight="1" x14ac:dyDescent="0.2">
      <c r="A44" s="416">
        <v>38</v>
      </c>
      <c r="B44" s="214" t="s">
        <v>42</v>
      </c>
      <c r="C44" s="1399">
        <f>'8_2.1.21 SIS'!BG44</f>
        <v>3</v>
      </c>
      <c r="D44" s="216">
        <f>'9_Per Pupil Summary'!S43</f>
        <v>9603.6661481870724</v>
      </c>
      <c r="E44" s="216">
        <f t="shared" si="4"/>
        <v>28811</v>
      </c>
      <c r="F44" s="216">
        <v>0</v>
      </c>
      <c r="G44" s="216">
        <v>0</v>
      </c>
      <c r="H44" s="220">
        <f t="shared" si="8"/>
        <v>0</v>
      </c>
      <c r="I44" s="219">
        <f t="shared" si="5"/>
        <v>28811</v>
      </c>
      <c r="J44" s="216">
        <v>0</v>
      </c>
      <c r="K44" s="219">
        <f t="shared" si="6"/>
        <v>28811</v>
      </c>
      <c r="L44" s="216">
        <v>19208</v>
      </c>
      <c r="M44" s="216">
        <f t="shared" si="7"/>
        <v>9603</v>
      </c>
      <c r="N44" s="219">
        <f t="shared" si="9"/>
        <v>2401</v>
      </c>
      <c r="O44" s="219">
        <f t="shared" si="10"/>
        <v>28811</v>
      </c>
    </row>
    <row r="45" spans="1:15" ht="15.6" customHeight="1" x14ac:dyDescent="0.2">
      <c r="A45" s="416">
        <v>39</v>
      </c>
      <c r="B45" s="214" t="s">
        <v>43</v>
      </c>
      <c r="C45" s="1399">
        <f>'8_2.1.21 SIS'!BG45</f>
        <v>0</v>
      </c>
      <c r="D45" s="216">
        <f>'9_Per Pupil Summary'!S44</f>
        <v>9816.4488455538212</v>
      </c>
      <c r="E45" s="216">
        <f t="shared" si="4"/>
        <v>0</v>
      </c>
      <c r="F45" s="216">
        <v>0</v>
      </c>
      <c r="G45" s="216">
        <v>0</v>
      </c>
      <c r="H45" s="220">
        <f t="shared" si="8"/>
        <v>0</v>
      </c>
      <c r="I45" s="219">
        <f t="shared" si="5"/>
        <v>0</v>
      </c>
      <c r="J45" s="216">
        <v>0</v>
      </c>
      <c r="K45" s="219">
        <f t="shared" si="6"/>
        <v>0</v>
      </c>
      <c r="L45" s="216">
        <v>0</v>
      </c>
      <c r="M45" s="216">
        <f t="shared" si="7"/>
        <v>0</v>
      </c>
      <c r="N45" s="219">
        <f t="shared" si="9"/>
        <v>0</v>
      </c>
      <c r="O45" s="219">
        <f t="shared" si="10"/>
        <v>0</v>
      </c>
    </row>
    <row r="46" spans="1:15" ht="15.6" customHeight="1" x14ac:dyDescent="0.2">
      <c r="A46" s="417">
        <v>40</v>
      </c>
      <c r="B46" s="228" t="s">
        <v>44</v>
      </c>
      <c r="C46" s="1400">
        <f>'8_2.1.21 SIS'!BG46</f>
        <v>0</v>
      </c>
      <c r="D46" s="230">
        <f>'9_Per Pupil Summary'!S45</f>
        <v>9567.9124528125139</v>
      </c>
      <c r="E46" s="230">
        <f t="shared" si="4"/>
        <v>0</v>
      </c>
      <c r="F46" s="230">
        <v>0</v>
      </c>
      <c r="G46" s="230">
        <v>0</v>
      </c>
      <c r="H46" s="234">
        <f t="shared" si="8"/>
        <v>0</v>
      </c>
      <c r="I46" s="233">
        <f t="shared" si="5"/>
        <v>0</v>
      </c>
      <c r="J46" s="230">
        <v>0</v>
      </c>
      <c r="K46" s="233">
        <f t="shared" si="6"/>
        <v>0</v>
      </c>
      <c r="L46" s="236">
        <v>0</v>
      </c>
      <c r="M46" s="230">
        <f t="shared" si="7"/>
        <v>0</v>
      </c>
      <c r="N46" s="237">
        <f t="shared" si="9"/>
        <v>0</v>
      </c>
      <c r="O46" s="237">
        <f t="shared" si="10"/>
        <v>0</v>
      </c>
    </row>
    <row r="47" spans="1:15" ht="15.6" customHeight="1" x14ac:dyDescent="0.2">
      <c r="A47" s="415">
        <v>41</v>
      </c>
      <c r="B47" s="197" t="s">
        <v>45</v>
      </c>
      <c r="C47" s="1398">
        <f>'8_2.1.21 SIS'!BG47</f>
        <v>0</v>
      </c>
      <c r="D47" s="199">
        <f>'9_Per Pupil Summary'!S46</f>
        <v>9636.8193825180424</v>
      </c>
      <c r="E47" s="199">
        <f t="shared" si="4"/>
        <v>0</v>
      </c>
      <c r="F47" s="199">
        <v>0</v>
      </c>
      <c r="G47" s="199">
        <v>0</v>
      </c>
      <c r="H47" s="203">
        <f t="shared" si="8"/>
        <v>0</v>
      </c>
      <c r="I47" s="202">
        <f t="shared" si="5"/>
        <v>0</v>
      </c>
      <c r="J47" s="199">
        <v>0</v>
      </c>
      <c r="K47" s="202">
        <f t="shared" si="6"/>
        <v>0</v>
      </c>
      <c r="L47" s="199">
        <v>0</v>
      </c>
      <c r="M47" s="199">
        <f t="shared" si="7"/>
        <v>0</v>
      </c>
      <c r="N47" s="202">
        <f t="shared" si="9"/>
        <v>0</v>
      </c>
      <c r="O47" s="204">
        <f t="shared" si="10"/>
        <v>0</v>
      </c>
    </row>
    <row r="48" spans="1:15" ht="15.6" customHeight="1" x14ac:dyDescent="0.2">
      <c r="A48" s="416">
        <v>42</v>
      </c>
      <c r="B48" s="214" t="s">
        <v>46</v>
      </c>
      <c r="C48" s="1399">
        <f>'8_2.1.21 SIS'!BG48</f>
        <v>0</v>
      </c>
      <c r="D48" s="216">
        <f>'9_Per Pupil Summary'!S47</f>
        <v>10077.097050092765</v>
      </c>
      <c r="E48" s="216">
        <f t="shared" si="4"/>
        <v>0</v>
      </c>
      <c r="F48" s="216">
        <v>0</v>
      </c>
      <c r="G48" s="216">
        <v>0</v>
      </c>
      <c r="H48" s="220">
        <f t="shared" si="8"/>
        <v>0</v>
      </c>
      <c r="I48" s="219">
        <f t="shared" si="5"/>
        <v>0</v>
      </c>
      <c r="J48" s="216">
        <v>0</v>
      </c>
      <c r="K48" s="219">
        <f t="shared" si="6"/>
        <v>0</v>
      </c>
      <c r="L48" s="216">
        <v>0</v>
      </c>
      <c r="M48" s="216">
        <f t="shared" si="7"/>
        <v>0</v>
      </c>
      <c r="N48" s="219">
        <f t="shared" si="9"/>
        <v>0</v>
      </c>
      <c r="O48" s="219">
        <f t="shared" si="10"/>
        <v>0</v>
      </c>
    </row>
    <row r="49" spans="1:15" ht="15.6" customHeight="1" x14ac:dyDescent="0.2">
      <c r="A49" s="416">
        <v>43</v>
      </c>
      <c r="B49" s="214" t="s">
        <v>47</v>
      </c>
      <c r="C49" s="1399">
        <f>'8_2.1.21 SIS'!BG49</f>
        <v>0</v>
      </c>
      <c r="D49" s="216">
        <f>'9_Per Pupil Summary'!S48</f>
        <v>9982.799959370237</v>
      </c>
      <c r="E49" s="216">
        <f t="shared" si="4"/>
        <v>0</v>
      </c>
      <c r="F49" s="216">
        <v>0</v>
      </c>
      <c r="G49" s="216">
        <v>0</v>
      </c>
      <c r="H49" s="220">
        <f t="shared" si="8"/>
        <v>0</v>
      </c>
      <c r="I49" s="219">
        <f t="shared" si="5"/>
        <v>0</v>
      </c>
      <c r="J49" s="216">
        <v>0</v>
      </c>
      <c r="K49" s="219">
        <f t="shared" si="6"/>
        <v>0</v>
      </c>
      <c r="L49" s="216">
        <v>0</v>
      </c>
      <c r="M49" s="216">
        <f t="shared" si="7"/>
        <v>0</v>
      </c>
      <c r="N49" s="219">
        <f t="shared" si="9"/>
        <v>0</v>
      </c>
      <c r="O49" s="219">
        <f t="shared" si="10"/>
        <v>0</v>
      </c>
    </row>
    <row r="50" spans="1:15" ht="15.6" customHeight="1" x14ac:dyDescent="0.2">
      <c r="A50" s="416">
        <v>44</v>
      </c>
      <c r="B50" s="214" t="s">
        <v>48</v>
      </c>
      <c r="C50" s="1399">
        <f>'8_2.1.21 SIS'!BG50</f>
        <v>11</v>
      </c>
      <c r="D50" s="216">
        <f>'9_Per Pupil Summary'!S49</f>
        <v>9382.1066126695641</v>
      </c>
      <c r="E50" s="216">
        <f t="shared" si="4"/>
        <v>103203</v>
      </c>
      <c r="F50" s="216">
        <v>-18764</v>
      </c>
      <c r="G50" s="216">
        <v>-9382</v>
      </c>
      <c r="H50" s="220">
        <f t="shared" si="8"/>
        <v>-28146</v>
      </c>
      <c r="I50" s="219">
        <f t="shared" si="5"/>
        <v>75057</v>
      </c>
      <c r="J50" s="216">
        <v>0</v>
      </c>
      <c r="K50" s="219">
        <f t="shared" si="6"/>
        <v>75057</v>
      </c>
      <c r="L50" s="216">
        <v>68800</v>
      </c>
      <c r="M50" s="216">
        <f t="shared" si="7"/>
        <v>6257</v>
      </c>
      <c r="N50" s="219">
        <f t="shared" si="9"/>
        <v>1564</v>
      </c>
      <c r="O50" s="219">
        <f t="shared" si="10"/>
        <v>75057</v>
      </c>
    </row>
    <row r="51" spans="1:15" ht="15.6" customHeight="1" x14ac:dyDescent="0.2">
      <c r="A51" s="417">
        <v>45</v>
      </c>
      <c r="B51" s="228" t="s">
        <v>49</v>
      </c>
      <c r="C51" s="1400">
        <f>'8_2.1.21 SIS'!BG51</f>
        <v>5</v>
      </c>
      <c r="D51" s="230">
        <f>'9_Per Pupil Summary'!S50</f>
        <v>8593.4930751952088</v>
      </c>
      <c r="E51" s="230">
        <f t="shared" si="4"/>
        <v>42967</v>
      </c>
      <c r="F51" s="230">
        <v>25780</v>
      </c>
      <c r="G51" s="230">
        <v>-4297</v>
      </c>
      <c r="H51" s="234">
        <f t="shared" si="8"/>
        <v>21483</v>
      </c>
      <c r="I51" s="233">
        <f t="shared" si="5"/>
        <v>64450</v>
      </c>
      <c r="J51" s="230">
        <v>0</v>
      </c>
      <c r="K51" s="233">
        <f t="shared" si="6"/>
        <v>64450</v>
      </c>
      <c r="L51" s="236">
        <v>28648</v>
      </c>
      <c r="M51" s="230">
        <f t="shared" si="7"/>
        <v>35802</v>
      </c>
      <c r="N51" s="237">
        <f t="shared" si="9"/>
        <v>8951</v>
      </c>
      <c r="O51" s="237">
        <f t="shared" si="10"/>
        <v>64450</v>
      </c>
    </row>
    <row r="52" spans="1:15" ht="15.6" customHeight="1" x14ac:dyDescent="0.2">
      <c r="A52" s="415">
        <v>46</v>
      </c>
      <c r="B52" s="197" t="s">
        <v>50</v>
      </c>
      <c r="C52" s="1398">
        <f>'8_2.1.21 SIS'!BG52</f>
        <v>0</v>
      </c>
      <c r="D52" s="199">
        <f>'9_Per Pupil Summary'!S51</f>
        <v>11510.272294520548</v>
      </c>
      <c r="E52" s="199">
        <f t="shared" si="4"/>
        <v>0</v>
      </c>
      <c r="F52" s="199">
        <v>0</v>
      </c>
      <c r="G52" s="199">
        <v>0</v>
      </c>
      <c r="H52" s="203">
        <f t="shared" si="8"/>
        <v>0</v>
      </c>
      <c r="I52" s="202">
        <f t="shared" si="5"/>
        <v>0</v>
      </c>
      <c r="J52" s="199">
        <v>0</v>
      </c>
      <c r="K52" s="202">
        <f t="shared" si="6"/>
        <v>0</v>
      </c>
      <c r="L52" s="199">
        <v>0</v>
      </c>
      <c r="M52" s="199">
        <f t="shared" si="7"/>
        <v>0</v>
      </c>
      <c r="N52" s="202">
        <f t="shared" si="9"/>
        <v>0</v>
      </c>
      <c r="O52" s="204">
        <f t="shared" si="10"/>
        <v>0</v>
      </c>
    </row>
    <row r="53" spans="1:15" ht="15.6" customHeight="1" x14ac:dyDescent="0.2">
      <c r="A53" s="416">
        <v>47</v>
      </c>
      <c r="B53" s="214" t="s">
        <v>51</v>
      </c>
      <c r="C53" s="1399">
        <f>'8_2.1.21 SIS'!BG53</f>
        <v>2</v>
      </c>
      <c r="D53" s="216">
        <f>'9_Per Pupil Summary'!S52</f>
        <v>9604.7579024099978</v>
      </c>
      <c r="E53" s="216">
        <f t="shared" si="4"/>
        <v>19210</v>
      </c>
      <c r="F53" s="216">
        <v>0</v>
      </c>
      <c r="G53" s="216">
        <v>0</v>
      </c>
      <c r="H53" s="220">
        <f t="shared" si="8"/>
        <v>0</v>
      </c>
      <c r="I53" s="219">
        <f t="shared" si="5"/>
        <v>19210</v>
      </c>
      <c r="J53" s="216">
        <v>0</v>
      </c>
      <c r="K53" s="219">
        <f t="shared" si="6"/>
        <v>19210</v>
      </c>
      <c r="L53" s="216">
        <v>12808</v>
      </c>
      <c r="M53" s="216">
        <f t="shared" si="7"/>
        <v>6402</v>
      </c>
      <c r="N53" s="219">
        <f t="shared" si="9"/>
        <v>1601</v>
      </c>
      <c r="O53" s="219">
        <f t="shared" si="10"/>
        <v>19210</v>
      </c>
    </row>
    <row r="54" spans="1:15" ht="15.6" customHeight="1" x14ac:dyDescent="0.2">
      <c r="A54" s="416">
        <v>48</v>
      </c>
      <c r="B54" s="214" t="s">
        <v>89</v>
      </c>
      <c r="C54" s="1399">
        <f>'8_2.1.21 SIS'!BG54</f>
        <v>2</v>
      </c>
      <c r="D54" s="216">
        <f>'9_Per Pupil Summary'!S53</f>
        <v>9603.1613821138199</v>
      </c>
      <c r="E54" s="216">
        <f t="shared" si="4"/>
        <v>19206</v>
      </c>
      <c r="F54" s="216">
        <v>9603</v>
      </c>
      <c r="G54" s="216">
        <v>0</v>
      </c>
      <c r="H54" s="220">
        <f t="shared" si="8"/>
        <v>9603</v>
      </c>
      <c r="I54" s="219">
        <f t="shared" si="5"/>
        <v>28809</v>
      </c>
      <c r="J54" s="216">
        <v>0</v>
      </c>
      <c r="K54" s="219">
        <f t="shared" si="6"/>
        <v>28809</v>
      </c>
      <c r="L54" s="216">
        <v>12808</v>
      </c>
      <c r="M54" s="216">
        <f t="shared" si="7"/>
        <v>16001</v>
      </c>
      <c r="N54" s="219">
        <f t="shared" si="9"/>
        <v>4000</v>
      </c>
      <c r="O54" s="219">
        <f t="shared" si="10"/>
        <v>28809</v>
      </c>
    </row>
    <row r="55" spans="1:15" ht="15.6" customHeight="1" x14ac:dyDescent="0.2">
      <c r="A55" s="416">
        <v>49</v>
      </c>
      <c r="B55" s="214" t="s">
        <v>52</v>
      </c>
      <c r="C55" s="1399">
        <f>'8_2.1.21 SIS'!BG55</f>
        <v>0</v>
      </c>
      <c r="D55" s="216">
        <f>'9_Per Pupil Summary'!S54</f>
        <v>9046.1366287730307</v>
      </c>
      <c r="E55" s="216">
        <f t="shared" si="4"/>
        <v>0</v>
      </c>
      <c r="F55" s="216">
        <v>0</v>
      </c>
      <c r="G55" s="216">
        <v>0</v>
      </c>
      <c r="H55" s="220">
        <f t="shared" si="8"/>
        <v>0</v>
      </c>
      <c r="I55" s="219">
        <f t="shared" si="5"/>
        <v>0</v>
      </c>
      <c r="J55" s="216">
        <v>0</v>
      </c>
      <c r="K55" s="219">
        <f t="shared" si="6"/>
        <v>0</v>
      </c>
      <c r="L55" s="216">
        <v>0</v>
      </c>
      <c r="M55" s="216">
        <f t="shared" si="7"/>
        <v>0</v>
      </c>
      <c r="N55" s="219">
        <f t="shared" si="9"/>
        <v>0</v>
      </c>
      <c r="O55" s="219">
        <f t="shared" si="10"/>
        <v>0</v>
      </c>
    </row>
    <row r="56" spans="1:15" ht="15.6" customHeight="1" x14ac:dyDescent="0.2">
      <c r="A56" s="417">
        <v>50</v>
      </c>
      <c r="B56" s="228" t="s">
        <v>53</v>
      </c>
      <c r="C56" s="1400">
        <f>'8_2.1.21 SIS'!BG56</f>
        <v>0</v>
      </c>
      <c r="D56" s="230">
        <f>'9_Per Pupil Summary'!S55</f>
        <v>9332.1664789502465</v>
      </c>
      <c r="E56" s="230">
        <f t="shared" si="4"/>
        <v>0</v>
      </c>
      <c r="F56" s="230">
        <v>0</v>
      </c>
      <c r="G56" s="230">
        <v>0</v>
      </c>
      <c r="H56" s="234">
        <f t="shared" si="8"/>
        <v>0</v>
      </c>
      <c r="I56" s="233">
        <f t="shared" si="5"/>
        <v>0</v>
      </c>
      <c r="J56" s="230">
        <v>0</v>
      </c>
      <c r="K56" s="233">
        <f t="shared" si="6"/>
        <v>0</v>
      </c>
      <c r="L56" s="236">
        <v>0</v>
      </c>
      <c r="M56" s="230">
        <f t="shared" si="7"/>
        <v>0</v>
      </c>
      <c r="N56" s="237">
        <f t="shared" si="9"/>
        <v>0</v>
      </c>
      <c r="O56" s="237">
        <f t="shared" si="10"/>
        <v>0</v>
      </c>
    </row>
    <row r="57" spans="1:15" ht="15.6" customHeight="1" x14ac:dyDescent="0.2">
      <c r="A57" s="415">
        <v>51</v>
      </c>
      <c r="B57" s="197" t="s">
        <v>54</v>
      </c>
      <c r="C57" s="1398">
        <f>'8_2.1.21 SIS'!BG57</f>
        <v>0</v>
      </c>
      <c r="D57" s="199">
        <f>'9_Per Pupil Summary'!S56</f>
        <v>9918.815681054537</v>
      </c>
      <c r="E57" s="199">
        <f t="shared" si="4"/>
        <v>0</v>
      </c>
      <c r="F57" s="199">
        <v>0</v>
      </c>
      <c r="G57" s="199">
        <v>0</v>
      </c>
      <c r="H57" s="203">
        <f t="shared" si="8"/>
        <v>0</v>
      </c>
      <c r="I57" s="202">
        <f t="shared" si="5"/>
        <v>0</v>
      </c>
      <c r="J57" s="199">
        <v>0</v>
      </c>
      <c r="K57" s="202">
        <f t="shared" si="6"/>
        <v>0</v>
      </c>
      <c r="L57" s="199">
        <v>0</v>
      </c>
      <c r="M57" s="199">
        <f t="shared" si="7"/>
        <v>0</v>
      </c>
      <c r="N57" s="202">
        <f t="shared" si="9"/>
        <v>0</v>
      </c>
      <c r="O57" s="204">
        <f t="shared" si="10"/>
        <v>0</v>
      </c>
    </row>
    <row r="58" spans="1:15" ht="15.6" customHeight="1" x14ac:dyDescent="0.2">
      <c r="A58" s="416">
        <v>52</v>
      </c>
      <c r="B58" s="214" t="s">
        <v>55</v>
      </c>
      <c r="C58" s="1399">
        <f>'8_2.1.21 SIS'!BG58</f>
        <v>38</v>
      </c>
      <c r="D58" s="216">
        <f>'9_Per Pupil Summary'!S57</f>
        <v>9625.3325549413494</v>
      </c>
      <c r="E58" s="216">
        <f t="shared" si="4"/>
        <v>365763</v>
      </c>
      <c r="F58" s="216">
        <v>-19251</v>
      </c>
      <c r="G58" s="216">
        <v>-9625</v>
      </c>
      <c r="H58" s="220">
        <f t="shared" si="8"/>
        <v>-28876</v>
      </c>
      <c r="I58" s="219">
        <f t="shared" si="5"/>
        <v>336887</v>
      </c>
      <c r="J58" s="216">
        <v>0</v>
      </c>
      <c r="K58" s="219">
        <f t="shared" si="6"/>
        <v>336887</v>
      </c>
      <c r="L58" s="216">
        <v>243840</v>
      </c>
      <c r="M58" s="216">
        <f t="shared" si="7"/>
        <v>93047</v>
      </c>
      <c r="N58" s="219">
        <f t="shared" si="9"/>
        <v>23262</v>
      </c>
      <c r="O58" s="219">
        <f t="shared" si="10"/>
        <v>336887</v>
      </c>
    </row>
    <row r="59" spans="1:15" ht="15.6" customHeight="1" x14ac:dyDescent="0.2">
      <c r="A59" s="416">
        <v>53</v>
      </c>
      <c r="B59" s="214" t="s">
        <v>56</v>
      </c>
      <c r="C59" s="1399">
        <f>'8_2.1.21 SIS'!BG59</f>
        <v>8</v>
      </c>
      <c r="D59" s="216">
        <f>'9_Per Pupil Summary'!S58</f>
        <v>9061.4109807208715</v>
      </c>
      <c r="E59" s="216">
        <f t="shared" si="4"/>
        <v>72491</v>
      </c>
      <c r="F59" s="216">
        <v>-27184</v>
      </c>
      <c r="G59" s="216">
        <v>0</v>
      </c>
      <c r="H59" s="220">
        <f t="shared" si="8"/>
        <v>-27184</v>
      </c>
      <c r="I59" s="219">
        <f t="shared" si="5"/>
        <v>45307</v>
      </c>
      <c r="J59" s="216">
        <v>0</v>
      </c>
      <c r="K59" s="219">
        <f t="shared" si="6"/>
        <v>45307</v>
      </c>
      <c r="L59" s="216">
        <v>48328</v>
      </c>
      <c r="M59" s="216">
        <f t="shared" si="7"/>
        <v>-3021</v>
      </c>
      <c r="N59" s="219">
        <f t="shared" si="9"/>
        <v>-755</v>
      </c>
      <c r="O59" s="219">
        <f t="shared" si="10"/>
        <v>45307</v>
      </c>
    </row>
    <row r="60" spans="1:15" ht="15.6" customHeight="1" x14ac:dyDescent="0.2">
      <c r="A60" s="416">
        <v>54</v>
      </c>
      <c r="B60" s="214" t="s">
        <v>57</v>
      </c>
      <c r="C60" s="1399">
        <f>'8_2.1.21 SIS'!BG60</f>
        <v>0</v>
      </c>
      <c r="D60" s="216">
        <f>'9_Per Pupil Summary'!S59</f>
        <v>11158.272928039703</v>
      </c>
      <c r="E60" s="216">
        <f t="shared" si="4"/>
        <v>0</v>
      </c>
      <c r="F60" s="216">
        <v>0</v>
      </c>
      <c r="G60" s="216">
        <v>0</v>
      </c>
      <c r="H60" s="220">
        <f t="shared" si="8"/>
        <v>0</v>
      </c>
      <c r="I60" s="219">
        <f t="shared" si="5"/>
        <v>0</v>
      </c>
      <c r="J60" s="216">
        <v>0</v>
      </c>
      <c r="K60" s="219">
        <f t="shared" si="6"/>
        <v>0</v>
      </c>
      <c r="L60" s="216">
        <v>0</v>
      </c>
      <c r="M60" s="216">
        <f t="shared" si="7"/>
        <v>0</v>
      </c>
      <c r="N60" s="219">
        <f t="shared" si="9"/>
        <v>0</v>
      </c>
      <c r="O60" s="219">
        <f t="shared" si="10"/>
        <v>0</v>
      </c>
    </row>
    <row r="61" spans="1:15" ht="15.6" customHeight="1" x14ac:dyDescent="0.2">
      <c r="A61" s="417">
        <v>55</v>
      </c>
      <c r="B61" s="228" t="s">
        <v>58</v>
      </c>
      <c r="C61" s="1400">
        <f>'8_2.1.21 SIS'!BG61</f>
        <v>0</v>
      </c>
      <c r="D61" s="230">
        <f>'9_Per Pupil Summary'!S60</f>
        <v>9299.6940490572961</v>
      </c>
      <c r="E61" s="230">
        <f t="shared" si="4"/>
        <v>0</v>
      </c>
      <c r="F61" s="230">
        <v>9300</v>
      </c>
      <c r="G61" s="230">
        <v>0</v>
      </c>
      <c r="H61" s="234">
        <f t="shared" si="8"/>
        <v>9300</v>
      </c>
      <c r="I61" s="233">
        <f t="shared" si="5"/>
        <v>9300</v>
      </c>
      <c r="J61" s="230">
        <v>0</v>
      </c>
      <c r="K61" s="233">
        <f t="shared" si="6"/>
        <v>9300</v>
      </c>
      <c r="L61" s="236">
        <v>0</v>
      </c>
      <c r="M61" s="230">
        <f t="shared" si="7"/>
        <v>9300</v>
      </c>
      <c r="N61" s="237">
        <f t="shared" si="9"/>
        <v>2325</v>
      </c>
      <c r="O61" s="237">
        <f t="shared" si="10"/>
        <v>9300</v>
      </c>
    </row>
    <row r="62" spans="1:15" ht="15.6" customHeight="1" x14ac:dyDescent="0.2">
      <c r="A62" s="415">
        <v>56</v>
      </c>
      <c r="B62" s="197" t="s">
        <v>59</v>
      </c>
      <c r="C62" s="1398">
        <f>'8_2.1.21 SIS'!BG62</f>
        <v>0</v>
      </c>
      <c r="D62" s="199">
        <f>'9_Per Pupil Summary'!S61</f>
        <v>10237.73950786056</v>
      </c>
      <c r="E62" s="199">
        <f t="shared" si="4"/>
        <v>0</v>
      </c>
      <c r="F62" s="199">
        <v>0</v>
      </c>
      <c r="G62" s="199">
        <v>0</v>
      </c>
      <c r="H62" s="203">
        <f t="shared" si="8"/>
        <v>0</v>
      </c>
      <c r="I62" s="202">
        <f t="shared" si="5"/>
        <v>0</v>
      </c>
      <c r="J62" s="199">
        <v>0</v>
      </c>
      <c r="K62" s="202">
        <f t="shared" si="6"/>
        <v>0</v>
      </c>
      <c r="L62" s="199">
        <v>0</v>
      </c>
      <c r="M62" s="199">
        <f t="shared" si="7"/>
        <v>0</v>
      </c>
      <c r="N62" s="202">
        <f t="shared" si="9"/>
        <v>0</v>
      </c>
      <c r="O62" s="204">
        <f t="shared" si="10"/>
        <v>0</v>
      </c>
    </row>
    <row r="63" spans="1:15" ht="15.6" customHeight="1" x14ac:dyDescent="0.2">
      <c r="A63" s="416">
        <v>57</v>
      </c>
      <c r="B63" s="214" t="s">
        <v>60</v>
      </c>
      <c r="C63" s="1399">
        <f>'8_2.1.21 SIS'!BG63</f>
        <v>0</v>
      </c>
      <c r="D63" s="216">
        <f>'9_Per Pupil Summary'!S62</f>
        <v>8864.8970059235326</v>
      </c>
      <c r="E63" s="216">
        <f t="shared" si="4"/>
        <v>0</v>
      </c>
      <c r="F63" s="216">
        <v>0</v>
      </c>
      <c r="G63" s="216">
        <v>0</v>
      </c>
      <c r="H63" s="220">
        <f t="shared" si="8"/>
        <v>0</v>
      </c>
      <c r="I63" s="219">
        <f t="shared" si="5"/>
        <v>0</v>
      </c>
      <c r="J63" s="216">
        <v>0</v>
      </c>
      <c r="K63" s="219">
        <f t="shared" si="6"/>
        <v>0</v>
      </c>
      <c r="L63" s="216">
        <v>0</v>
      </c>
      <c r="M63" s="216">
        <f t="shared" si="7"/>
        <v>0</v>
      </c>
      <c r="N63" s="219">
        <f t="shared" si="9"/>
        <v>0</v>
      </c>
      <c r="O63" s="219">
        <f t="shared" si="10"/>
        <v>0</v>
      </c>
    </row>
    <row r="64" spans="1:15" ht="15.6" customHeight="1" x14ac:dyDescent="0.2">
      <c r="A64" s="416">
        <v>58</v>
      </c>
      <c r="B64" s="214" t="s">
        <v>61</v>
      </c>
      <c r="C64" s="1399">
        <f>'8_2.1.21 SIS'!BG64</f>
        <v>0</v>
      </c>
      <c r="D64" s="216">
        <f>'9_Per Pupil Summary'!S63</f>
        <v>9714.6091062394607</v>
      </c>
      <c r="E64" s="216">
        <f t="shared" si="4"/>
        <v>0</v>
      </c>
      <c r="F64" s="216">
        <v>0</v>
      </c>
      <c r="G64" s="216">
        <v>0</v>
      </c>
      <c r="H64" s="220">
        <f t="shared" si="8"/>
        <v>0</v>
      </c>
      <c r="I64" s="219">
        <f t="shared" si="5"/>
        <v>0</v>
      </c>
      <c r="J64" s="216">
        <v>0</v>
      </c>
      <c r="K64" s="219">
        <f t="shared" si="6"/>
        <v>0</v>
      </c>
      <c r="L64" s="216">
        <v>0</v>
      </c>
      <c r="M64" s="216">
        <f t="shared" si="7"/>
        <v>0</v>
      </c>
      <c r="N64" s="219">
        <f t="shared" si="9"/>
        <v>0</v>
      </c>
      <c r="O64" s="219">
        <f t="shared" si="10"/>
        <v>0</v>
      </c>
    </row>
    <row r="65" spans="1:15" ht="15.6" customHeight="1" x14ac:dyDescent="0.2">
      <c r="A65" s="416">
        <v>59</v>
      </c>
      <c r="B65" s="214" t="s">
        <v>62</v>
      </c>
      <c r="C65" s="1399">
        <f>'8_2.1.21 SIS'!BG65</f>
        <v>0</v>
      </c>
      <c r="D65" s="216">
        <f>'9_Per Pupil Summary'!S64</f>
        <v>9213.5109958506218</v>
      </c>
      <c r="E65" s="216">
        <f t="shared" si="4"/>
        <v>0</v>
      </c>
      <c r="F65" s="216">
        <v>0</v>
      </c>
      <c r="G65" s="216">
        <v>0</v>
      </c>
      <c r="H65" s="220">
        <f t="shared" si="8"/>
        <v>0</v>
      </c>
      <c r="I65" s="219">
        <f t="shared" si="5"/>
        <v>0</v>
      </c>
      <c r="J65" s="216">
        <v>0</v>
      </c>
      <c r="K65" s="219">
        <f t="shared" si="6"/>
        <v>0</v>
      </c>
      <c r="L65" s="216">
        <v>0</v>
      </c>
      <c r="M65" s="216">
        <f t="shared" si="7"/>
        <v>0</v>
      </c>
      <c r="N65" s="219">
        <f t="shared" si="9"/>
        <v>0</v>
      </c>
      <c r="O65" s="219">
        <f t="shared" si="10"/>
        <v>0</v>
      </c>
    </row>
    <row r="66" spans="1:15" ht="15.6" customHeight="1" x14ac:dyDescent="0.2">
      <c r="A66" s="417">
        <v>60</v>
      </c>
      <c r="B66" s="228" t="s">
        <v>63</v>
      </c>
      <c r="C66" s="1400">
        <f>'8_2.1.21 SIS'!BG66</f>
        <v>0</v>
      </c>
      <c r="D66" s="230">
        <f>'9_Per Pupil Summary'!S65</f>
        <v>10013.000138563973</v>
      </c>
      <c r="E66" s="230">
        <f t="shared" si="4"/>
        <v>0</v>
      </c>
      <c r="F66" s="230">
        <v>0</v>
      </c>
      <c r="G66" s="230">
        <v>0</v>
      </c>
      <c r="H66" s="234">
        <f t="shared" si="8"/>
        <v>0</v>
      </c>
      <c r="I66" s="233">
        <f t="shared" si="5"/>
        <v>0</v>
      </c>
      <c r="J66" s="230">
        <v>0</v>
      </c>
      <c r="K66" s="233">
        <f t="shared" si="6"/>
        <v>0</v>
      </c>
      <c r="L66" s="236">
        <v>0</v>
      </c>
      <c r="M66" s="230">
        <f t="shared" si="7"/>
        <v>0</v>
      </c>
      <c r="N66" s="237">
        <f t="shared" si="9"/>
        <v>0</v>
      </c>
      <c r="O66" s="237">
        <f t="shared" si="10"/>
        <v>0</v>
      </c>
    </row>
    <row r="67" spans="1:15" ht="15.6" customHeight="1" x14ac:dyDescent="0.2">
      <c r="A67" s="415">
        <v>61</v>
      </c>
      <c r="B67" s="197" t="s">
        <v>64</v>
      </c>
      <c r="C67" s="1398">
        <f>'8_2.1.21 SIS'!BG67</f>
        <v>0</v>
      </c>
      <c r="D67" s="199">
        <f>'9_Per Pupil Summary'!S66</f>
        <v>9239.1309051169974</v>
      </c>
      <c r="E67" s="199">
        <f t="shared" si="4"/>
        <v>0</v>
      </c>
      <c r="F67" s="199">
        <v>0</v>
      </c>
      <c r="G67" s="199">
        <v>0</v>
      </c>
      <c r="H67" s="203">
        <f t="shared" si="8"/>
        <v>0</v>
      </c>
      <c r="I67" s="202">
        <f t="shared" si="5"/>
        <v>0</v>
      </c>
      <c r="J67" s="199">
        <v>0</v>
      </c>
      <c r="K67" s="202">
        <f t="shared" si="6"/>
        <v>0</v>
      </c>
      <c r="L67" s="199">
        <v>0</v>
      </c>
      <c r="M67" s="199">
        <f t="shared" si="7"/>
        <v>0</v>
      </c>
      <c r="N67" s="202">
        <f t="shared" si="9"/>
        <v>0</v>
      </c>
      <c r="O67" s="204">
        <f t="shared" si="10"/>
        <v>0</v>
      </c>
    </row>
    <row r="68" spans="1:15" ht="15.6" customHeight="1" x14ac:dyDescent="0.2">
      <c r="A68" s="416">
        <v>62</v>
      </c>
      <c r="B68" s="214" t="s">
        <v>65</v>
      </c>
      <c r="C68" s="1399">
        <f>'8_2.1.21 SIS'!BG68</f>
        <v>0</v>
      </c>
      <c r="D68" s="216">
        <f>'9_Per Pupil Summary'!S67</f>
        <v>9522.1415732172027</v>
      </c>
      <c r="E68" s="216">
        <f t="shared" si="4"/>
        <v>0</v>
      </c>
      <c r="F68" s="216">
        <v>0</v>
      </c>
      <c r="G68" s="216">
        <v>0</v>
      </c>
      <c r="H68" s="220">
        <f t="shared" si="8"/>
        <v>0</v>
      </c>
      <c r="I68" s="219">
        <f t="shared" si="5"/>
        <v>0</v>
      </c>
      <c r="J68" s="216">
        <v>0</v>
      </c>
      <c r="K68" s="219">
        <f t="shared" si="6"/>
        <v>0</v>
      </c>
      <c r="L68" s="216">
        <v>0</v>
      </c>
      <c r="M68" s="216">
        <f t="shared" si="7"/>
        <v>0</v>
      </c>
      <c r="N68" s="219">
        <f t="shared" si="9"/>
        <v>0</v>
      </c>
      <c r="O68" s="219">
        <f t="shared" si="10"/>
        <v>0</v>
      </c>
    </row>
    <row r="69" spans="1:15" ht="15.6" customHeight="1" x14ac:dyDescent="0.2">
      <c r="A69" s="416">
        <v>63</v>
      </c>
      <c r="B69" s="214" t="s">
        <v>66</v>
      </c>
      <c r="C69" s="1399">
        <f>'8_2.1.21 SIS'!BG69</f>
        <v>0</v>
      </c>
      <c r="D69" s="216">
        <f>'9_Per Pupil Summary'!S68</f>
        <v>9611.0750942484283</v>
      </c>
      <c r="E69" s="216">
        <f t="shared" si="4"/>
        <v>0</v>
      </c>
      <c r="F69" s="216">
        <v>0</v>
      </c>
      <c r="G69" s="216">
        <v>0</v>
      </c>
      <c r="H69" s="220">
        <f t="shared" si="8"/>
        <v>0</v>
      </c>
      <c r="I69" s="219">
        <f t="shared" si="5"/>
        <v>0</v>
      </c>
      <c r="J69" s="216">
        <v>0</v>
      </c>
      <c r="K69" s="219">
        <f t="shared" si="6"/>
        <v>0</v>
      </c>
      <c r="L69" s="216">
        <v>0</v>
      </c>
      <c r="M69" s="216">
        <f t="shared" si="7"/>
        <v>0</v>
      </c>
      <c r="N69" s="219">
        <f t="shared" si="9"/>
        <v>0</v>
      </c>
      <c r="O69" s="219">
        <f t="shared" si="10"/>
        <v>0</v>
      </c>
    </row>
    <row r="70" spans="1:15" ht="15.6" customHeight="1" x14ac:dyDescent="0.2">
      <c r="A70" s="416">
        <v>64</v>
      </c>
      <c r="B70" s="214" t="s">
        <v>67</v>
      </c>
      <c r="C70" s="1399">
        <f>'8_2.1.21 SIS'!BG70</f>
        <v>0</v>
      </c>
      <c r="D70" s="216">
        <f>'9_Per Pupil Summary'!S69</f>
        <v>10656.775300950369</v>
      </c>
      <c r="E70" s="216">
        <f t="shared" si="4"/>
        <v>0</v>
      </c>
      <c r="F70" s="216">
        <v>0</v>
      </c>
      <c r="G70" s="216">
        <v>0</v>
      </c>
      <c r="H70" s="220">
        <f t="shared" si="8"/>
        <v>0</v>
      </c>
      <c r="I70" s="219">
        <f t="shared" si="5"/>
        <v>0</v>
      </c>
      <c r="J70" s="216">
        <v>0</v>
      </c>
      <c r="K70" s="219">
        <f t="shared" si="6"/>
        <v>0</v>
      </c>
      <c r="L70" s="216">
        <v>0</v>
      </c>
      <c r="M70" s="216">
        <f t="shared" si="7"/>
        <v>0</v>
      </c>
      <c r="N70" s="219">
        <f t="shared" si="9"/>
        <v>0</v>
      </c>
      <c r="O70" s="219">
        <f t="shared" si="10"/>
        <v>0</v>
      </c>
    </row>
    <row r="71" spans="1:15" ht="15.6" customHeight="1" x14ac:dyDescent="0.2">
      <c r="A71" s="417">
        <v>65</v>
      </c>
      <c r="B71" s="228" t="s">
        <v>68</v>
      </c>
      <c r="C71" s="1400">
        <f>'8_2.1.21 SIS'!BG71</f>
        <v>0</v>
      </c>
      <c r="D71" s="230">
        <f>'9_Per Pupil Summary'!S70</f>
        <v>10032.619230474244</v>
      </c>
      <c r="E71" s="230">
        <f t="shared" si="4"/>
        <v>0</v>
      </c>
      <c r="F71" s="230">
        <v>0</v>
      </c>
      <c r="G71" s="230">
        <v>0</v>
      </c>
      <c r="H71" s="234">
        <f>F71+G71</f>
        <v>0</v>
      </c>
      <c r="I71" s="233">
        <f t="shared" si="5"/>
        <v>0</v>
      </c>
      <c r="J71" s="230">
        <v>0</v>
      </c>
      <c r="K71" s="233">
        <f t="shared" si="6"/>
        <v>0</v>
      </c>
      <c r="L71" s="236">
        <v>0</v>
      </c>
      <c r="M71" s="230">
        <f t="shared" si="7"/>
        <v>0</v>
      </c>
      <c r="N71" s="237">
        <f t="shared" ref="N71:N75" si="11">ROUND(M71/$N$87,0)</f>
        <v>0</v>
      </c>
      <c r="O71" s="237">
        <f t="shared" si="10"/>
        <v>0</v>
      </c>
    </row>
    <row r="72" spans="1:15" ht="15.6" customHeight="1" x14ac:dyDescent="0.2">
      <c r="A72" s="416">
        <v>66</v>
      </c>
      <c r="B72" s="214" t="s">
        <v>69</v>
      </c>
      <c r="C72" s="1401">
        <f>'8_2.1.21 SIS'!BG72</f>
        <v>0</v>
      </c>
      <c r="D72" s="418">
        <f>'9_Per Pupil Summary'!S71</f>
        <v>11498.85928950159</v>
      </c>
      <c r="E72" s="418">
        <f t="shared" ref="E72:E75" si="12">ROUND(C72*D72,0)</f>
        <v>0</v>
      </c>
      <c r="F72" s="418">
        <v>0</v>
      </c>
      <c r="G72" s="418">
        <v>0</v>
      </c>
      <c r="H72" s="419">
        <f>F72+G72</f>
        <v>0</v>
      </c>
      <c r="I72" s="420">
        <f t="shared" ref="I72:I75" si="13">E72+H72</f>
        <v>0</v>
      </c>
      <c r="J72" s="418">
        <v>0</v>
      </c>
      <c r="K72" s="420">
        <f>ROUND(SUM(I72:J72),0)</f>
        <v>0</v>
      </c>
      <c r="L72" s="216">
        <v>0</v>
      </c>
      <c r="M72" s="418">
        <f>K72-L72</f>
        <v>0</v>
      </c>
      <c r="N72" s="219">
        <f t="shared" si="11"/>
        <v>0</v>
      </c>
      <c r="O72" s="219">
        <f t="shared" si="10"/>
        <v>0</v>
      </c>
    </row>
    <row r="73" spans="1:15" ht="15.6" customHeight="1" x14ac:dyDescent="0.2">
      <c r="A73" s="416">
        <v>67</v>
      </c>
      <c r="B73" s="214" t="s">
        <v>3</v>
      </c>
      <c r="C73" s="1401">
        <f>'8_2.1.21 SIS'!BG73</f>
        <v>0</v>
      </c>
      <c r="D73" s="418">
        <f>'9_Per Pupil Summary'!S72</f>
        <v>9460.3382591696136</v>
      </c>
      <c r="E73" s="418">
        <f t="shared" si="12"/>
        <v>0</v>
      </c>
      <c r="F73" s="418">
        <v>0</v>
      </c>
      <c r="G73" s="418">
        <v>0</v>
      </c>
      <c r="H73" s="419">
        <f>F73+G73</f>
        <v>0</v>
      </c>
      <c r="I73" s="420">
        <f t="shared" si="13"/>
        <v>0</v>
      </c>
      <c r="J73" s="418">
        <v>0</v>
      </c>
      <c r="K73" s="420">
        <f>ROUND(SUM(I73:J73),0)</f>
        <v>0</v>
      </c>
      <c r="L73" s="216">
        <v>0</v>
      </c>
      <c r="M73" s="418">
        <f>K73-L73</f>
        <v>0</v>
      </c>
      <c r="N73" s="219">
        <f t="shared" si="11"/>
        <v>0</v>
      </c>
      <c r="O73" s="219">
        <f t="shared" si="10"/>
        <v>0</v>
      </c>
    </row>
    <row r="74" spans="1:15" ht="15.6" customHeight="1" x14ac:dyDescent="0.2">
      <c r="A74" s="416">
        <v>68</v>
      </c>
      <c r="B74" s="214" t="s">
        <v>2</v>
      </c>
      <c r="C74" s="1401">
        <f>'8_2.1.21 SIS'!BG74</f>
        <v>0</v>
      </c>
      <c r="D74" s="418">
        <f>'9_Per Pupil Summary'!S73</f>
        <v>10683.750168502916</v>
      </c>
      <c r="E74" s="418">
        <f t="shared" si="12"/>
        <v>0</v>
      </c>
      <c r="F74" s="418">
        <v>0</v>
      </c>
      <c r="G74" s="418">
        <v>0</v>
      </c>
      <c r="H74" s="419">
        <f>F74+G74</f>
        <v>0</v>
      </c>
      <c r="I74" s="420">
        <f t="shared" si="13"/>
        <v>0</v>
      </c>
      <c r="J74" s="418">
        <v>0</v>
      </c>
      <c r="K74" s="420">
        <f>ROUND(SUM(I74:J74),0)</f>
        <v>0</v>
      </c>
      <c r="L74" s="216">
        <v>0</v>
      </c>
      <c r="M74" s="418">
        <f>K74-L74</f>
        <v>0</v>
      </c>
      <c r="N74" s="219">
        <f t="shared" si="11"/>
        <v>0</v>
      </c>
      <c r="O74" s="219">
        <f t="shared" si="10"/>
        <v>0</v>
      </c>
    </row>
    <row r="75" spans="1:15" ht="15.6" customHeight="1" x14ac:dyDescent="0.2">
      <c r="A75" s="421">
        <v>69</v>
      </c>
      <c r="B75" s="422" t="s">
        <v>91</v>
      </c>
      <c r="C75" s="1402">
        <f>'8_2.1.21 SIS'!BG75</f>
        <v>0</v>
      </c>
      <c r="D75" s="423">
        <f>'9_Per Pupil Summary'!S74</f>
        <v>9769.6102941176468</v>
      </c>
      <c r="E75" s="423">
        <f t="shared" si="12"/>
        <v>0</v>
      </c>
      <c r="F75" s="423">
        <v>0</v>
      </c>
      <c r="G75" s="423">
        <v>0</v>
      </c>
      <c r="H75" s="424">
        <f>F75+G75</f>
        <v>0</v>
      </c>
      <c r="I75" s="425">
        <f t="shared" si="13"/>
        <v>0</v>
      </c>
      <c r="J75" s="423">
        <v>0</v>
      </c>
      <c r="K75" s="425">
        <f>ROUND(SUM(I75:J75),0)</f>
        <v>0</v>
      </c>
      <c r="L75" s="426">
        <v>0</v>
      </c>
      <c r="M75" s="423">
        <f>K75-L75</f>
        <v>0</v>
      </c>
      <c r="N75" s="427">
        <f t="shared" si="11"/>
        <v>0</v>
      </c>
      <c r="O75" s="427">
        <f t="shared" si="10"/>
        <v>0</v>
      </c>
    </row>
    <row r="76" spans="1:15" s="101" customFormat="1" ht="15.6" customHeight="1" thickBot="1" x14ac:dyDescent="0.25">
      <c r="A76" s="1641" t="s">
        <v>414</v>
      </c>
      <c r="B76" s="1642"/>
      <c r="C76" s="1242">
        <f>SUM(C7:C75)</f>
        <v>237</v>
      </c>
      <c r="D76" s="1397"/>
      <c r="E76" s="434">
        <f>SUM(E7:E75)</f>
        <v>2206618</v>
      </c>
      <c r="F76" s="428">
        <f t="shared" ref="F76:L76" si="14">SUM(F7:F75)</f>
        <v>15064</v>
      </c>
      <c r="G76" s="428">
        <f>SUM(G7:G75)</f>
        <v>-50924</v>
      </c>
      <c r="H76" s="429">
        <f t="shared" si="14"/>
        <v>-35860</v>
      </c>
      <c r="I76" s="1546">
        <f>SUM(I7:I75)</f>
        <v>2170758</v>
      </c>
      <c r="J76" s="434">
        <f t="shared" si="14"/>
        <v>0</v>
      </c>
      <c r="K76" s="430">
        <f t="shared" si="14"/>
        <v>2170758</v>
      </c>
      <c r="L76" s="434">
        <f t="shared" si="14"/>
        <v>1471088</v>
      </c>
      <c r="M76" s="434">
        <f>SUM(M7:M75)</f>
        <v>699670</v>
      </c>
      <c r="N76" s="430">
        <f>SUM(N7:N75)</f>
        <v>174919</v>
      </c>
      <c r="O76" s="430">
        <f>SUM(O7:O75)</f>
        <v>2170758</v>
      </c>
    </row>
    <row r="77" spans="1:15" s="150" customFormat="1" ht="15.6" customHeight="1" thickTop="1" x14ac:dyDescent="0.2">
      <c r="A77" s="1647" t="s">
        <v>384</v>
      </c>
      <c r="B77" s="1874"/>
      <c r="C77" s="991"/>
      <c r="D77" s="803"/>
      <c r="E77" s="431"/>
      <c r="F77" s="431"/>
      <c r="G77" s="431"/>
      <c r="H77" s="431"/>
      <c r="I77" s="431"/>
      <c r="J77" s="431"/>
      <c r="K77" s="804"/>
      <c r="L77" s="804"/>
      <c r="M77" s="803"/>
      <c r="N77" s="804"/>
      <c r="O77" s="804"/>
    </row>
    <row r="78" spans="1:15" s="150" customFormat="1" ht="15.6" customHeight="1" x14ac:dyDescent="0.2">
      <c r="A78" s="1649" t="s">
        <v>1265</v>
      </c>
      <c r="B78" s="1650"/>
      <c r="C78" s="991"/>
      <c r="D78" s="803"/>
      <c r="E78" s="431"/>
      <c r="F78" s="431"/>
      <c r="G78" s="431"/>
      <c r="H78" s="431"/>
      <c r="I78" s="431"/>
      <c r="J78" s="431"/>
      <c r="K78" s="222">
        <v>0</v>
      </c>
      <c r="L78" s="804">
        <v>0</v>
      </c>
      <c r="M78" s="803">
        <f>K78-L78</f>
        <v>0</v>
      </c>
      <c r="N78" s="222">
        <f>ROUND(M78/$N$87,0)</f>
        <v>0</v>
      </c>
      <c r="O78" s="222">
        <v>0</v>
      </c>
    </row>
    <row r="79" spans="1:15" s="150" customFormat="1" ht="15.6" customHeight="1" x14ac:dyDescent="0.2">
      <c r="A79" s="1651" t="s">
        <v>1266</v>
      </c>
      <c r="B79" s="1652"/>
      <c r="C79" s="1244"/>
      <c r="D79" s="803"/>
      <c r="E79" s="1547"/>
      <c r="F79" s="432"/>
      <c r="G79" s="432"/>
      <c r="H79" s="432"/>
      <c r="I79" s="432"/>
      <c r="J79" s="432"/>
      <c r="K79" s="804"/>
      <c r="L79" s="804"/>
      <c r="M79" s="803"/>
      <c r="N79" s="804"/>
      <c r="O79" s="222">
        <v>0</v>
      </c>
    </row>
    <row r="80" spans="1:15" s="150" customFormat="1" ht="15.6" customHeight="1" x14ac:dyDescent="0.2">
      <c r="A80" s="1634" t="s">
        <v>997</v>
      </c>
      <c r="B80" s="1635"/>
      <c r="C80" s="1244"/>
      <c r="D80" s="803"/>
      <c r="E80" s="1547"/>
      <c r="F80" s="432"/>
      <c r="G80" s="432"/>
      <c r="H80" s="432"/>
      <c r="I80" s="432"/>
      <c r="J80" s="432"/>
      <c r="K80" s="804"/>
      <c r="L80" s="804"/>
      <c r="M80" s="803"/>
      <c r="N80" s="804"/>
      <c r="O80" s="222">
        <v>10000</v>
      </c>
    </row>
    <row r="81" spans="1:15" s="150" customFormat="1" ht="15.6" customHeight="1" x14ac:dyDescent="0.2">
      <c r="A81" s="1634" t="s">
        <v>396</v>
      </c>
      <c r="B81" s="1635"/>
      <c r="C81" s="1244"/>
      <c r="D81" s="803"/>
      <c r="E81" s="1547"/>
      <c r="F81" s="432"/>
      <c r="G81" s="432"/>
      <c r="H81" s="432"/>
      <c r="I81" s="432"/>
      <c r="J81" s="432"/>
      <c r="K81" s="804"/>
      <c r="L81" s="804"/>
      <c r="M81" s="803"/>
      <c r="N81" s="804"/>
      <c r="O81" s="222">
        <v>0</v>
      </c>
    </row>
    <row r="82" spans="1:15" s="150" customFormat="1" ht="15.6" customHeight="1" x14ac:dyDescent="0.2">
      <c r="A82" s="1643" t="s">
        <v>260</v>
      </c>
      <c r="B82" s="1644"/>
      <c r="C82" s="1245"/>
      <c r="D82" s="807"/>
      <c r="E82" s="1548"/>
      <c r="F82" s="433"/>
      <c r="G82" s="433"/>
      <c r="H82" s="433"/>
      <c r="I82" s="433"/>
      <c r="J82" s="433"/>
      <c r="K82" s="1426">
        <v>13983</v>
      </c>
      <c r="L82" s="1424">
        <v>9320</v>
      </c>
      <c r="M82" s="1425">
        <f>K82-L82</f>
        <v>4663</v>
      </c>
      <c r="N82" s="1426">
        <f>ROUND(M82/$N$87,0)</f>
        <v>1166</v>
      </c>
      <c r="O82" s="1426">
        <v>13983</v>
      </c>
    </row>
    <row r="83" spans="1:15" s="150" customFormat="1" ht="15.6" customHeight="1" x14ac:dyDescent="0.2">
      <c r="A83" s="1634" t="s">
        <v>1148</v>
      </c>
      <c r="B83" s="1635"/>
      <c r="C83" s="804"/>
      <c r="D83" s="804"/>
      <c r="E83" s="804"/>
      <c r="F83" s="804"/>
      <c r="G83" s="804"/>
      <c r="H83" s="804"/>
      <c r="I83" s="804"/>
      <c r="J83" s="804"/>
      <c r="K83" s="222">
        <v>92546</v>
      </c>
      <c r="L83" s="804">
        <v>58928</v>
      </c>
      <c r="M83" s="803">
        <f t="shared" ref="M83:M84" si="15">K83-L83</f>
        <v>33618</v>
      </c>
      <c r="N83" s="222">
        <f t="shared" ref="N83:N84" si="16">ROUND(M83/$N$87,0)</f>
        <v>8405</v>
      </c>
      <c r="O83" s="222">
        <v>92546</v>
      </c>
    </row>
    <row r="84" spans="1:15" s="150" customFormat="1" ht="15.6" customHeight="1" x14ac:dyDescent="0.2">
      <c r="A84" s="1634" t="s">
        <v>1149</v>
      </c>
      <c r="B84" s="1635"/>
      <c r="C84" s="804"/>
      <c r="D84" s="804"/>
      <c r="E84" s="804"/>
      <c r="F84" s="804"/>
      <c r="G84" s="804"/>
      <c r="H84" s="804"/>
      <c r="I84" s="804"/>
      <c r="J84" s="804"/>
      <c r="K84" s="222">
        <v>74036</v>
      </c>
      <c r="L84" s="804">
        <v>47144</v>
      </c>
      <c r="M84" s="803">
        <f t="shared" si="15"/>
        <v>26892</v>
      </c>
      <c r="N84" s="222">
        <f t="shared" si="16"/>
        <v>6723</v>
      </c>
      <c r="O84" s="222">
        <v>74036</v>
      </c>
    </row>
    <row r="85" spans="1:15" s="101" customFormat="1" ht="15.6" customHeight="1" thickBot="1" x14ac:dyDescent="0.25">
      <c r="A85" s="1641" t="s">
        <v>415</v>
      </c>
      <c r="B85" s="1873"/>
      <c r="C85" s="1242">
        <f>SUM(C76:C84)</f>
        <v>237</v>
      </c>
      <c r="D85" s="1397"/>
      <c r="E85" s="434">
        <f>SUM(E76:E84)</f>
        <v>2206618</v>
      </c>
      <c r="F85" s="428">
        <f t="shared" ref="F85:O85" si="17">SUM(F76:F84)</f>
        <v>15064</v>
      </c>
      <c r="G85" s="428">
        <f t="shared" si="17"/>
        <v>-50924</v>
      </c>
      <c r="H85" s="429">
        <f t="shared" si="17"/>
        <v>-35860</v>
      </c>
      <c r="I85" s="1546">
        <f t="shared" si="17"/>
        <v>2170758</v>
      </c>
      <c r="J85" s="434">
        <f t="shared" si="17"/>
        <v>0</v>
      </c>
      <c r="K85" s="430">
        <f t="shared" si="17"/>
        <v>2351323</v>
      </c>
      <c r="L85" s="434">
        <f t="shared" si="17"/>
        <v>1586480</v>
      </c>
      <c r="M85" s="434">
        <f t="shared" si="17"/>
        <v>764843</v>
      </c>
      <c r="N85" s="430">
        <f t="shared" si="17"/>
        <v>191213</v>
      </c>
      <c r="O85" s="430">
        <f t="shared" si="17"/>
        <v>2361323</v>
      </c>
    </row>
    <row r="86" spans="1:15" ht="13.5" thickTop="1" x14ac:dyDescent="0.2"/>
    <row r="87" spans="1:15" x14ac:dyDescent="0.2">
      <c r="N87" s="31">
        <v>4</v>
      </c>
    </row>
    <row r="88" spans="1:15" x14ac:dyDescent="0.2"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</row>
    <row r="92" spans="1:15" x14ac:dyDescent="0.2">
      <c r="B92" s="856"/>
    </row>
    <row r="93" spans="1:15" x14ac:dyDescent="0.2">
      <c r="B93" s="856"/>
    </row>
    <row r="94" spans="1:15" x14ac:dyDescent="0.2">
      <c r="B94" s="101"/>
    </row>
    <row r="95" spans="1:15" x14ac:dyDescent="0.2">
      <c r="B95" s="855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4">
    <mergeCell ref="I1:O1"/>
    <mergeCell ref="A85:B85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3:B83"/>
    <mergeCell ref="A84:B84"/>
  </mergeCells>
  <printOptions horizontalCentered="1"/>
  <pageMargins left="0.35" right="0.35" top="0.85" bottom="0.35" header="0.3" footer="0.25"/>
  <pageSetup paperSize="5" firstPageNumber="50" fitToWidth="0" fitToHeight="0" orientation="portrait" r:id="rId2"/>
  <headerFooter alignWithMargins="0">
    <oddHeader xml:space="preserve">&amp;L&amp;"Arial,Bold"&amp;20&amp;K000000FY2021-22 Budget Letter
March 2022&amp;R&amp;"Arial,Bold"&amp;12&amp;KFF0000
</oddHeader>
    <oddFooter>&amp;R&amp;9&amp;P</oddFooter>
  </headerFooter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95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7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1875" t="s">
        <v>509</v>
      </c>
      <c r="B1" s="1875"/>
      <c r="C1" s="1870" t="s">
        <v>338</v>
      </c>
      <c r="D1" s="1871"/>
      <c r="E1" s="1871"/>
      <c r="F1" s="1871"/>
      <c r="G1" s="1871"/>
      <c r="H1" s="1872"/>
      <c r="I1" s="1870" t="s">
        <v>338</v>
      </c>
      <c r="J1" s="1871"/>
      <c r="K1" s="1871"/>
      <c r="L1" s="1871"/>
      <c r="M1" s="1871"/>
      <c r="N1" s="1871"/>
      <c r="O1" s="1872"/>
    </row>
    <row r="2" spans="1:15" s="435" customFormat="1" ht="17.45" customHeight="1" x14ac:dyDescent="0.2">
      <c r="A2" s="1875"/>
      <c r="B2" s="1875"/>
      <c r="C2" s="96"/>
      <c r="D2" s="97"/>
      <c r="E2" s="97"/>
      <c r="F2" s="1876" t="s">
        <v>241</v>
      </c>
      <c r="G2" s="1877"/>
      <c r="H2" s="1878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1875"/>
      <c r="B3" s="1875"/>
      <c r="C3" s="256" t="s">
        <v>1171</v>
      </c>
      <c r="D3" s="255" t="s">
        <v>510</v>
      </c>
      <c r="E3" s="255" t="s">
        <v>511</v>
      </c>
      <c r="F3" s="94" t="s">
        <v>1156</v>
      </c>
      <c r="G3" s="94" t="s">
        <v>1157</v>
      </c>
      <c r="H3" s="94" t="s">
        <v>242</v>
      </c>
      <c r="I3" s="255" t="s">
        <v>512</v>
      </c>
      <c r="J3" s="1501" t="s">
        <v>1263</v>
      </c>
      <c r="K3" s="95" t="s">
        <v>839</v>
      </c>
      <c r="L3" s="95" t="s">
        <v>1081</v>
      </c>
      <c r="M3" s="95" t="s">
        <v>278</v>
      </c>
      <c r="N3" s="95" t="s">
        <v>1082</v>
      </c>
      <c r="O3" s="95" t="s">
        <v>840</v>
      </c>
    </row>
    <row r="4" spans="1:15" ht="14.25" customHeight="1" x14ac:dyDescent="0.2">
      <c r="A4" s="436"/>
      <c r="B4" s="437"/>
      <c r="C4" s="438">
        <v>1</v>
      </c>
      <c r="D4" s="438">
        <f>C4+1</f>
        <v>2</v>
      </c>
      <c r="E4" s="438">
        <f>D4+1</f>
        <v>3</v>
      </c>
      <c r="F4" s="438">
        <f t="shared" ref="F4:O4" si="0">E4+1</f>
        <v>4</v>
      </c>
      <c r="G4" s="438">
        <f t="shared" si="0"/>
        <v>5</v>
      </c>
      <c r="H4" s="438">
        <f t="shared" si="0"/>
        <v>6</v>
      </c>
      <c r="I4" s="438">
        <f t="shared" si="0"/>
        <v>7</v>
      </c>
      <c r="J4" s="438">
        <f t="shared" si="0"/>
        <v>8</v>
      </c>
      <c r="K4" s="438">
        <f t="shared" si="0"/>
        <v>9</v>
      </c>
      <c r="L4" s="438">
        <f t="shared" si="0"/>
        <v>10</v>
      </c>
      <c r="M4" s="438">
        <f t="shared" si="0"/>
        <v>11</v>
      </c>
      <c r="N4" s="438">
        <f t="shared" si="0"/>
        <v>12</v>
      </c>
      <c r="O4" s="438">
        <f t="shared" si="0"/>
        <v>13</v>
      </c>
    </row>
    <row r="5" spans="1:15" s="483" customFormat="1" ht="11.25" hidden="1" x14ac:dyDescent="0.2">
      <c r="A5" s="764"/>
      <c r="B5" s="764"/>
      <c r="C5" s="637" t="s">
        <v>573</v>
      </c>
      <c r="D5" s="637" t="s">
        <v>573</v>
      </c>
      <c r="E5" s="637" t="s">
        <v>574</v>
      </c>
      <c r="F5" s="637" t="s">
        <v>724</v>
      </c>
      <c r="G5" s="637" t="s">
        <v>724</v>
      </c>
      <c r="H5" s="637" t="s">
        <v>574</v>
      </c>
      <c r="I5" s="637" t="s">
        <v>574</v>
      </c>
      <c r="J5" s="637" t="s">
        <v>725</v>
      </c>
      <c r="K5" s="637" t="s">
        <v>740</v>
      </c>
      <c r="L5" s="637" t="s">
        <v>749</v>
      </c>
      <c r="M5" s="637" t="s">
        <v>574</v>
      </c>
      <c r="N5" s="637" t="s">
        <v>574</v>
      </c>
      <c r="O5" s="637" t="s">
        <v>741</v>
      </c>
    </row>
    <row r="6" spans="1:15" s="483" customFormat="1" ht="22.5" customHeight="1" x14ac:dyDescent="0.2">
      <c r="A6" s="763"/>
      <c r="B6" s="763"/>
      <c r="C6" s="633" t="s">
        <v>1527</v>
      </c>
      <c r="D6" s="633" t="s">
        <v>1535</v>
      </c>
      <c r="E6" s="633" t="s">
        <v>721</v>
      </c>
      <c r="F6" s="633" t="s">
        <v>814</v>
      </c>
      <c r="G6" s="633" t="s">
        <v>815</v>
      </c>
      <c r="H6" s="633" t="s">
        <v>722</v>
      </c>
      <c r="I6" s="633" t="s">
        <v>1536</v>
      </c>
      <c r="J6" s="637" t="s">
        <v>725</v>
      </c>
      <c r="K6" s="633" t="s">
        <v>1537</v>
      </c>
      <c r="L6" s="633" t="s">
        <v>1538</v>
      </c>
      <c r="M6" s="633" t="s">
        <v>1539</v>
      </c>
      <c r="N6" s="633" t="s">
        <v>1540</v>
      </c>
      <c r="O6" s="633" t="s">
        <v>1541</v>
      </c>
    </row>
    <row r="7" spans="1:15" ht="15.6" customHeight="1" x14ac:dyDescent="0.2">
      <c r="A7" s="415">
        <v>1</v>
      </c>
      <c r="B7" s="197" t="s">
        <v>5</v>
      </c>
      <c r="C7" s="1398">
        <f>'8_2.1.21 SIS'!BF7</f>
        <v>3</v>
      </c>
      <c r="D7" s="199">
        <f>'9_Per Pupil Summary'!S6</f>
        <v>8622.6964429385825</v>
      </c>
      <c r="E7" s="199">
        <f>ROUND(C7*D7,0)</f>
        <v>25868</v>
      </c>
      <c r="F7" s="199">
        <v>-17245</v>
      </c>
      <c r="G7" s="199">
        <v>0</v>
      </c>
      <c r="H7" s="203">
        <f t="shared" ref="H7:H38" si="1">F7+G7</f>
        <v>-17245</v>
      </c>
      <c r="I7" s="202">
        <f>E7+H7</f>
        <v>8623</v>
      </c>
      <c r="J7" s="199">
        <v>0</v>
      </c>
      <c r="K7" s="202">
        <f>ROUND(SUM(I7:J7),0)</f>
        <v>8623</v>
      </c>
      <c r="L7" s="199">
        <v>17248</v>
      </c>
      <c r="M7" s="199">
        <f>K7-L7</f>
        <v>-8625</v>
      </c>
      <c r="N7" s="202">
        <f t="shared" ref="N7:N38" si="2">ROUND(M7/$N$87,0)</f>
        <v>-2156</v>
      </c>
      <c r="O7" s="204">
        <f t="shared" ref="O7:O38" si="3">K7</f>
        <v>8623</v>
      </c>
    </row>
    <row r="8" spans="1:15" ht="15.6" customHeight="1" x14ac:dyDescent="0.2">
      <c r="A8" s="416">
        <v>2</v>
      </c>
      <c r="B8" s="214" t="s">
        <v>6</v>
      </c>
      <c r="C8" s="1399">
        <f>'8_2.1.21 SIS'!BF8</f>
        <v>2</v>
      </c>
      <c r="D8" s="216">
        <f>'9_Per Pupil Summary'!S7</f>
        <v>10428.450576725025</v>
      </c>
      <c r="E8" s="216">
        <f t="shared" ref="E8:E71" si="4">ROUND(C8*D8,0)</f>
        <v>20857</v>
      </c>
      <c r="F8" s="216">
        <v>-20857</v>
      </c>
      <c r="G8" s="216">
        <v>0</v>
      </c>
      <c r="H8" s="220">
        <f t="shared" si="1"/>
        <v>-20857</v>
      </c>
      <c r="I8" s="219">
        <f t="shared" ref="I8:I71" si="5">E8+H8</f>
        <v>0</v>
      </c>
      <c r="J8" s="216">
        <v>0</v>
      </c>
      <c r="K8" s="219">
        <f t="shared" ref="K8:K71" si="6">ROUND(SUM(I8:J8),0)</f>
        <v>0</v>
      </c>
      <c r="L8" s="216">
        <v>13904</v>
      </c>
      <c r="M8" s="216">
        <f t="shared" ref="M8:M71" si="7">K8-L8</f>
        <v>-13904</v>
      </c>
      <c r="N8" s="219">
        <f t="shared" si="2"/>
        <v>-3476</v>
      </c>
      <c r="O8" s="219">
        <f t="shared" si="3"/>
        <v>0</v>
      </c>
    </row>
    <row r="9" spans="1:15" ht="15.6" customHeight="1" x14ac:dyDescent="0.2">
      <c r="A9" s="416">
        <v>3</v>
      </c>
      <c r="B9" s="214" t="s">
        <v>7</v>
      </c>
      <c r="C9" s="1399">
        <f>'8_2.1.21 SIS'!BF9</f>
        <v>8</v>
      </c>
      <c r="D9" s="216">
        <f>'9_Per Pupil Summary'!S8</f>
        <v>8524.0766371065911</v>
      </c>
      <c r="E9" s="216">
        <f t="shared" si="4"/>
        <v>68193</v>
      </c>
      <c r="F9" s="216">
        <v>-17048</v>
      </c>
      <c r="G9" s="216">
        <v>0</v>
      </c>
      <c r="H9" s="220">
        <f t="shared" si="1"/>
        <v>-17048</v>
      </c>
      <c r="I9" s="219">
        <f t="shared" si="5"/>
        <v>51145</v>
      </c>
      <c r="J9" s="216">
        <v>0</v>
      </c>
      <c r="K9" s="219">
        <f t="shared" si="6"/>
        <v>51145</v>
      </c>
      <c r="L9" s="216">
        <v>45464</v>
      </c>
      <c r="M9" s="216">
        <f t="shared" si="7"/>
        <v>5681</v>
      </c>
      <c r="N9" s="219">
        <f t="shared" si="2"/>
        <v>1420</v>
      </c>
      <c r="O9" s="219">
        <f t="shared" si="3"/>
        <v>51145</v>
      </c>
    </row>
    <row r="10" spans="1:15" ht="15.6" customHeight="1" x14ac:dyDescent="0.2">
      <c r="A10" s="416">
        <v>4</v>
      </c>
      <c r="B10" s="214" t="s">
        <v>8</v>
      </c>
      <c r="C10" s="1399">
        <f>'8_2.1.21 SIS'!BF10</f>
        <v>1</v>
      </c>
      <c r="D10" s="216">
        <f>'9_Per Pupil Summary'!S9</f>
        <v>10320.058942924688</v>
      </c>
      <c r="E10" s="216">
        <f t="shared" si="4"/>
        <v>10320</v>
      </c>
      <c r="F10" s="216">
        <v>0</v>
      </c>
      <c r="G10" s="216">
        <v>0</v>
      </c>
      <c r="H10" s="220">
        <f t="shared" si="1"/>
        <v>0</v>
      </c>
      <c r="I10" s="219">
        <f t="shared" si="5"/>
        <v>10320</v>
      </c>
      <c r="J10" s="216">
        <v>0</v>
      </c>
      <c r="K10" s="219">
        <f t="shared" si="6"/>
        <v>10320</v>
      </c>
      <c r="L10" s="216">
        <v>6880</v>
      </c>
      <c r="M10" s="216">
        <f t="shared" si="7"/>
        <v>3440</v>
      </c>
      <c r="N10" s="219">
        <f t="shared" si="2"/>
        <v>860</v>
      </c>
      <c r="O10" s="219">
        <f t="shared" si="3"/>
        <v>10320</v>
      </c>
    </row>
    <row r="11" spans="1:15" ht="15.6" customHeight="1" x14ac:dyDescent="0.2">
      <c r="A11" s="417">
        <v>5</v>
      </c>
      <c r="B11" s="228" t="s">
        <v>9</v>
      </c>
      <c r="C11" s="1400">
        <f>'8_2.1.21 SIS'!BF11</f>
        <v>1</v>
      </c>
      <c r="D11" s="230">
        <f>'9_Per Pupil Summary'!S10</f>
        <v>8634.273484587402</v>
      </c>
      <c r="E11" s="230">
        <f t="shared" si="4"/>
        <v>8634</v>
      </c>
      <c r="F11" s="230">
        <v>8634</v>
      </c>
      <c r="G11" s="230">
        <v>0</v>
      </c>
      <c r="H11" s="234">
        <f t="shared" si="1"/>
        <v>8634</v>
      </c>
      <c r="I11" s="233">
        <f t="shared" si="5"/>
        <v>17268</v>
      </c>
      <c r="J11" s="230">
        <v>0</v>
      </c>
      <c r="K11" s="233">
        <f t="shared" si="6"/>
        <v>17268</v>
      </c>
      <c r="L11" s="236">
        <v>5760</v>
      </c>
      <c r="M11" s="230">
        <f t="shared" si="7"/>
        <v>11508</v>
      </c>
      <c r="N11" s="237">
        <f t="shared" si="2"/>
        <v>2877</v>
      </c>
      <c r="O11" s="233">
        <f t="shared" si="3"/>
        <v>17268</v>
      </c>
    </row>
    <row r="12" spans="1:15" ht="15.6" customHeight="1" x14ac:dyDescent="0.2">
      <c r="A12" s="415">
        <v>6</v>
      </c>
      <c r="B12" s="197" t="s">
        <v>10</v>
      </c>
      <c r="C12" s="1398">
        <f>'8_2.1.21 SIS'!BF12</f>
        <v>3</v>
      </c>
      <c r="D12" s="199">
        <f>'9_Per Pupil Summary'!S11</f>
        <v>9752.1017584369438</v>
      </c>
      <c r="E12" s="199">
        <f t="shared" si="4"/>
        <v>29256</v>
      </c>
      <c r="F12" s="199">
        <v>-19504</v>
      </c>
      <c r="G12" s="199">
        <v>0</v>
      </c>
      <c r="H12" s="203">
        <f t="shared" si="1"/>
        <v>-19504</v>
      </c>
      <c r="I12" s="202">
        <f t="shared" si="5"/>
        <v>9752</v>
      </c>
      <c r="J12" s="199">
        <v>0</v>
      </c>
      <c r="K12" s="202">
        <f t="shared" si="6"/>
        <v>9752</v>
      </c>
      <c r="L12" s="199">
        <v>19504</v>
      </c>
      <c r="M12" s="199">
        <f t="shared" si="7"/>
        <v>-9752</v>
      </c>
      <c r="N12" s="202">
        <f t="shared" si="2"/>
        <v>-2438</v>
      </c>
      <c r="O12" s="204">
        <f t="shared" si="3"/>
        <v>9752</v>
      </c>
    </row>
    <row r="13" spans="1:15" ht="15.6" customHeight="1" x14ac:dyDescent="0.2">
      <c r="A13" s="416">
        <v>7</v>
      </c>
      <c r="B13" s="214" t="s">
        <v>11</v>
      </c>
      <c r="C13" s="1399">
        <f>'8_2.1.21 SIS'!BF13</f>
        <v>1</v>
      </c>
      <c r="D13" s="216">
        <f>'9_Per Pupil Summary'!S12</f>
        <v>9579.2945121951216</v>
      </c>
      <c r="E13" s="216">
        <f t="shared" si="4"/>
        <v>9579</v>
      </c>
      <c r="F13" s="216">
        <v>-9579</v>
      </c>
      <c r="G13" s="216">
        <v>0</v>
      </c>
      <c r="H13" s="220">
        <f t="shared" si="1"/>
        <v>-9579</v>
      </c>
      <c r="I13" s="219">
        <f t="shared" si="5"/>
        <v>0</v>
      </c>
      <c r="J13" s="216">
        <v>0</v>
      </c>
      <c r="K13" s="219">
        <f t="shared" si="6"/>
        <v>0</v>
      </c>
      <c r="L13" s="216">
        <v>6384</v>
      </c>
      <c r="M13" s="216">
        <f t="shared" si="7"/>
        <v>-6384</v>
      </c>
      <c r="N13" s="219">
        <f t="shared" si="2"/>
        <v>-1596</v>
      </c>
      <c r="O13" s="219">
        <f t="shared" si="3"/>
        <v>0</v>
      </c>
    </row>
    <row r="14" spans="1:15" ht="15.6" customHeight="1" x14ac:dyDescent="0.2">
      <c r="A14" s="416">
        <v>8</v>
      </c>
      <c r="B14" s="214" t="s">
        <v>12</v>
      </c>
      <c r="C14" s="1399">
        <f>'8_2.1.21 SIS'!BF14</f>
        <v>11</v>
      </c>
      <c r="D14" s="216">
        <f>'9_Per Pupil Summary'!S13</f>
        <v>9343.8343880326393</v>
      </c>
      <c r="E14" s="216">
        <f t="shared" si="4"/>
        <v>102782</v>
      </c>
      <c r="F14" s="216">
        <v>28032</v>
      </c>
      <c r="G14" s="216">
        <v>-4672</v>
      </c>
      <c r="H14" s="220">
        <f t="shared" si="1"/>
        <v>23360</v>
      </c>
      <c r="I14" s="219">
        <f t="shared" si="5"/>
        <v>126142</v>
      </c>
      <c r="J14" s="216">
        <v>0</v>
      </c>
      <c r="K14" s="219">
        <f t="shared" si="6"/>
        <v>126142</v>
      </c>
      <c r="L14" s="216">
        <v>68520</v>
      </c>
      <c r="M14" s="216">
        <f t="shared" si="7"/>
        <v>57622</v>
      </c>
      <c r="N14" s="219">
        <f t="shared" si="2"/>
        <v>14406</v>
      </c>
      <c r="O14" s="219">
        <f t="shared" si="3"/>
        <v>126142</v>
      </c>
    </row>
    <row r="15" spans="1:15" ht="15.6" customHeight="1" x14ac:dyDescent="0.2">
      <c r="A15" s="416">
        <v>9</v>
      </c>
      <c r="B15" s="214" t="s">
        <v>13</v>
      </c>
      <c r="C15" s="1399">
        <f>'8_2.1.21 SIS'!BF15</f>
        <v>5</v>
      </c>
      <c r="D15" s="216">
        <f>'9_Per Pupil Summary'!S14</f>
        <v>9224.1189218498184</v>
      </c>
      <c r="E15" s="216">
        <f t="shared" si="4"/>
        <v>46121</v>
      </c>
      <c r="F15" s="216">
        <v>9224</v>
      </c>
      <c r="G15" s="216">
        <v>-4612</v>
      </c>
      <c r="H15" s="220">
        <f t="shared" si="1"/>
        <v>4612</v>
      </c>
      <c r="I15" s="219">
        <f t="shared" si="5"/>
        <v>50733</v>
      </c>
      <c r="J15" s="216">
        <v>0</v>
      </c>
      <c r="K15" s="219">
        <f t="shared" si="6"/>
        <v>50733</v>
      </c>
      <c r="L15" s="216">
        <v>30744</v>
      </c>
      <c r="M15" s="216">
        <f t="shared" si="7"/>
        <v>19989</v>
      </c>
      <c r="N15" s="219">
        <f t="shared" si="2"/>
        <v>4997</v>
      </c>
      <c r="O15" s="219">
        <f t="shared" si="3"/>
        <v>50733</v>
      </c>
    </row>
    <row r="16" spans="1:15" ht="15.6" customHeight="1" x14ac:dyDescent="0.2">
      <c r="A16" s="417">
        <v>10</v>
      </c>
      <c r="B16" s="228" t="s">
        <v>14</v>
      </c>
      <c r="C16" s="1400">
        <f>'8_2.1.21 SIS'!BF16</f>
        <v>35</v>
      </c>
      <c r="D16" s="230">
        <f>'9_Per Pupil Summary'!S15</f>
        <v>8995.4376133402802</v>
      </c>
      <c r="E16" s="230">
        <f t="shared" si="4"/>
        <v>314840</v>
      </c>
      <c r="F16" s="230">
        <v>-80959</v>
      </c>
      <c r="G16" s="230">
        <v>-4498</v>
      </c>
      <c r="H16" s="234">
        <f t="shared" si="1"/>
        <v>-85457</v>
      </c>
      <c r="I16" s="233">
        <f t="shared" si="5"/>
        <v>229383</v>
      </c>
      <c r="J16" s="230">
        <v>0</v>
      </c>
      <c r="K16" s="233">
        <f t="shared" si="6"/>
        <v>229383</v>
      </c>
      <c r="L16" s="236">
        <v>209896</v>
      </c>
      <c r="M16" s="230">
        <f t="shared" si="7"/>
        <v>19487</v>
      </c>
      <c r="N16" s="237">
        <f t="shared" si="2"/>
        <v>4872</v>
      </c>
      <c r="O16" s="233">
        <f t="shared" si="3"/>
        <v>229383</v>
      </c>
    </row>
    <row r="17" spans="1:15" ht="15.6" customHeight="1" x14ac:dyDescent="0.2">
      <c r="A17" s="415">
        <v>11</v>
      </c>
      <c r="B17" s="197" t="s">
        <v>15</v>
      </c>
      <c r="C17" s="1398">
        <f>'8_2.1.21 SIS'!BF17</f>
        <v>2</v>
      </c>
      <c r="D17" s="199">
        <f>'9_Per Pupil Summary'!S16</f>
        <v>11326.541657754011</v>
      </c>
      <c r="E17" s="199">
        <f t="shared" si="4"/>
        <v>22653</v>
      </c>
      <c r="F17" s="199">
        <v>0</v>
      </c>
      <c r="G17" s="199">
        <v>0</v>
      </c>
      <c r="H17" s="203">
        <f t="shared" si="1"/>
        <v>0</v>
      </c>
      <c r="I17" s="202">
        <f t="shared" si="5"/>
        <v>22653</v>
      </c>
      <c r="J17" s="199">
        <v>0</v>
      </c>
      <c r="K17" s="202">
        <f t="shared" si="6"/>
        <v>22653</v>
      </c>
      <c r="L17" s="199">
        <v>15104</v>
      </c>
      <c r="M17" s="199">
        <f t="shared" si="7"/>
        <v>7549</v>
      </c>
      <c r="N17" s="202">
        <f t="shared" si="2"/>
        <v>1887</v>
      </c>
      <c r="O17" s="204">
        <f t="shared" si="3"/>
        <v>22653</v>
      </c>
    </row>
    <row r="18" spans="1:15" ht="15.6" customHeight="1" x14ac:dyDescent="0.2">
      <c r="A18" s="416">
        <v>12</v>
      </c>
      <c r="B18" s="214" t="s">
        <v>16</v>
      </c>
      <c r="C18" s="1399">
        <f>'8_2.1.21 SIS'!BF18</f>
        <v>0</v>
      </c>
      <c r="D18" s="216">
        <f>'9_Per Pupil Summary'!S17</f>
        <v>10349.101671087534</v>
      </c>
      <c r="E18" s="216">
        <f t="shared" si="4"/>
        <v>0</v>
      </c>
      <c r="F18" s="216">
        <v>0</v>
      </c>
      <c r="G18" s="216">
        <v>0</v>
      </c>
      <c r="H18" s="220">
        <f t="shared" si="1"/>
        <v>0</v>
      </c>
      <c r="I18" s="219">
        <f t="shared" si="5"/>
        <v>0</v>
      </c>
      <c r="J18" s="216">
        <v>0</v>
      </c>
      <c r="K18" s="219">
        <f t="shared" si="6"/>
        <v>0</v>
      </c>
      <c r="L18" s="216">
        <v>0</v>
      </c>
      <c r="M18" s="216">
        <f t="shared" si="7"/>
        <v>0</v>
      </c>
      <c r="N18" s="219">
        <f t="shared" si="2"/>
        <v>0</v>
      </c>
      <c r="O18" s="219">
        <f t="shared" si="3"/>
        <v>0</v>
      </c>
    </row>
    <row r="19" spans="1:15" ht="15.6" customHeight="1" x14ac:dyDescent="0.2">
      <c r="A19" s="416">
        <v>13</v>
      </c>
      <c r="B19" s="214" t="s">
        <v>17</v>
      </c>
      <c r="C19" s="1399">
        <f>'8_2.1.21 SIS'!BF19</f>
        <v>0</v>
      </c>
      <c r="D19" s="216">
        <f>'9_Per Pupil Summary'!S18</f>
        <v>10789.676720475787</v>
      </c>
      <c r="E19" s="216">
        <f t="shared" si="4"/>
        <v>0</v>
      </c>
      <c r="F19" s="216">
        <v>0</v>
      </c>
      <c r="G19" s="216">
        <v>0</v>
      </c>
      <c r="H19" s="220">
        <f t="shared" si="1"/>
        <v>0</v>
      </c>
      <c r="I19" s="219">
        <f t="shared" si="5"/>
        <v>0</v>
      </c>
      <c r="J19" s="216">
        <v>0</v>
      </c>
      <c r="K19" s="219">
        <f t="shared" si="6"/>
        <v>0</v>
      </c>
      <c r="L19" s="216">
        <v>0</v>
      </c>
      <c r="M19" s="216">
        <f t="shared" si="7"/>
        <v>0</v>
      </c>
      <c r="N19" s="219">
        <f t="shared" si="2"/>
        <v>0</v>
      </c>
      <c r="O19" s="219">
        <f t="shared" si="3"/>
        <v>0</v>
      </c>
    </row>
    <row r="20" spans="1:15" ht="15.6" customHeight="1" x14ac:dyDescent="0.2">
      <c r="A20" s="416">
        <v>14</v>
      </c>
      <c r="B20" s="214" t="s">
        <v>18</v>
      </c>
      <c r="C20" s="1399">
        <f>'8_2.1.21 SIS'!BF20</f>
        <v>0</v>
      </c>
      <c r="D20" s="216">
        <f>'9_Per Pupil Summary'!S19</f>
        <v>11827.515594405595</v>
      </c>
      <c r="E20" s="216">
        <f t="shared" si="4"/>
        <v>0</v>
      </c>
      <c r="F20" s="216">
        <v>11828</v>
      </c>
      <c r="G20" s="216">
        <v>0</v>
      </c>
      <c r="H20" s="220">
        <f t="shared" si="1"/>
        <v>11828</v>
      </c>
      <c r="I20" s="219">
        <f t="shared" si="5"/>
        <v>11828</v>
      </c>
      <c r="J20" s="216">
        <v>0</v>
      </c>
      <c r="K20" s="219">
        <f t="shared" si="6"/>
        <v>11828</v>
      </c>
      <c r="L20" s="216">
        <v>0</v>
      </c>
      <c r="M20" s="216">
        <f t="shared" si="7"/>
        <v>11828</v>
      </c>
      <c r="N20" s="219">
        <f t="shared" si="2"/>
        <v>2957</v>
      </c>
      <c r="O20" s="219">
        <f t="shared" si="3"/>
        <v>11828</v>
      </c>
    </row>
    <row r="21" spans="1:15" ht="15.6" customHeight="1" x14ac:dyDescent="0.2">
      <c r="A21" s="417">
        <v>15</v>
      </c>
      <c r="B21" s="228" t="s">
        <v>19</v>
      </c>
      <c r="C21" s="1400">
        <f>'8_2.1.21 SIS'!BF21</f>
        <v>2</v>
      </c>
      <c r="D21" s="230">
        <f>'9_Per Pupil Summary'!S20</f>
        <v>10278.433874709975</v>
      </c>
      <c r="E21" s="230">
        <f t="shared" si="4"/>
        <v>20557</v>
      </c>
      <c r="F21" s="230">
        <v>-20557</v>
      </c>
      <c r="G21" s="230">
        <v>0</v>
      </c>
      <c r="H21" s="234">
        <f t="shared" si="1"/>
        <v>-20557</v>
      </c>
      <c r="I21" s="233">
        <f t="shared" si="5"/>
        <v>0</v>
      </c>
      <c r="J21" s="230">
        <v>0</v>
      </c>
      <c r="K21" s="233">
        <f t="shared" si="6"/>
        <v>0</v>
      </c>
      <c r="L21" s="236">
        <v>13704</v>
      </c>
      <c r="M21" s="230">
        <f t="shared" si="7"/>
        <v>-13704</v>
      </c>
      <c r="N21" s="237">
        <f t="shared" si="2"/>
        <v>-3426</v>
      </c>
      <c r="O21" s="233">
        <f t="shared" si="3"/>
        <v>0</v>
      </c>
    </row>
    <row r="22" spans="1:15" ht="15.6" customHeight="1" x14ac:dyDescent="0.2">
      <c r="A22" s="415">
        <v>16</v>
      </c>
      <c r="B22" s="197" t="s">
        <v>20</v>
      </c>
      <c r="C22" s="1398">
        <f>'8_2.1.21 SIS'!BF22</f>
        <v>1</v>
      </c>
      <c r="D22" s="199">
        <f>'9_Per Pupil Summary'!S21</f>
        <v>8575.9597860962567</v>
      </c>
      <c r="E22" s="199">
        <f t="shared" si="4"/>
        <v>8576</v>
      </c>
      <c r="F22" s="199">
        <v>-8576</v>
      </c>
      <c r="G22" s="199">
        <v>0</v>
      </c>
      <c r="H22" s="203">
        <f t="shared" si="1"/>
        <v>-8576</v>
      </c>
      <c r="I22" s="202">
        <f t="shared" si="5"/>
        <v>0</v>
      </c>
      <c r="J22" s="199">
        <v>0</v>
      </c>
      <c r="K22" s="202">
        <f t="shared" si="6"/>
        <v>0</v>
      </c>
      <c r="L22" s="199">
        <v>5720</v>
      </c>
      <c r="M22" s="199">
        <f t="shared" si="7"/>
        <v>-5720</v>
      </c>
      <c r="N22" s="202">
        <f t="shared" si="2"/>
        <v>-1430</v>
      </c>
      <c r="O22" s="204">
        <f t="shared" si="3"/>
        <v>0</v>
      </c>
    </row>
    <row r="23" spans="1:15" ht="15.6" customHeight="1" x14ac:dyDescent="0.2">
      <c r="A23" s="416">
        <v>17</v>
      </c>
      <c r="B23" s="214" t="s">
        <v>21</v>
      </c>
      <c r="C23" s="1399">
        <f>'8_2.1.21 SIS'!BF23</f>
        <v>9</v>
      </c>
      <c r="D23" s="216">
        <f>'9_Per Pupil Summary'!S22</f>
        <v>9012.4668992093539</v>
      </c>
      <c r="E23" s="216">
        <f t="shared" si="4"/>
        <v>81112</v>
      </c>
      <c r="F23" s="216">
        <v>-9012</v>
      </c>
      <c r="G23" s="216">
        <v>-4506</v>
      </c>
      <c r="H23" s="220">
        <f t="shared" si="1"/>
        <v>-13518</v>
      </c>
      <c r="I23" s="219">
        <f t="shared" si="5"/>
        <v>67594</v>
      </c>
      <c r="J23" s="216">
        <v>0</v>
      </c>
      <c r="K23" s="219">
        <f t="shared" si="6"/>
        <v>67594</v>
      </c>
      <c r="L23" s="216">
        <v>54072</v>
      </c>
      <c r="M23" s="216">
        <f t="shared" si="7"/>
        <v>13522</v>
      </c>
      <c r="N23" s="219">
        <f t="shared" si="2"/>
        <v>3381</v>
      </c>
      <c r="O23" s="219">
        <f t="shared" si="3"/>
        <v>67594</v>
      </c>
    </row>
    <row r="24" spans="1:15" ht="15.6" customHeight="1" x14ac:dyDescent="0.2">
      <c r="A24" s="416">
        <v>18</v>
      </c>
      <c r="B24" s="214" t="s">
        <v>22</v>
      </c>
      <c r="C24" s="1399">
        <f>'8_2.1.21 SIS'!BF24</f>
        <v>0</v>
      </c>
      <c r="D24" s="216">
        <f>'9_Per Pupil Summary'!S23</f>
        <v>10490.525317559153</v>
      </c>
      <c r="E24" s="216">
        <f t="shared" si="4"/>
        <v>0</v>
      </c>
      <c r="F24" s="216">
        <v>10491</v>
      </c>
      <c r="G24" s="216">
        <v>-5245</v>
      </c>
      <c r="H24" s="220">
        <f t="shared" si="1"/>
        <v>5246</v>
      </c>
      <c r="I24" s="219">
        <f t="shared" si="5"/>
        <v>5246</v>
      </c>
      <c r="J24" s="216">
        <v>0</v>
      </c>
      <c r="K24" s="219">
        <f t="shared" si="6"/>
        <v>5246</v>
      </c>
      <c r="L24" s="216">
        <v>0</v>
      </c>
      <c r="M24" s="216">
        <f t="shared" si="7"/>
        <v>5246</v>
      </c>
      <c r="N24" s="219">
        <f t="shared" si="2"/>
        <v>1312</v>
      </c>
      <c r="O24" s="219">
        <f t="shared" si="3"/>
        <v>5246</v>
      </c>
    </row>
    <row r="25" spans="1:15" ht="15.6" customHeight="1" x14ac:dyDescent="0.2">
      <c r="A25" s="416">
        <v>19</v>
      </c>
      <c r="B25" s="214" t="s">
        <v>23</v>
      </c>
      <c r="C25" s="1399">
        <f>'8_2.1.21 SIS'!BF25</f>
        <v>1</v>
      </c>
      <c r="D25" s="216">
        <f>'9_Per Pupil Summary'!S24</f>
        <v>10120.741296625223</v>
      </c>
      <c r="E25" s="216">
        <f t="shared" si="4"/>
        <v>10121</v>
      </c>
      <c r="F25" s="216">
        <v>-10121</v>
      </c>
      <c r="G25" s="216">
        <v>0</v>
      </c>
      <c r="H25" s="220">
        <f t="shared" si="1"/>
        <v>-10121</v>
      </c>
      <c r="I25" s="219">
        <f t="shared" si="5"/>
        <v>0</v>
      </c>
      <c r="J25" s="216">
        <v>0</v>
      </c>
      <c r="K25" s="219">
        <f t="shared" si="6"/>
        <v>0</v>
      </c>
      <c r="L25" s="216">
        <v>6744</v>
      </c>
      <c r="M25" s="216">
        <f t="shared" si="7"/>
        <v>-6744</v>
      </c>
      <c r="N25" s="219">
        <f t="shared" si="2"/>
        <v>-1686</v>
      </c>
      <c r="O25" s="219">
        <f t="shared" si="3"/>
        <v>0</v>
      </c>
    </row>
    <row r="26" spans="1:15" ht="15.6" customHeight="1" x14ac:dyDescent="0.2">
      <c r="A26" s="417">
        <v>20</v>
      </c>
      <c r="B26" s="228" t="s">
        <v>24</v>
      </c>
      <c r="C26" s="1400">
        <f>'8_2.1.21 SIS'!BF26</f>
        <v>3</v>
      </c>
      <c r="D26" s="230">
        <f>'9_Per Pupil Summary'!S25</f>
        <v>9440.8496085538245</v>
      </c>
      <c r="E26" s="230">
        <f t="shared" si="4"/>
        <v>28323</v>
      </c>
      <c r="F26" s="230">
        <v>0</v>
      </c>
      <c r="G26" s="230">
        <v>0</v>
      </c>
      <c r="H26" s="234">
        <f t="shared" si="1"/>
        <v>0</v>
      </c>
      <c r="I26" s="233">
        <f t="shared" si="5"/>
        <v>28323</v>
      </c>
      <c r="J26" s="230">
        <v>0</v>
      </c>
      <c r="K26" s="233">
        <f t="shared" si="6"/>
        <v>28323</v>
      </c>
      <c r="L26" s="236">
        <v>18880</v>
      </c>
      <c r="M26" s="230">
        <f t="shared" si="7"/>
        <v>9443</v>
      </c>
      <c r="N26" s="237">
        <f t="shared" si="2"/>
        <v>2361</v>
      </c>
      <c r="O26" s="233">
        <f t="shared" si="3"/>
        <v>28323</v>
      </c>
    </row>
    <row r="27" spans="1:15" ht="15.6" customHeight="1" x14ac:dyDescent="0.2">
      <c r="A27" s="415">
        <v>21</v>
      </c>
      <c r="B27" s="197" t="s">
        <v>25</v>
      </c>
      <c r="C27" s="1398">
        <f>'8_2.1.21 SIS'!BF27</f>
        <v>2</v>
      </c>
      <c r="D27" s="199">
        <f>'9_Per Pupil Summary'!S26</f>
        <v>10076.676877470356</v>
      </c>
      <c r="E27" s="199">
        <f t="shared" si="4"/>
        <v>20153</v>
      </c>
      <c r="F27" s="199">
        <v>-20153</v>
      </c>
      <c r="G27" s="199">
        <v>0</v>
      </c>
      <c r="H27" s="203">
        <f t="shared" si="1"/>
        <v>-20153</v>
      </c>
      <c r="I27" s="202">
        <f t="shared" si="5"/>
        <v>0</v>
      </c>
      <c r="J27" s="199">
        <v>0</v>
      </c>
      <c r="K27" s="202">
        <f t="shared" si="6"/>
        <v>0</v>
      </c>
      <c r="L27" s="199">
        <v>13432</v>
      </c>
      <c r="M27" s="199">
        <f t="shared" si="7"/>
        <v>-13432</v>
      </c>
      <c r="N27" s="202">
        <f t="shared" si="2"/>
        <v>-3358</v>
      </c>
      <c r="O27" s="204">
        <f t="shared" si="3"/>
        <v>0</v>
      </c>
    </row>
    <row r="28" spans="1:15" ht="15.6" customHeight="1" x14ac:dyDescent="0.2">
      <c r="A28" s="416">
        <v>22</v>
      </c>
      <c r="B28" s="214" t="s">
        <v>26</v>
      </c>
      <c r="C28" s="1399">
        <f>'8_2.1.21 SIS'!BF28</f>
        <v>0</v>
      </c>
      <c r="D28" s="216">
        <f>'9_Per Pupil Summary'!S27</f>
        <v>10046.936225680933</v>
      </c>
      <c r="E28" s="216">
        <f t="shared" si="4"/>
        <v>0</v>
      </c>
      <c r="F28" s="216">
        <v>0</v>
      </c>
      <c r="G28" s="216">
        <v>0</v>
      </c>
      <c r="H28" s="220">
        <f t="shared" si="1"/>
        <v>0</v>
      </c>
      <c r="I28" s="219">
        <f t="shared" si="5"/>
        <v>0</v>
      </c>
      <c r="J28" s="216">
        <v>0</v>
      </c>
      <c r="K28" s="219">
        <f t="shared" si="6"/>
        <v>0</v>
      </c>
      <c r="L28" s="216">
        <v>0</v>
      </c>
      <c r="M28" s="216">
        <f t="shared" si="7"/>
        <v>0</v>
      </c>
      <c r="N28" s="219">
        <f t="shared" si="2"/>
        <v>0</v>
      </c>
      <c r="O28" s="219">
        <f t="shared" si="3"/>
        <v>0</v>
      </c>
    </row>
    <row r="29" spans="1:15" ht="15.6" customHeight="1" x14ac:dyDescent="0.2">
      <c r="A29" s="416">
        <v>23</v>
      </c>
      <c r="B29" s="214" t="s">
        <v>27</v>
      </c>
      <c r="C29" s="1399">
        <f>'8_2.1.21 SIS'!BF29</f>
        <v>4</v>
      </c>
      <c r="D29" s="216">
        <f>'9_Per Pupil Summary'!S28</f>
        <v>9609.2676525901861</v>
      </c>
      <c r="E29" s="216">
        <f t="shared" si="4"/>
        <v>38437</v>
      </c>
      <c r="F29" s="216">
        <v>28828</v>
      </c>
      <c r="G29" s="216">
        <v>0</v>
      </c>
      <c r="H29" s="220">
        <f t="shared" si="1"/>
        <v>28828</v>
      </c>
      <c r="I29" s="219">
        <f t="shared" si="5"/>
        <v>67265</v>
      </c>
      <c r="J29" s="216">
        <v>0</v>
      </c>
      <c r="K29" s="219">
        <f t="shared" si="6"/>
        <v>67265</v>
      </c>
      <c r="L29" s="216">
        <v>25624</v>
      </c>
      <c r="M29" s="216">
        <f t="shared" si="7"/>
        <v>41641</v>
      </c>
      <c r="N29" s="219">
        <f t="shared" si="2"/>
        <v>10410</v>
      </c>
      <c r="O29" s="219">
        <f t="shared" si="3"/>
        <v>67265</v>
      </c>
    </row>
    <row r="30" spans="1:15" ht="15.6" customHeight="1" x14ac:dyDescent="0.2">
      <c r="A30" s="416">
        <v>24</v>
      </c>
      <c r="B30" s="214" t="s">
        <v>28</v>
      </c>
      <c r="C30" s="1399">
        <f>'8_2.1.21 SIS'!BF30</f>
        <v>1</v>
      </c>
      <c r="D30" s="216">
        <f>'9_Per Pupil Summary'!S29</f>
        <v>9353.5173744619806</v>
      </c>
      <c r="E30" s="216">
        <f t="shared" si="4"/>
        <v>9354</v>
      </c>
      <c r="F30" s="216">
        <v>0</v>
      </c>
      <c r="G30" s="216">
        <v>-4677</v>
      </c>
      <c r="H30" s="220">
        <f t="shared" si="1"/>
        <v>-4677</v>
      </c>
      <c r="I30" s="219">
        <f t="shared" si="5"/>
        <v>4677</v>
      </c>
      <c r="J30" s="216">
        <v>0</v>
      </c>
      <c r="K30" s="219">
        <f t="shared" si="6"/>
        <v>4677</v>
      </c>
      <c r="L30" s="216">
        <v>6240</v>
      </c>
      <c r="M30" s="216">
        <f t="shared" si="7"/>
        <v>-1563</v>
      </c>
      <c r="N30" s="219">
        <f t="shared" si="2"/>
        <v>-391</v>
      </c>
      <c r="O30" s="219">
        <f t="shared" si="3"/>
        <v>4677</v>
      </c>
    </row>
    <row r="31" spans="1:15" ht="15.6" customHeight="1" x14ac:dyDescent="0.2">
      <c r="A31" s="417">
        <v>25</v>
      </c>
      <c r="B31" s="228" t="s">
        <v>29</v>
      </c>
      <c r="C31" s="1400">
        <f>'8_2.1.21 SIS'!BF31</f>
        <v>1</v>
      </c>
      <c r="D31" s="230">
        <f>'9_Per Pupil Summary'!S30</f>
        <v>9970.9650491343</v>
      </c>
      <c r="E31" s="230">
        <f t="shared" si="4"/>
        <v>9971</v>
      </c>
      <c r="F31" s="230">
        <v>-9971</v>
      </c>
      <c r="G31" s="230">
        <v>0</v>
      </c>
      <c r="H31" s="234">
        <f t="shared" si="1"/>
        <v>-9971</v>
      </c>
      <c r="I31" s="233">
        <f t="shared" si="5"/>
        <v>0</v>
      </c>
      <c r="J31" s="230">
        <v>0</v>
      </c>
      <c r="K31" s="233">
        <f t="shared" si="6"/>
        <v>0</v>
      </c>
      <c r="L31" s="236">
        <v>6648</v>
      </c>
      <c r="M31" s="230">
        <f t="shared" si="7"/>
        <v>-6648</v>
      </c>
      <c r="N31" s="237">
        <f t="shared" si="2"/>
        <v>-1662</v>
      </c>
      <c r="O31" s="233">
        <f t="shared" si="3"/>
        <v>0</v>
      </c>
    </row>
    <row r="32" spans="1:15" ht="15.6" customHeight="1" x14ac:dyDescent="0.2">
      <c r="A32" s="415">
        <v>26</v>
      </c>
      <c r="B32" s="197" t="s">
        <v>30</v>
      </c>
      <c r="C32" s="1398">
        <f>'8_2.1.21 SIS'!BF32</f>
        <v>5</v>
      </c>
      <c r="D32" s="199">
        <f>'9_Per Pupil Summary'!S31</f>
        <v>9442.5982912636937</v>
      </c>
      <c r="E32" s="199">
        <f t="shared" si="4"/>
        <v>47213</v>
      </c>
      <c r="F32" s="199">
        <v>-28328</v>
      </c>
      <c r="G32" s="199">
        <v>0</v>
      </c>
      <c r="H32" s="203">
        <f t="shared" si="1"/>
        <v>-28328</v>
      </c>
      <c r="I32" s="202">
        <f t="shared" si="5"/>
        <v>18885</v>
      </c>
      <c r="J32" s="199">
        <v>0</v>
      </c>
      <c r="K32" s="202">
        <f t="shared" si="6"/>
        <v>18885</v>
      </c>
      <c r="L32" s="199">
        <v>31472</v>
      </c>
      <c r="M32" s="199">
        <f t="shared" si="7"/>
        <v>-12587</v>
      </c>
      <c r="N32" s="202">
        <f t="shared" si="2"/>
        <v>-3147</v>
      </c>
      <c r="O32" s="204">
        <f t="shared" si="3"/>
        <v>18885</v>
      </c>
    </row>
    <row r="33" spans="1:15" ht="15.6" customHeight="1" x14ac:dyDescent="0.2">
      <c r="A33" s="416">
        <v>27</v>
      </c>
      <c r="B33" s="214" t="s">
        <v>31</v>
      </c>
      <c r="C33" s="1399">
        <f>'8_2.1.21 SIS'!BF33</f>
        <v>0</v>
      </c>
      <c r="D33" s="216">
        <f>'9_Per Pupil Summary'!S32</f>
        <v>10120.503559636432</v>
      </c>
      <c r="E33" s="216">
        <f t="shared" si="4"/>
        <v>0</v>
      </c>
      <c r="F33" s="216">
        <v>10121</v>
      </c>
      <c r="G33" s="216">
        <v>0</v>
      </c>
      <c r="H33" s="220">
        <f t="shared" si="1"/>
        <v>10121</v>
      </c>
      <c r="I33" s="219">
        <f t="shared" si="5"/>
        <v>10121</v>
      </c>
      <c r="J33" s="216">
        <v>0</v>
      </c>
      <c r="K33" s="219">
        <f t="shared" si="6"/>
        <v>10121</v>
      </c>
      <c r="L33" s="216">
        <v>0</v>
      </c>
      <c r="M33" s="216">
        <f t="shared" si="7"/>
        <v>10121</v>
      </c>
      <c r="N33" s="219">
        <f t="shared" si="2"/>
        <v>2530</v>
      </c>
      <c r="O33" s="219">
        <f t="shared" si="3"/>
        <v>10121</v>
      </c>
    </row>
    <row r="34" spans="1:15" ht="15.6" customHeight="1" x14ac:dyDescent="0.2">
      <c r="A34" s="416">
        <v>28</v>
      </c>
      <c r="B34" s="214" t="s">
        <v>32</v>
      </c>
      <c r="C34" s="1399">
        <f>'8_2.1.21 SIS'!BF34</f>
        <v>11</v>
      </c>
      <c r="D34" s="216">
        <f>'9_Per Pupil Summary'!S33</f>
        <v>8639.8320657906497</v>
      </c>
      <c r="E34" s="216">
        <f t="shared" si="4"/>
        <v>95038</v>
      </c>
      <c r="F34" s="216">
        <v>-17280</v>
      </c>
      <c r="G34" s="216">
        <v>-4320</v>
      </c>
      <c r="H34" s="220">
        <f t="shared" si="1"/>
        <v>-21600</v>
      </c>
      <c r="I34" s="219">
        <f t="shared" si="5"/>
        <v>73438</v>
      </c>
      <c r="J34" s="216">
        <v>0</v>
      </c>
      <c r="K34" s="219">
        <f t="shared" si="6"/>
        <v>73438</v>
      </c>
      <c r="L34" s="216">
        <v>63360</v>
      </c>
      <c r="M34" s="216">
        <f t="shared" si="7"/>
        <v>10078</v>
      </c>
      <c r="N34" s="219">
        <f t="shared" si="2"/>
        <v>2520</v>
      </c>
      <c r="O34" s="219">
        <f t="shared" si="3"/>
        <v>73438</v>
      </c>
    </row>
    <row r="35" spans="1:15" ht="15.6" customHeight="1" x14ac:dyDescent="0.2">
      <c r="A35" s="416">
        <v>29</v>
      </c>
      <c r="B35" s="214" t="s">
        <v>33</v>
      </c>
      <c r="C35" s="1399">
        <f>'8_2.1.21 SIS'!BF35</f>
        <v>8</v>
      </c>
      <c r="D35" s="216">
        <f>'9_Per Pupil Summary'!S34</f>
        <v>8903.7948520920945</v>
      </c>
      <c r="E35" s="216">
        <f t="shared" si="4"/>
        <v>71230</v>
      </c>
      <c r="F35" s="216">
        <v>17808</v>
      </c>
      <c r="G35" s="216">
        <v>-4452</v>
      </c>
      <c r="H35" s="220">
        <f t="shared" si="1"/>
        <v>13356</v>
      </c>
      <c r="I35" s="219">
        <f t="shared" si="5"/>
        <v>84586</v>
      </c>
      <c r="J35" s="216">
        <v>0</v>
      </c>
      <c r="K35" s="219">
        <f t="shared" si="6"/>
        <v>84586</v>
      </c>
      <c r="L35" s="216">
        <v>47488</v>
      </c>
      <c r="M35" s="216">
        <f t="shared" si="7"/>
        <v>37098</v>
      </c>
      <c r="N35" s="219">
        <f t="shared" si="2"/>
        <v>9275</v>
      </c>
      <c r="O35" s="219">
        <f t="shared" si="3"/>
        <v>84586</v>
      </c>
    </row>
    <row r="36" spans="1:15" ht="15.6" customHeight="1" x14ac:dyDescent="0.2">
      <c r="A36" s="417">
        <v>30</v>
      </c>
      <c r="B36" s="228" t="s">
        <v>34</v>
      </c>
      <c r="C36" s="1400">
        <f>'8_2.1.21 SIS'!BF36</f>
        <v>0</v>
      </c>
      <c r="D36" s="230">
        <f>'9_Per Pupil Summary'!S35</f>
        <v>10156.06742411813</v>
      </c>
      <c r="E36" s="230">
        <f t="shared" si="4"/>
        <v>0</v>
      </c>
      <c r="F36" s="230">
        <v>10156</v>
      </c>
      <c r="G36" s="230">
        <v>0</v>
      </c>
      <c r="H36" s="234">
        <f t="shared" si="1"/>
        <v>10156</v>
      </c>
      <c r="I36" s="233">
        <f t="shared" si="5"/>
        <v>10156</v>
      </c>
      <c r="J36" s="230">
        <v>0</v>
      </c>
      <c r="K36" s="233">
        <f t="shared" si="6"/>
        <v>10156</v>
      </c>
      <c r="L36" s="236">
        <v>0</v>
      </c>
      <c r="M36" s="230">
        <f t="shared" si="7"/>
        <v>10156</v>
      </c>
      <c r="N36" s="237">
        <f t="shared" si="2"/>
        <v>2539</v>
      </c>
      <c r="O36" s="233">
        <f t="shared" si="3"/>
        <v>10156</v>
      </c>
    </row>
    <row r="37" spans="1:15" ht="15.6" customHeight="1" x14ac:dyDescent="0.2">
      <c r="A37" s="415">
        <v>31</v>
      </c>
      <c r="B37" s="197" t="s">
        <v>35</v>
      </c>
      <c r="C37" s="1398">
        <f>'8_2.1.21 SIS'!BF37</f>
        <v>7</v>
      </c>
      <c r="D37" s="199">
        <f>'9_Per Pupil Summary'!S36</f>
        <v>9660.7198193760269</v>
      </c>
      <c r="E37" s="199">
        <f t="shared" si="4"/>
        <v>67625</v>
      </c>
      <c r="F37" s="199">
        <v>9661</v>
      </c>
      <c r="G37" s="199">
        <v>0</v>
      </c>
      <c r="H37" s="203">
        <f t="shared" si="1"/>
        <v>9661</v>
      </c>
      <c r="I37" s="202">
        <f t="shared" si="5"/>
        <v>77286</v>
      </c>
      <c r="J37" s="199">
        <v>0</v>
      </c>
      <c r="K37" s="202">
        <f t="shared" si="6"/>
        <v>77286</v>
      </c>
      <c r="L37" s="199">
        <v>45080</v>
      </c>
      <c r="M37" s="199">
        <f t="shared" si="7"/>
        <v>32206</v>
      </c>
      <c r="N37" s="202">
        <f t="shared" si="2"/>
        <v>8052</v>
      </c>
      <c r="O37" s="204">
        <f t="shared" si="3"/>
        <v>77286</v>
      </c>
    </row>
    <row r="38" spans="1:15" ht="15.6" customHeight="1" x14ac:dyDescent="0.2">
      <c r="A38" s="416">
        <v>32</v>
      </c>
      <c r="B38" s="214" t="s">
        <v>36</v>
      </c>
      <c r="C38" s="1399">
        <f>'8_2.1.21 SIS'!BF38</f>
        <v>12</v>
      </c>
      <c r="D38" s="216">
        <f>'9_Per Pupil Summary'!S37</f>
        <v>9496.9261784675073</v>
      </c>
      <c r="E38" s="216">
        <f t="shared" si="4"/>
        <v>113963</v>
      </c>
      <c r="F38" s="216">
        <v>28491</v>
      </c>
      <c r="G38" s="216">
        <v>0</v>
      </c>
      <c r="H38" s="220">
        <f t="shared" si="1"/>
        <v>28491</v>
      </c>
      <c r="I38" s="219">
        <f t="shared" si="5"/>
        <v>142454</v>
      </c>
      <c r="J38" s="216">
        <v>0</v>
      </c>
      <c r="K38" s="219">
        <f t="shared" si="6"/>
        <v>142454</v>
      </c>
      <c r="L38" s="216">
        <v>75976</v>
      </c>
      <c r="M38" s="216">
        <f t="shared" si="7"/>
        <v>66478</v>
      </c>
      <c r="N38" s="219">
        <f t="shared" si="2"/>
        <v>16620</v>
      </c>
      <c r="O38" s="219">
        <f t="shared" si="3"/>
        <v>142454</v>
      </c>
    </row>
    <row r="39" spans="1:15" ht="15.6" customHeight="1" x14ac:dyDescent="0.2">
      <c r="A39" s="416">
        <v>33</v>
      </c>
      <c r="B39" s="214" t="s">
        <v>37</v>
      </c>
      <c r="C39" s="1399">
        <f>'8_2.1.21 SIS'!BF39</f>
        <v>1</v>
      </c>
      <c r="D39" s="216">
        <f>'9_Per Pupil Summary'!S38</f>
        <v>10861.667897091724</v>
      </c>
      <c r="E39" s="216">
        <f t="shared" si="4"/>
        <v>10862</v>
      </c>
      <c r="F39" s="216">
        <v>-10862</v>
      </c>
      <c r="G39" s="216">
        <v>0</v>
      </c>
      <c r="H39" s="220">
        <f t="shared" ref="H39:H70" si="8">F39+G39</f>
        <v>-10862</v>
      </c>
      <c r="I39" s="219">
        <f t="shared" si="5"/>
        <v>0</v>
      </c>
      <c r="J39" s="216">
        <v>0</v>
      </c>
      <c r="K39" s="219">
        <f t="shared" si="6"/>
        <v>0</v>
      </c>
      <c r="L39" s="216">
        <v>7240</v>
      </c>
      <c r="M39" s="216">
        <f t="shared" si="7"/>
        <v>-7240</v>
      </c>
      <c r="N39" s="219">
        <f t="shared" ref="N39:N70" si="9">ROUND(M39/$N$87,0)</f>
        <v>-1810</v>
      </c>
      <c r="O39" s="219">
        <f t="shared" ref="O39:O75" si="10">K39</f>
        <v>0</v>
      </c>
    </row>
    <row r="40" spans="1:15" ht="15.6" customHeight="1" x14ac:dyDescent="0.2">
      <c r="A40" s="416">
        <v>34</v>
      </c>
      <c r="B40" s="214" t="s">
        <v>38</v>
      </c>
      <c r="C40" s="1399">
        <f>'8_2.1.21 SIS'!BF40</f>
        <v>0</v>
      </c>
      <c r="D40" s="216">
        <f>'9_Per Pupil Summary'!S39</f>
        <v>10761.851322561341</v>
      </c>
      <c r="E40" s="216">
        <f t="shared" si="4"/>
        <v>0</v>
      </c>
      <c r="F40" s="216">
        <v>0</v>
      </c>
      <c r="G40" s="216">
        <v>0</v>
      </c>
      <c r="H40" s="220">
        <f t="shared" si="8"/>
        <v>0</v>
      </c>
      <c r="I40" s="219">
        <f t="shared" si="5"/>
        <v>0</v>
      </c>
      <c r="J40" s="216">
        <v>0</v>
      </c>
      <c r="K40" s="219">
        <f t="shared" si="6"/>
        <v>0</v>
      </c>
      <c r="L40" s="216">
        <v>0</v>
      </c>
      <c r="M40" s="216">
        <f t="shared" si="7"/>
        <v>0</v>
      </c>
      <c r="N40" s="219">
        <f t="shared" si="9"/>
        <v>0</v>
      </c>
      <c r="O40" s="219">
        <f t="shared" si="10"/>
        <v>0</v>
      </c>
    </row>
    <row r="41" spans="1:15" ht="15.6" customHeight="1" x14ac:dyDescent="0.2">
      <c r="A41" s="417">
        <v>35</v>
      </c>
      <c r="B41" s="228" t="s">
        <v>39</v>
      </c>
      <c r="C41" s="1400">
        <f>'8_2.1.21 SIS'!BF41</f>
        <v>21</v>
      </c>
      <c r="D41" s="230">
        <f>'9_Per Pupil Summary'!S40</f>
        <v>9499.745693160814</v>
      </c>
      <c r="E41" s="230">
        <f t="shared" si="4"/>
        <v>199495</v>
      </c>
      <c r="F41" s="230">
        <v>-28499</v>
      </c>
      <c r="G41" s="230">
        <v>18999</v>
      </c>
      <c r="H41" s="234">
        <f t="shared" si="8"/>
        <v>-9500</v>
      </c>
      <c r="I41" s="233">
        <f t="shared" si="5"/>
        <v>189995</v>
      </c>
      <c r="J41" s="230">
        <v>0</v>
      </c>
      <c r="K41" s="233">
        <f t="shared" si="6"/>
        <v>189995</v>
      </c>
      <c r="L41" s="236">
        <v>133000</v>
      </c>
      <c r="M41" s="230">
        <f t="shared" si="7"/>
        <v>56995</v>
      </c>
      <c r="N41" s="237">
        <f t="shared" si="9"/>
        <v>14249</v>
      </c>
      <c r="O41" s="233">
        <f t="shared" si="10"/>
        <v>189995</v>
      </c>
    </row>
    <row r="42" spans="1:15" ht="15.6" customHeight="1" x14ac:dyDescent="0.2">
      <c r="A42" s="415">
        <v>36</v>
      </c>
      <c r="B42" s="197" t="s">
        <v>40</v>
      </c>
      <c r="C42" s="1398">
        <f>'8_2.1.21 SIS'!BF42</f>
        <v>0</v>
      </c>
      <c r="D42" s="199">
        <f>'9_Per Pupil Summary'!S41</f>
        <v>9206.5862800875275</v>
      </c>
      <c r="E42" s="199">
        <f t="shared" si="4"/>
        <v>0</v>
      </c>
      <c r="F42" s="199">
        <v>27620</v>
      </c>
      <c r="G42" s="199">
        <v>0</v>
      </c>
      <c r="H42" s="203">
        <f t="shared" si="8"/>
        <v>27620</v>
      </c>
      <c r="I42" s="202">
        <f t="shared" si="5"/>
        <v>27620</v>
      </c>
      <c r="J42" s="199">
        <v>0</v>
      </c>
      <c r="K42" s="202">
        <f t="shared" si="6"/>
        <v>27620</v>
      </c>
      <c r="L42" s="199">
        <v>0</v>
      </c>
      <c r="M42" s="199">
        <f t="shared" si="7"/>
        <v>27620</v>
      </c>
      <c r="N42" s="202">
        <f t="shared" si="9"/>
        <v>6905</v>
      </c>
      <c r="O42" s="204">
        <f t="shared" si="10"/>
        <v>27620</v>
      </c>
    </row>
    <row r="43" spans="1:15" ht="15.6" customHeight="1" x14ac:dyDescent="0.2">
      <c r="A43" s="416">
        <v>37</v>
      </c>
      <c r="B43" s="214" t="s">
        <v>41</v>
      </c>
      <c r="C43" s="1399">
        <f>'8_2.1.21 SIS'!BF43</f>
        <v>8</v>
      </c>
      <c r="D43" s="216">
        <f>'9_Per Pupil Summary'!S42</f>
        <v>9612.3900772200759</v>
      </c>
      <c r="E43" s="216">
        <f t="shared" si="4"/>
        <v>76899</v>
      </c>
      <c r="F43" s="216">
        <v>-9612</v>
      </c>
      <c r="G43" s="216">
        <v>-9612</v>
      </c>
      <c r="H43" s="220">
        <f t="shared" si="8"/>
        <v>-19224</v>
      </c>
      <c r="I43" s="219">
        <f t="shared" si="5"/>
        <v>57675</v>
      </c>
      <c r="J43" s="216">
        <v>0</v>
      </c>
      <c r="K43" s="219">
        <f t="shared" si="6"/>
        <v>57675</v>
      </c>
      <c r="L43" s="216">
        <v>51264</v>
      </c>
      <c r="M43" s="216">
        <f t="shared" si="7"/>
        <v>6411</v>
      </c>
      <c r="N43" s="219">
        <f t="shared" si="9"/>
        <v>1603</v>
      </c>
      <c r="O43" s="219">
        <f t="shared" si="10"/>
        <v>57675</v>
      </c>
    </row>
    <row r="44" spans="1:15" ht="15.6" customHeight="1" x14ac:dyDescent="0.2">
      <c r="A44" s="416">
        <v>38</v>
      </c>
      <c r="B44" s="214" t="s">
        <v>42</v>
      </c>
      <c r="C44" s="1399">
        <f>'8_2.1.21 SIS'!BF44</f>
        <v>1</v>
      </c>
      <c r="D44" s="216">
        <f>'9_Per Pupil Summary'!S43</f>
        <v>9603.6661481870724</v>
      </c>
      <c r="E44" s="216">
        <f t="shared" si="4"/>
        <v>9604</v>
      </c>
      <c r="F44" s="216">
        <v>0</v>
      </c>
      <c r="G44" s="216">
        <v>-4802</v>
      </c>
      <c r="H44" s="220">
        <f t="shared" si="8"/>
        <v>-4802</v>
      </c>
      <c r="I44" s="219">
        <f t="shared" si="5"/>
        <v>4802</v>
      </c>
      <c r="J44" s="216">
        <v>0</v>
      </c>
      <c r="K44" s="219">
        <f t="shared" si="6"/>
        <v>4802</v>
      </c>
      <c r="L44" s="216">
        <v>6400</v>
      </c>
      <c r="M44" s="216">
        <f t="shared" si="7"/>
        <v>-1598</v>
      </c>
      <c r="N44" s="219">
        <f t="shared" si="9"/>
        <v>-400</v>
      </c>
      <c r="O44" s="219">
        <f t="shared" si="10"/>
        <v>4802</v>
      </c>
    </row>
    <row r="45" spans="1:15" ht="15.6" customHeight="1" x14ac:dyDescent="0.2">
      <c r="A45" s="416">
        <v>39</v>
      </c>
      <c r="B45" s="214" t="s">
        <v>43</v>
      </c>
      <c r="C45" s="1399">
        <f>'8_2.1.21 SIS'!BF45</f>
        <v>7</v>
      </c>
      <c r="D45" s="216">
        <f>'9_Per Pupil Summary'!S44</f>
        <v>9816.4488455538212</v>
      </c>
      <c r="E45" s="216">
        <f t="shared" si="4"/>
        <v>68715</v>
      </c>
      <c r="F45" s="216">
        <v>-9816</v>
      </c>
      <c r="G45" s="216">
        <v>-9816</v>
      </c>
      <c r="H45" s="220">
        <f t="shared" si="8"/>
        <v>-19632</v>
      </c>
      <c r="I45" s="219">
        <f t="shared" si="5"/>
        <v>49083</v>
      </c>
      <c r="J45" s="216">
        <v>0</v>
      </c>
      <c r="K45" s="219">
        <f t="shared" si="6"/>
        <v>49083</v>
      </c>
      <c r="L45" s="216">
        <v>45808</v>
      </c>
      <c r="M45" s="216">
        <f t="shared" si="7"/>
        <v>3275</v>
      </c>
      <c r="N45" s="219">
        <f t="shared" si="9"/>
        <v>819</v>
      </c>
      <c r="O45" s="219">
        <f t="shared" si="10"/>
        <v>49083</v>
      </c>
    </row>
    <row r="46" spans="1:15" ht="15.6" customHeight="1" x14ac:dyDescent="0.2">
      <c r="A46" s="417">
        <v>40</v>
      </c>
      <c r="B46" s="228" t="s">
        <v>44</v>
      </c>
      <c r="C46" s="1400">
        <f>'8_2.1.21 SIS'!BF46</f>
        <v>18</v>
      </c>
      <c r="D46" s="230">
        <f>'9_Per Pupil Summary'!S45</f>
        <v>9567.9124528125139</v>
      </c>
      <c r="E46" s="230">
        <f t="shared" si="4"/>
        <v>172222</v>
      </c>
      <c r="F46" s="230">
        <v>38272</v>
      </c>
      <c r="G46" s="230">
        <v>0</v>
      </c>
      <c r="H46" s="234">
        <f t="shared" si="8"/>
        <v>38272</v>
      </c>
      <c r="I46" s="233">
        <f t="shared" si="5"/>
        <v>210494</v>
      </c>
      <c r="J46" s="230">
        <v>0</v>
      </c>
      <c r="K46" s="233">
        <f t="shared" si="6"/>
        <v>210494</v>
      </c>
      <c r="L46" s="236">
        <v>114816</v>
      </c>
      <c r="M46" s="230">
        <f t="shared" si="7"/>
        <v>95678</v>
      </c>
      <c r="N46" s="237">
        <f t="shared" si="9"/>
        <v>23920</v>
      </c>
      <c r="O46" s="233">
        <f t="shared" si="10"/>
        <v>210494</v>
      </c>
    </row>
    <row r="47" spans="1:15" ht="15.6" customHeight="1" x14ac:dyDescent="0.2">
      <c r="A47" s="415">
        <v>41</v>
      </c>
      <c r="B47" s="197" t="s">
        <v>45</v>
      </c>
      <c r="C47" s="1398">
        <f>'8_2.1.21 SIS'!BF47</f>
        <v>0</v>
      </c>
      <c r="D47" s="199">
        <f>'9_Per Pupil Summary'!S46</f>
        <v>9636.8193825180424</v>
      </c>
      <c r="E47" s="199">
        <f t="shared" si="4"/>
        <v>0</v>
      </c>
      <c r="F47" s="199">
        <v>9637</v>
      </c>
      <c r="G47" s="199">
        <v>0</v>
      </c>
      <c r="H47" s="203">
        <f t="shared" si="8"/>
        <v>9637</v>
      </c>
      <c r="I47" s="202">
        <f t="shared" si="5"/>
        <v>9637</v>
      </c>
      <c r="J47" s="199">
        <v>0</v>
      </c>
      <c r="K47" s="202">
        <f t="shared" si="6"/>
        <v>9637</v>
      </c>
      <c r="L47" s="199">
        <v>0</v>
      </c>
      <c r="M47" s="199">
        <f t="shared" si="7"/>
        <v>9637</v>
      </c>
      <c r="N47" s="202">
        <f t="shared" si="9"/>
        <v>2409</v>
      </c>
      <c r="O47" s="204">
        <f t="shared" si="10"/>
        <v>9637</v>
      </c>
    </row>
    <row r="48" spans="1:15" ht="15.6" customHeight="1" x14ac:dyDescent="0.2">
      <c r="A48" s="416">
        <v>42</v>
      </c>
      <c r="B48" s="214" t="s">
        <v>46</v>
      </c>
      <c r="C48" s="1399">
        <f>'8_2.1.21 SIS'!BF48</f>
        <v>3</v>
      </c>
      <c r="D48" s="216">
        <f>'9_Per Pupil Summary'!S47</f>
        <v>10077.097050092765</v>
      </c>
      <c r="E48" s="216">
        <f t="shared" si="4"/>
        <v>30231</v>
      </c>
      <c r="F48" s="216">
        <v>-20154</v>
      </c>
      <c r="G48" s="216">
        <v>0</v>
      </c>
      <c r="H48" s="220">
        <f t="shared" si="8"/>
        <v>-20154</v>
      </c>
      <c r="I48" s="219">
        <f t="shared" si="5"/>
        <v>10077</v>
      </c>
      <c r="J48" s="216">
        <v>0</v>
      </c>
      <c r="K48" s="219">
        <f t="shared" si="6"/>
        <v>10077</v>
      </c>
      <c r="L48" s="216">
        <v>20152</v>
      </c>
      <c r="M48" s="216">
        <f t="shared" si="7"/>
        <v>-10075</v>
      </c>
      <c r="N48" s="219">
        <f t="shared" si="9"/>
        <v>-2519</v>
      </c>
      <c r="O48" s="219">
        <f t="shared" si="10"/>
        <v>10077</v>
      </c>
    </row>
    <row r="49" spans="1:15" ht="15.6" customHeight="1" x14ac:dyDescent="0.2">
      <c r="A49" s="416">
        <v>43</v>
      </c>
      <c r="B49" s="214" t="s">
        <v>47</v>
      </c>
      <c r="C49" s="1399">
        <f>'8_2.1.21 SIS'!BF49</f>
        <v>10</v>
      </c>
      <c r="D49" s="216">
        <f>'9_Per Pupil Summary'!S48</f>
        <v>9982.799959370237</v>
      </c>
      <c r="E49" s="216">
        <f t="shared" si="4"/>
        <v>99828</v>
      </c>
      <c r="F49" s="216">
        <v>-29948</v>
      </c>
      <c r="G49" s="216">
        <v>-9983</v>
      </c>
      <c r="H49" s="220">
        <f t="shared" si="8"/>
        <v>-39931</v>
      </c>
      <c r="I49" s="219">
        <f t="shared" si="5"/>
        <v>59897</v>
      </c>
      <c r="J49" s="216">
        <v>0</v>
      </c>
      <c r="K49" s="219">
        <f t="shared" si="6"/>
        <v>59897</v>
      </c>
      <c r="L49" s="216">
        <v>66552</v>
      </c>
      <c r="M49" s="216">
        <f t="shared" si="7"/>
        <v>-6655</v>
      </c>
      <c r="N49" s="219">
        <f t="shared" si="9"/>
        <v>-1664</v>
      </c>
      <c r="O49" s="219">
        <f t="shared" si="10"/>
        <v>59897</v>
      </c>
    </row>
    <row r="50" spans="1:15" ht="15.6" customHeight="1" x14ac:dyDescent="0.2">
      <c r="A50" s="416">
        <v>44</v>
      </c>
      <c r="B50" s="214" t="s">
        <v>48</v>
      </c>
      <c r="C50" s="1399">
        <f>'8_2.1.21 SIS'!BF50</f>
        <v>3</v>
      </c>
      <c r="D50" s="216">
        <f>'9_Per Pupil Summary'!S49</f>
        <v>9382.1066126695641</v>
      </c>
      <c r="E50" s="216">
        <f t="shared" si="4"/>
        <v>28146</v>
      </c>
      <c r="F50" s="216">
        <v>0</v>
      </c>
      <c r="G50" s="216">
        <v>-4691</v>
      </c>
      <c r="H50" s="220">
        <f t="shared" si="8"/>
        <v>-4691</v>
      </c>
      <c r="I50" s="219">
        <f t="shared" si="5"/>
        <v>23455</v>
      </c>
      <c r="J50" s="216">
        <v>0</v>
      </c>
      <c r="K50" s="219">
        <f t="shared" si="6"/>
        <v>23455</v>
      </c>
      <c r="L50" s="216">
        <v>18768</v>
      </c>
      <c r="M50" s="216">
        <f t="shared" si="7"/>
        <v>4687</v>
      </c>
      <c r="N50" s="219">
        <f t="shared" si="9"/>
        <v>1172</v>
      </c>
      <c r="O50" s="219">
        <f t="shared" si="10"/>
        <v>23455</v>
      </c>
    </row>
    <row r="51" spans="1:15" ht="15.6" customHeight="1" x14ac:dyDescent="0.2">
      <c r="A51" s="417">
        <v>45</v>
      </c>
      <c r="B51" s="228" t="s">
        <v>49</v>
      </c>
      <c r="C51" s="1400">
        <f>'8_2.1.21 SIS'!BF51</f>
        <v>4</v>
      </c>
      <c r="D51" s="230">
        <f>'9_Per Pupil Summary'!S50</f>
        <v>8593.4930751952088</v>
      </c>
      <c r="E51" s="230">
        <f t="shared" si="4"/>
        <v>34374</v>
      </c>
      <c r="F51" s="230">
        <v>60154</v>
      </c>
      <c r="G51" s="230">
        <v>0</v>
      </c>
      <c r="H51" s="234">
        <f t="shared" si="8"/>
        <v>60154</v>
      </c>
      <c r="I51" s="233">
        <f t="shared" si="5"/>
        <v>94528</v>
      </c>
      <c r="J51" s="230">
        <v>0</v>
      </c>
      <c r="K51" s="233">
        <f t="shared" si="6"/>
        <v>94528</v>
      </c>
      <c r="L51" s="236">
        <v>22920</v>
      </c>
      <c r="M51" s="230">
        <f t="shared" si="7"/>
        <v>71608</v>
      </c>
      <c r="N51" s="237">
        <f t="shared" si="9"/>
        <v>17902</v>
      </c>
      <c r="O51" s="233">
        <f t="shared" si="10"/>
        <v>94528</v>
      </c>
    </row>
    <row r="52" spans="1:15" ht="15.6" customHeight="1" x14ac:dyDescent="0.2">
      <c r="A52" s="415">
        <v>46</v>
      </c>
      <c r="B52" s="197" t="s">
        <v>50</v>
      </c>
      <c r="C52" s="1398">
        <f>'8_2.1.21 SIS'!BF52</f>
        <v>1</v>
      </c>
      <c r="D52" s="199">
        <f>'9_Per Pupil Summary'!S51</f>
        <v>11510.272294520548</v>
      </c>
      <c r="E52" s="199">
        <f t="shared" si="4"/>
        <v>11510</v>
      </c>
      <c r="F52" s="199">
        <v>-11510</v>
      </c>
      <c r="G52" s="199">
        <v>0</v>
      </c>
      <c r="H52" s="203">
        <f t="shared" si="8"/>
        <v>-11510</v>
      </c>
      <c r="I52" s="202">
        <f t="shared" si="5"/>
        <v>0</v>
      </c>
      <c r="J52" s="199">
        <v>0</v>
      </c>
      <c r="K52" s="202">
        <f t="shared" si="6"/>
        <v>0</v>
      </c>
      <c r="L52" s="199">
        <v>7672</v>
      </c>
      <c r="M52" s="199">
        <f t="shared" si="7"/>
        <v>-7672</v>
      </c>
      <c r="N52" s="202">
        <f t="shared" si="9"/>
        <v>-1918</v>
      </c>
      <c r="O52" s="204">
        <f t="shared" si="10"/>
        <v>0</v>
      </c>
    </row>
    <row r="53" spans="1:15" ht="15.6" customHeight="1" x14ac:dyDescent="0.2">
      <c r="A53" s="416">
        <v>47</v>
      </c>
      <c r="B53" s="214" t="s">
        <v>51</v>
      </c>
      <c r="C53" s="1399">
        <f>'8_2.1.21 SIS'!BF53</f>
        <v>1</v>
      </c>
      <c r="D53" s="216">
        <f>'9_Per Pupil Summary'!S52</f>
        <v>9604.7579024099978</v>
      </c>
      <c r="E53" s="216">
        <f t="shared" si="4"/>
        <v>9605</v>
      </c>
      <c r="F53" s="216">
        <v>9605</v>
      </c>
      <c r="G53" s="216">
        <v>0</v>
      </c>
      <c r="H53" s="220">
        <f t="shared" si="8"/>
        <v>9605</v>
      </c>
      <c r="I53" s="219">
        <f t="shared" si="5"/>
        <v>19210</v>
      </c>
      <c r="J53" s="216">
        <v>0</v>
      </c>
      <c r="K53" s="219">
        <f t="shared" si="6"/>
        <v>19210</v>
      </c>
      <c r="L53" s="216">
        <v>6400</v>
      </c>
      <c r="M53" s="216">
        <f t="shared" si="7"/>
        <v>12810</v>
      </c>
      <c r="N53" s="219">
        <f t="shared" si="9"/>
        <v>3203</v>
      </c>
      <c r="O53" s="219">
        <f t="shared" si="10"/>
        <v>19210</v>
      </c>
    </row>
    <row r="54" spans="1:15" ht="15.6" customHeight="1" x14ac:dyDescent="0.2">
      <c r="A54" s="416">
        <v>48</v>
      </c>
      <c r="B54" s="214" t="s">
        <v>89</v>
      </c>
      <c r="C54" s="1399">
        <f>'8_2.1.21 SIS'!BF54</f>
        <v>2</v>
      </c>
      <c r="D54" s="216">
        <f>'9_Per Pupil Summary'!S53</f>
        <v>9603.1613821138199</v>
      </c>
      <c r="E54" s="216">
        <f t="shared" si="4"/>
        <v>19206</v>
      </c>
      <c r="F54" s="216">
        <v>-9603</v>
      </c>
      <c r="G54" s="216">
        <v>0</v>
      </c>
      <c r="H54" s="220">
        <f t="shared" si="8"/>
        <v>-9603</v>
      </c>
      <c r="I54" s="219">
        <f t="shared" si="5"/>
        <v>9603</v>
      </c>
      <c r="J54" s="216">
        <v>0</v>
      </c>
      <c r="K54" s="219">
        <f t="shared" si="6"/>
        <v>9603</v>
      </c>
      <c r="L54" s="216">
        <v>12808</v>
      </c>
      <c r="M54" s="216">
        <f t="shared" si="7"/>
        <v>-3205</v>
      </c>
      <c r="N54" s="219">
        <f t="shared" si="9"/>
        <v>-801</v>
      </c>
      <c r="O54" s="219">
        <f t="shared" si="10"/>
        <v>9603</v>
      </c>
    </row>
    <row r="55" spans="1:15" ht="15.6" customHeight="1" x14ac:dyDescent="0.2">
      <c r="A55" s="416">
        <v>49</v>
      </c>
      <c r="B55" s="214" t="s">
        <v>52</v>
      </c>
      <c r="C55" s="1399">
        <f>'8_2.1.21 SIS'!BF55</f>
        <v>8</v>
      </c>
      <c r="D55" s="216">
        <f>'9_Per Pupil Summary'!S54</f>
        <v>9046.1366287730307</v>
      </c>
      <c r="E55" s="216">
        <f t="shared" si="4"/>
        <v>72369</v>
      </c>
      <c r="F55" s="216">
        <v>0</v>
      </c>
      <c r="G55" s="216">
        <v>-4523</v>
      </c>
      <c r="H55" s="220">
        <f t="shared" si="8"/>
        <v>-4523</v>
      </c>
      <c r="I55" s="219">
        <f t="shared" si="5"/>
        <v>67846</v>
      </c>
      <c r="J55" s="216">
        <v>0</v>
      </c>
      <c r="K55" s="219">
        <f t="shared" si="6"/>
        <v>67846</v>
      </c>
      <c r="L55" s="216">
        <v>48248</v>
      </c>
      <c r="M55" s="216">
        <f t="shared" si="7"/>
        <v>19598</v>
      </c>
      <c r="N55" s="219">
        <f t="shared" si="9"/>
        <v>4900</v>
      </c>
      <c r="O55" s="219">
        <f t="shared" si="10"/>
        <v>67846</v>
      </c>
    </row>
    <row r="56" spans="1:15" ht="15.6" customHeight="1" x14ac:dyDescent="0.2">
      <c r="A56" s="417">
        <v>50</v>
      </c>
      <c r="B56" s="228" t="s">
        <v>53</v>
      </c>
      <c r="C56" s="1400">
        <f>'8_2.1.21 SIS'!BF56</f>
        <v>4</v>
      </c>
      <c r="D56" s="230">
        <f>'9_Per Pupil Summary'!S55</f>
        <v>9332.1664789502465</v>
      </c>
      <c r="E56" s="230">
        <f t="shared" si="4"/>
        <v>37329</v>
      </c>
      <c r="F56" s="230">
        <v>18664</v>
      </c>
      <c r="G56" s="230">
        <v>-4666</v>
      </c>
      <c r="H56" s="234">
        <f t="shared" si="8"/>
        <v>13998</v>
      </c>
      <c r="I56" s="233">
        <f t="shared" si="5"/>
        <v>51327</v>
      </c>
      <c r="J56" s="230">
        <v>0</v>
      </c>
      <c r="K56" s="233">
        <f t="shared" si="6"/>
        <v>51327</v>
      </c>
      <c r="L56" s="236">
        <v>24888</v>
      </c>
      <c r="M56" s="230">
        <f t="shared" si="7"/>
        <v>26439</v>
      </c>
      <c r="N56" s="237">
        <f t="shared" si="9"/>
        <v>6610</v>
      </c>
      <c r="O56" s="233">
        <f t="shared" si="10"/>
        <v>51327</v>
      </c>
    </row>
    <row r="57" spans="1:15" ht="15.6" customHeight="1" x14ac:dyDescent="0.2">
      <c r="A57" s="415">
        <v>51</v>
      </c>
      <c r="B57" s="197" t="s">
        <v>54</v>
      </c>
      <c r="C57" s="1398">
        <f>'8_2.1.21 SIS'!BF57</f>
        <v>3</v>
      </c>
      <c r="D57" s="199">
        <f>'9_Per Pupil Summary'!S56</f>
        <v>9918.815681054537</v>
      </c>
      <c r="E57" s="199">
        <f t="shared" si="4"/>
        <v>29756</v>
      </c>
      <c r="F57" s="199">
        <v>-9919</v>
      </c>
      <c r="G57" s="199">
        <v>0</v>
      </c>
      <c r="H57" s="203">
        <f t="shared" si="8"/>
        <v>-9919</v>
      </c>
      <c r="I57" s="202">
        <f t="shared" si="5"/>
        <v>19837</v>
      </c>
      <c r="J57" s="199">
        <v>0</v>
      </c>
      <c r="K57" s="202">
        <f t="shared" si="6"/>
        <v>19837</v>
      </c>
      <c r="L57" s="199">
        <v>19840</v>
      </c>
      <c r="M57" s="199">
        <f t="shared" si="7"/>
        <v>-3</v>
      </c>
      <c r="N57" s="202">
        <f t="shared" si="9"/>
        <v>-1</v>
      </c>
      <c r="O57" s="204">
        <f t="shared" si="10"/>
        <v>19837</v>
      </c>
    </row>
    <row r="58" spans="1:15" ht="15.6" customHeight="1" x14ac:dyDescent="0.2">
      <c r="A58" s="416">
        <v>52</v>
      </c>
      <c r="B58" s="214" t="s">
        <v>55</v>
      </c>
      <c r="C58" s="1399">
        <f>'8_2.1.21 SIS'!BF58</f>
        <v>31</v>
      </c>
      <c r="D58" s="216">
        <f>'9_Per Pupil Summary'!S57</f>
        <v>9625.3325549413494</v>
      </c>
      <c r="E58" s="216">
        <f t="shared" si="4"/>
        <v>298385</v>
      </c>
      <c r="F58" s="216">
        <v>-67377</v>
      </c>
      <c r="G58" s="216">
        <v>-9625</v>
      </c>
      <c r="H58" s="220">
        <f t="shared" si="8"/>
        <v>-77002</v>
      </c>
      <c r="I58" s="219">
        <f t="shared" si="5"/>
        <v>221383</v>
      </c>
      <c r="J58" s="216">
        <v>0</v>
      </c>
      <c r="K58" s="219">
        <f t="shared" si="6"/>
        <v>221383</v>
      </c>
      <c r="L58" s="216">
        <v>198920</v>
      </c>
      <c r="M58" s="216">
        <f t="shared" si="7"/>
        <v>22463</v>
      </c>
      <c r="N58" s="219">
        <f t="shared" si="9"/>
        <v>5616</v>
      </c>
      <c r="O58" s="219">
        <f t="shared" si="10"/>
        <v>221383</v>
      </c>
    </row>
    <row r="59" spans="1:15" ht="15.6" customHeight="1" x14ac:dyDescent="0.2">
      <c r="A59" s="416">
        <v>53</v>
      </c>
      <c r="B59" s="214" t="s">
        <v>56</v>
      </c>
      <c r="C59" s="1399">
        <f>'8_2.1.21 SIS'!BF59</f>
        <v>13</v>
      </c>
      <c r="D59" s="216">
        <f>'9_Per Pupil Summary'!S58</f>
        <v>9061.4109807208715</v>
      </c>
      <c r="E59" s="216">
        <f t="shared" si="4"/>
        <v>117798</v>
      </c>
      <c r="F59" s="216">
        <v>9061</v>
      </c>
      <c r="G59" s="216">
        <v>-4531</v>
      </c>
      <c r="H59" s="220">
        <f t="shared" si="8"/>
        <v>4530</v>
      </c>
      <c r="I59" s="219">
        <f t="shared" si="5"/>
        <v>122328</v>
      </c>
      <c r="J59" s="216">
        <v>0</v>
      </c>
      <c r="K59" s="219">
        <f t="shared" si="6"/>
        <v>122328</v>
      </c>
      <c r="L59" s="216">
        <v>78536</v>
      </c>
      <c r="M59" s="216">
        <f t="shared" si="7"/>
        <v>43792</v>
      </c>
      <c r="N59" s="219">
        <f t="shared" si="9"/>
        <v>10948</v>
      </c>
      <c r="O59" s="219">
        <f t="shared" si="10"/>
        <v>122328</v>
      </c>
    </row>
    <row r="60" spans="1:15" ht="15.6" customHeight="1" x14ac:dyDescent="0.2">
      <c r="A60" s="416">
        <v>54</v>
      </c>
      <c r="B60" s="214" t="s">
        <v>57</v>
      </c>
      <c r="C60" s="1399">
        <f>'8_2.1.21 SIS'!BF60</f>
        <v>0</v>
      </c>
      <c r="D60" s="216">
        <f>'9_Per Pupil Summary'!S59</f>
        <v>11158.272928039703</v>
      </c>
      <c r="E60" s="216">
        <f t="shared" si="4"/>
        <v>0</v>
      </c>
      <c r="F60" s="216">
        <v>0</v>
      </c>
      <c r="G60" s="216">
        <v>0</v>
      </c>
      <c r="H60" s="220">
        <f t="shared" si="8"/>
        <v>0</v>
      </c>
      <c r="I60" s="219">
        <f t="shared" si="5"/>
        <v>0</v>
      </c>
      <c r="J60" s="216">
        <v>0</v>
      </c>
      <c r="K60" s="219">
        <f t="shared" si="6"/>
        <v>0</v>
      </c>
      <c r="L60" s="216">
        <v>0</v>
      </c>
      <c r="M60" s="216">
        <f t="shared" si="7"/>
        <v>0</v>
      </c>
      <c r="N60" s="219">
        <f t="shared" si="9"/>
        <v>0</v>
      </c>
      <c r="O60" s="219">
        <f t="shared" si="10"/>
        <v>0</v>
      </c>
    </row>
    <row r="61" spans="1:15" ht="15.6" customHeight="1" x14ac:dyDescent="0.2">
      <c r="A61" s="417">
        <v>55</v>
      </c>
      <c r="B61" s="228" t="s">
        <v>58</v>
      </c>
      <c r="C61" s="1400">
        <f>'8_2.1.21 SIS'!BF61</f>
        <v>13</v>
      </c>
      <c r="D61" s="230">
        <f>'9_Per Pupil Summary'!S60</f>
        <v>9299.6940490572961</v>
      </c>
      <c r="E61" s="230">
        <f t="shared" si="4"/>
        <v>120896</v>
      </c>
      <c r="F61" s="230">
        <v>139495</v>
      </c>
      <c r="G61" s="230">
        <v>-37199</v>
      </c>
      <c r="H61" s="234">
        <f t="shared" si="8"/>
        <v>102296</v>
      </c>
      <c r="I61" s="233">
        <f t="shared" si="5"/>
        <v>223192</v>
      </c>
      <c r="J61" s="230">
        <v>0</v>
      </c>
      <c r="K61" s="233">
        <f t="shared" si="6"/>
        <v>223192</v>
      </c>
      <c r="L61" s="236">
        <v>80600</v>
      </c>
      <c r="M61" s="230">
        <f t="shared" si="7"/>
        <v>142592</v>
      </c>
      <c r="N61" s="237">
        <f t="shared" si="9"/>
        <v>35648</v>
      </c>
      <c r="O61" s="233">
        <f t="shared" si="10"/>
        <v>223192</v>
      </c>
    </row>
    <row r="62" spans="1:15" ht="15.6" customHeight="1" x14ac:dyDescent="0.2">
      <c r="A62" s="415">
        <v>56</v>
      </c>
      <c r="B62" s="197" t="s">
        <v>59</v>
      </c>
      <c r="C62" s="1398">
        <f>'8_2.1.21 SIS'!BF62</f>
        <v>0</v>
      </c>
      <c r="D62" s="199">
        <f>'9_Per Pupil Summary'!S61</f>
        <v>10237.73950786056</v>
      </c>
      <c r="E62" s="199">
        <f t="shared" si="4"/>
        <v>0</v>
      </c>
      <c r="F62" s="199">
        <v>0</v>
      </c>
      <c r="G62" s="199">
        <v>0</v>
      </c>
      <c r="H62" s="203">
        <f t="shared" si="8"/>
        <v>0</v>
      </c>
      <c r="I62" s="202">
        <f t="shared" si="5"/>
        <v>0</v>
      </c>
      <c r="J62" s="199">
        <v>0</v>
      </c>
      <c r="K62" s="202">
        <f t="shared" si="6"/>
        <v>0</v>
      </c>
      <c r="L62" s="199">
        <v>0</v>
      </c>
      <c r="M62" s="199">
        <f t="shared" si="7"/>
        <v>0</v>
      </c>
      <c r="N62" s="202">
        <f t="shared" si="9"/>
        <v>0</v>
      </c>
      <c r="O62" s="204">
        <f t="shared" si="10"/>
        <v>0</v>
      </c>
    </row>
    <row r="63" spans="1:15" ht="15.6" customHeight="1" x14ac:dyDescent="0.2">
      <c r="A63" s="416">
        <v>57</v>
      </c>
      <c r="B63" s="214" t="s">
        <v>60</v>
      </c>
      <c r="C63" s="1399">
        <f>'8_2.1.21 SIS'!BF63</f>
        <v>2</v>
      </c>
      <c r="D63" s="216">
        <f>'9_Per Pupil Summary'!S62</f>
        <v>8864.8970059235326</v>
      </c>
      <c r="E63" s="216">
        <f t="shared" si="4"/>
        <v>17730</v>
      </c>
      <c r="F63" s="216">
        <v>0</v>
      </c>
      <c r="G63" s="216">
        <v>0</v>
      </c>
      <c r="H63" s="220">
        <f t="shared" si="8"/>
        <v>0</v>
      </c>
      <c r="I63" s="219">
        <f t="shared" si="5"/>
        <v>17730</v>
      </c>
      <c r="J63" s="216">
        <v>0</v>
      </c>
      <c r="K63" s="219">
        <f t="shared" si="6"/>
        <v>17730</v>
      </c>
      <c r="L63" s="216">
        <v>11824</v>
      </c>
      <c r="M63" s="216">
        <f t="shared" si="7"/>
        <v>5906</v>
      </c>
      <c r="N63" s="219">
        <f t="shared" si="9"/>
        <v>1477</v>
      </c>
      <c r="O63" s="219">
        <f t="shared" si="10"/>
        <v>17730</v>
      </c>
    </row>
    <row r="64" spans="1:15" ht="15.6" customHeight="1" x14ac:dyDescent="0.2">
      <c r="A64" s="416">
        <v>58</v>
      </c>
      <c r="B64" s="214" t="s">
        <v>61</v>
      </c>
      <c r="C64" s="1399">
        <f>'8_2.1.21 SIS'!BF64</f>
        <v>6</v>
      </c>
      <c r="D64" s="216">
        <f>'9_Per Pupil Summary'!S63</f>
        <v>9714.6091062394607</v>
      </c>
      <c r="E64" s="216">
        <f t="shared" si="4"/>
        <v>58288</v>
      </c>
      <c r="F64" s="216">
        <v>9715</v>
      </c>
      <c r="G64" s="216">
        <v>0</v>
      </c>
      <c r="H64" s="220">
        <f t="shared" si="8"/>
        <v>9715</v>
      </c>
      <c r="I64" s="219">
        <f t="shared" si="5"/>
        <v>68003</v>
      </c>
      <c r="J64" s="216">
        <v>0</v>
      </c>
      <c r="K64" s="219">
        <f t="shared" si="6"/>
        <v>68003</v>
      </c>
      <c r="L64" s="216">
        <v>38856</v>
      </c>
      <c r="M64" s="216">
        <f t="shared" si="7"/>
        <v>29147</v>
      </c>
      <c r="N64" s="219">
        <f t="shared" si="9"/>
        <v>7287</v>
      </c>
      <c r="O64" s="219">
        <f t="shared" si="10"/>
        <v>68003</v>
      </c>
    </row>
    <row r="65" spans="1:15" ht="15.6" customHeight="1" x14ac:dyDescent="0.2">
      <c r="A65" s="416">
        <v>59</v>
      </c>
      <c r="B65" s="214" t="s">
        <v>62</v>
      </c>
      <c r="C65" s="1399">
        <f>'8_2.1.21 SIS'!BF65</f>
        <v>0</v>
      </c>
      <c r="D65" s="216">
        <f>'9_Per Pupil Summary'!S64</f>
        <v>9213.5109958506218</v>
      </c>
      <c r="E65" s="216">
        <f t="shared" si="4"/>
        <v>0</v>
      </c>
      <c r="F65" s="216">
        <v>18427</v>
      </c>
      <c r="G65" s="216">
        <v>0</v>
      </c>
      <c r="H65" s="220">
        <f t="shared" si="8"/>
        <v>18427</v>
      </c>
      <c r="I65" s="219">
        <f t="shared" si="5"/>
        <v>18427</v>
      </c>
      <c r="J65" s="216">
        <v>0</v>
      </c>
      <c r="K65" s="219">
        <f t="shared" si="6"/>
        <v>18427</v>
      </c>
      <c r="L65" s="216">
        <v>0</v>
      </c>
      <c r="M65" s="216">
        <f t="shared" si="7"/>
        <v>18427</v>
      </c>
      <c r="N65" s="219">
        <f t="shared" si="9"/>
        <v>4607</v>
      </c>
      <c r="O65" s="219">
        <f t="shared" si="10"/>
        <v>18427</v>
      </c>
    </row>
    <row r="66" spans="1:15" ht="15.6" customHeight="1" x14ac:dyDescent="0.2">
      <c r="A66" s="417">
        <v>60</v>
      </c>
      <c r="B66" s="228" t="s">
        <v>63</v>
      </c>
      <c r="C66" s="1400">
        <f>'8_2.1.21 SIS'!BF66</f>
        <v>1</v>
      </c>
      <c r="D66" s="230">
        <f>'9_Per Pupil Summary'!S65</f>
        <v>10013.000138563973</v>
      </c>
      <c r="E66" s="230">
        <f t="shared" si="4"/>
        <v>10013</v>
      </c>
      <c r="F66" s="230">
        <v>10013</v>
      </c>
      <c r="G66" s="230">
        <v>0</v>
      </c>
      <c r="H66" s="234">
        <f t="shared" si="8"/>
        <v>10013</v>
      </c>
      <c r="I66" s="233">
        <f t="shared" si="5"/>
        <v>20026</v>
      </c>
      <c r="J66" s="230">
        <v>0</v>
      </c>
      <c r="K66" s="233">
        <f t="shared" si="6"/>
        <v>20026</v>
      </c>
      <c r="L66" s="236">
        <v>6672</v>
      </c>
      <c r="M66" s="230">
        <f t="shared" si="7"/>
        <v>13354</v>
      </c>
      <c r="N66" s="237">
        <f t="shared" si="9"/>
        <v>3339</v>
      </c>
      <c r="O66" s="233">
        <f t="shared" si="10"/>
        <v>20026</v>
      </c>
    </row>
    <row r="67" spans="1:15" ht="15.6" customHeight="1" x14ac:dyDescent="0.2">
      <c r="A67" s="415">
        <v>61</v>
      </c>
      <c r="B67" s="197" t="s">
        <v>64</v>
      </c>
      <c r="C67" s="1398">
        <f>'8_2.1.21 SIS'!BF67</f>
        <v>2</v>
      </c>
      <c r="D67" s="199">
        <f>'9_Per Pupil Summary'!S66</f>
        <v>9239.1309051169974</v>
      </c>
      <c r="E67" s="199">
        <f t="shared" si="4"/>
        <v>18478</v>
      </c>
      <c r="F67" s="199">
        <v>-18478</v>
      </c>
      <c r="G67" s="199">
        <v>0</v>
      </c>
      <c r="H67" s="203">
        <f t="shared" si="8"/>
        <v>-18478</v>
      </c>
      <c r="I67" s="202">
        <f t="shared" si="5"/>
        <v>0</v>
      </c>
      <c r="J67" s="199">
        <v>0</v>
      </c>
      <c r="K67" s="202">
        <f t="shared" si="6"/>
        <v>0</v>
      </c>
      <c r="L67" s="199">
        <v>12320</v>
      </c>
      <c r="M67" s="199">
        <f t="shared" si="7"/>
        <v>-12320</v>
      </c>
      <c r="N67" s="202">
        <f t="shared" si="9"/>
        <v>-3080</v>
      </c>
      <c r="O67" s="204">
        <f t="shared" si="10"/>
        <v>0</v>
      </c>
    </row>
    <row r="68" spans="1:15" ht="15.6" customHeight="1" x14ac:dyDescent="0.2">
      <c r="A68" s="416">
        <v>62</v>
      </c>
      <c r="B68" s="214" t="s">
        <v>65</v>
      </c>
      <c r="C68" s="1399">
        <f>'8_2.1.21 SIS'!BF68</f>
        <v>1</v>
      </c>
      <c r="D68" s="216">
        <f>'9_Per Pupil Summary'!S67</f>
        <v>9522.1415732172027</v>
      </c>
      <c r="E68" s="216">
        <f t="shared" si="4"/>
        <v>9522</v>
      </c>
      <c r="F68" s="216">
        <v>0</v>
      </c>
      <c r="G68" s="216">
        <v>0</v>
      </c>
      <c r="H68" s="220">
        <f t="shared" si="8"/>
        <v>0</v>
      </c>
      <c r="I68" s="219">
        <f t="shared" si="5"/>
        <v>9522</v>
      </c>
      <c r="J68" s="216">
        <v>0</v>
      </c>
      <c r="K68" s="219">
        <f t="shared" si="6"/>
        <v>9522</v>
      </c>
      <c r="L68" s="216">
        <v>6352</v>
      </c>
      <c r="M68" s="216">
        <f t="shared" si="7"/>
        <v>3170</v>
      </c>
      <c r="N68" s="219">
        <f t="shared" si="9"/>
        <v>793</v>
      </c>
      <c r="O68" s="219">
        <f t="shared" si="10"/>
        <v>9522</v>
      </c>
    </row>
    <row r="69" spans="1:15" ht="15.6" customHeight="1" x14ac:dyDescent="0.2">
      <c r="A69" s="416">
        <v>63</v>
      </c>
      <c r="B69" s="214" t="s">
        <v>66</v>
      </c>
      <c r="C69" s="1399">
        <f>'8_2.1.21 SIS'!BF69</f>
        <v>2</v>
      </c>
      <c r="D69" s="216">
        <f>'9_Per Pupil Summary'!S68</f>
        <v>9611.0750942484283</v>
      </c>
      <c r="E69" s="216">
        <f t="shared" si="4"/>
        <v>19222</v>
      </c>
      <c r="F69" s="216">
        <v>-9611</v>
      </c>
      <c r="G69" s="216">
        <v>-4806</v>
      </c>
      <c r="H69" s="220">
        <f t="shared" si="8"/>
        <v>-14417</v>
      </c>
      <c r="I69" s="219">
        <f t="shared" si="5"/>
        <v>4805</v>
      </c>
      <c r="J69" s="216">
        <v>0</v>
      </c>
      <c r="K69" s="219">
        <f t="shared" si="6"/>
        <v>4805</v>
      </c>
      <c r="L69" s="216">
        <v>12816</v>
      </c>
      <c r="M69" s="216">
        <f t="shared" si="7"/>
        <v>-8011</v>
      </c>
      <c r="N69" s="219">
        <f t="shared" si="9"/>
        <v>-2003</v>
      </c>
      <c r="O69" s="219">
        <f t="shared" si="10"/>
        <v>4805</v>
      </c>
    </row>
    <row r="70" spans="1:15" ht="15.6" customHeight="1" x14ac:dyDescent="0.2">
      <c r="A70" s="416">
        <v>64</v>
      </c>
      <c r="B70" s="214" t="s">
        <v>67</v>
      </c>
      <c r="C70" s="1399">
        <f>'8_2.1.21 SIS'!BF70</f>
        <v>0</v>
      </c>
      <c r="D70" s="216">
        <f>'9_Per Pupil Summary'!S69</f>
        <v>10656.775300950369</v>
      </c>
      <c r="E70" s="216">
        <f t="shared" si="4"/>
        <v>0</v>
      </c>
      <c r="F70" s="216">
        <v>0</v>
      </c>
      <c r="G70" s="216">
        <v>0</v>
      </c>
      <c r="H70" s="220">
        <f t="shared" si="8"/>
        <v>0</v>
      </c>
      <c r="I70" s="219">
        <f t="shared" si="5"/>
        <v>0</v>
      </c>
      <c r="J70" s="216">
        <v>0</v>
      </c>
      <c r="K70" s="219">
        <f t="shared" si="6"/>
        <v>0</v>
      </c>
      <c r="L70" s="216">
        <v>0</v>
      </c>
      <c r="M70" s="216">
        <f t="shared" si="7"/>
        <v>0</v>
      </c>
      <c r="N70" s="219">
        <f t="shared" si="9"/>
        <v>0</v>
      </c>
      <c r="O70" s="219">
        <f t="shared" si="10"/>
        <v>0</v>
      </c>
    </row>
    <row r="71" spans="1:15" ht="15.6" customHeight="1" x14ac:dyDescent="0.2">
      <c r="A71" s="417">
        <v>65</v>
      </c>
      <c r="B71" s="228" t="s">
        <v>68</v>
      </c>
      <c r="C71" s="1400">
        <f>'8_2.1.21 SIS'!BF71</f>
        <v>2</v>
      </c>
      <c r="D71" s="230">
        <f>'9_Per Pupil Summary'!S70</f>
        <v>10032.619230474244</v>
      </c>
      <c r="E71" s="230">
        <f t="shared" si="4"/>
        <v>20065</v>
      </c>
      <c r="F71" s="230">
        <v>0</v>
      </c>
      <c r="G71" s="230">
        <v>0</v>
      </c>
      <c r="H71" s="234">
        <f>F71+G71</f>
        <v>0</v>
      </c>
      <c r="I71" s="233">
        <f t="shared" si="5"/>
        <v>20065</v>
      </c>
      <c r="J71" s="230">
        <v>0</v>
      </c>
      <c r="K71" s="233">
        <f t="shared" si="6"/>
        <v>20065</v>
      </c>
      <c r="L71" s="236">
        <v>13376</v>
      </c>
      <c r="M71" s="230">
        <f t="shared" si="7"/>
        <v>6689</v>
      </c>
      <c r="N71" s="237">
        <f t="shared" ref="N71:N75" si="11">ROUND(M71/$N$87,0)</f>
        <v>1672</v>
      </c>
      <c r="O71" s="233">
        <f t="shared" si="10"/>
        <v>20065</v>
      </c>
    </row>
    <row r="72" spans="1:15" ht="15.6" customHeight="1" x14ac:dyDescent="0.2">
      <c r="A72" s="416">
        <v>66</v>
      </c>
      <c r="B72" s="214" t="s">
        <v>69</v>
      </c>
      <c r="C72" s="1401">
        <f>'8_2.1.21 SIS'!BF72</f>
        <v>0</v>
      </c>
      <c r="D72" s="418">
        <f>'9_Per Pupil Summary'!S71</f>
        <v>11498.85928950159</v>
      </c>
      <c r="E72" s="418">
        <f t="shared" ref="E72:E75" si="12">ROUND(C72*D72,0)</f>
        <v>0</v>
      </c>
      <c r="F72" s="418">
        <v>0</v>
      </c>
      <c r="G72" s="418">
        <v>0</v>
      </c>
      <c r="H72" s="419">
        <f>F72+G72</f>
        <v>0</v>
      </c>
      <c r="I72" s="420">
        <f t="shared" ref="I72:I75" si="13">E72+H72</f>
        <v>0</v>
      </c>
      <c r="J72" s="418">
        <v>0</v>
      </c>
      <c r="K72" s="420">
        <f>ROUND(SUM(I72:J72),0)</f>
        <v>0</v>
      </c>
      <c r="L72" s="216">
        <v>0</v>
      </c>
      <c r="M72" s="418">
        <f>K72-L72</f>
        <v>0</v>
      </c>
      <c r="N72" s="219">
        <f t="shared" si="11"/>
        <v>0</v>
      </c>
      <c r="O72" s="420">
        <f t="shared" si="10"/>
        <v>0</v>
      </c>
    </row>
    <row r="73" spans="1:15" ht="15.6" customHeight="1" x14ac:dyDescent="0.2">
      <c r="A73" s="416">
        <v>67</v>
      </c>
      <c r="B73" s="214" t="s">
        <v>3</v>
      </c>
      <c r="C73" s="1401">
        <f>'8_2.1.21 SIS'!BF73</f>
        <v>1</v>
      </c>
      <c r="D73" s="418">
        <f>'9_Per Pupil Summary'!S72</f>
        <v>9460.3382591696136</v>
      </c>
      <c r="E73" s="418">
        <f t="shared" si="12"/>
        <v>9460</v>
      </c>
      <c r="F73" s="418">
        <v>9460</v>
      </c>
      <c r="G73" s="418">
        <v>-4730</v>
      </c>
      <c r="H73" s="419">
        <f>F73+G73</f>
        <v>4730</v>
      </c>
      <c r="I73" s="420">
        <f t="shared" si="13"/>
        <v>14190</v>
      </c>
      <c r="J73" s="418">
        <v>0</v>
      </c>
      <c r="K73" s="420">
        <f>ROUND(SUM(I73:J73),0)</f>
        <v>14190</v>
      </c>
      <c r="L73" s="216">
        <v>6304</v>
      </c>
      <c r="M73" s="418">
        <f>K73-L73</f>
        <v>7886</v>
      </c>
      <c r="N73" s="219">
        <f t="shared" si="11"/>
        <v>1972</v>
      </c>
      <c r="O73" s="420">
        <f t="shared" si="10"/>
        <v>14190</v>
      </c>
    </row>
    <row r="74" spans="1:15" ht="15.6" customHeight="1" x14ac:dyDescent="0.2">
      <c r="A74" s="416">
        <v>68</v>
      </c>
      <c r="B74" s="214" t="s">
        <v>2</v>
      </c>
      <c r="C74" s="1401">
        <f>'8_2.1.21 SIS'!BF74</f>
        <v>0</v>
      </c>
      <c r="D74" s="418">
        <f>'9_Per Pupil Summary'!S73</f>
        <v>10683.750168502916</v>
      </c>
      <c r="E74" s="418">
        <f t="shared" si="12"/>
        <v>0</v>
      </c>
      <c r="F74" s="418">
        <v>0</v>
      </c>
      <c r="G74" s="418">
        <v>0</v>
      </c>
      <c r="H74" s="419">
        <f>F74+G74</f>
        <v>0</v>
      </c>
      <c r="I74" s="420">
        <f t="shared" si="13"/>
        <v>0</v>
      </c>
      <c r="J74" s="418">
        <v>0</v>
      </c>
      <c r="K74" s="420">
        <f>ROUND(SUM(I74:J74),0)</f>
        <v>0</v>
      </c>
      <c r="L74" s="216">
        <v>0</v>
      </c>
      <c r="M74" s="418">
        <f>K74-L74</f>
        <v>0</v>
      </c>
      <c r="N74" s="219">
        <f t="shared" si="11"/>
        <v>0</v>
      </c>
      <c r="O74" s="420">
        <f t="shared" si="10"/>
        <v>0</v>
      </c>
    </row>
    <row r="75" spans="1:15" ht="15.6" customHeight="1" x14ac:dyDescent="0.2">
      <c r="A75" s="421">
        <v>69</v>
      </c>
      <c r="B75" s="422" t="s">
        <v>91</v>
      </c>
      <c r="C75" s="1402">
        <f>'8_2.1.21 SIS'!BF75</f>
        <v>3</v>
      </c>
      <c r="D75" s="423">
        <f>'9_Per Pupil Summary'!S74</f>
        <v>9769.6102941176468</v>
      </c>
      <c r="E75" s="423">
        <f t="shared" si="12"/>
        <v>29309</v>
      </c>
      <c r="F75" s="423">
        <v>29309</v>
      </c>
      <c r="G75" s="423">
        <v>0</v>
      </c>
      <c r="H75" s="424">
        <f>F75+G75</f>
        <v>29309</v>
      </c>
      <c r="I75" s="425">
        <f t="shared" si="13"/>
        <v>58618</v>
      </c>
      <c r="J75" s="423">
        <v>0</v>
      </c>
      <c r="K75" s="425">
        <f>ROUND(SUM(I75:J75),0)</f>
        <v>58618</v>
      </c>
      <c r="L75" s="426">
        <v>19536</v>
      </c>
      <c r="M75" s="423">
        <f>K75-L75</f>
        <v>39082</v>
      </c>
      <c r="N75" s="427">
        <f t="shared" si="11"/>
        <v>9771</v>
      </c>
      <c r="O75" s="425">
        <f t="shared" si="10"/>
        <v>58618</v>
      </c>
    </row>
    <row r="76" spans="1:15" s="101" customFormat="1" ht="15.6" customHeight="1" thickBot="1" x14ac:dyDescent="0.25">
      <c r="A76" s="1641" t="s">
        <v>414</v>
      </c>
      <c r="B76" s="1642"/>
      <c r="C76" s="1242">
        <f>SUM(C7:C75)</f>
        <v>311</v>
      </c>
      <c r="D76" s="1397"/>
      <c r="E76" s="434">
        <f>SUM(E7:E75)</f>
        <v>2920093</v>
      </c>
      <c r="F76" s="428">
        <f t="shared" ref="F76:L76" si="14">SUM(F7:F75)</f>
        <v>38127</v>
      </c>
      <c r="G76" s="428">
        <f>SUM(G7:G75)</f>
        <v>-126967</v>
      </c>
      <c r="H76" s="429">
        <f t="shared" si="14"/>
        <v>-88840</v>
      </c>
      <c r="I76" s="1546">
        <f>SUM(I7:I75)</f>
        <v>2831253</v>
      </c>
      <c r="J76" s="434">
        <f t="shared" si="14"/>
        <v>0</v>
      </c>
      <c r="K76" s="430">
        <f t="shared" si="14"/>
        <v>2831253</v>
      </c>
      <c r="L76" s="434">
        <f t="shared" si="14"/>
        <v>1946736</v>
      </c>
      <c r="M76" s="434">
        <f>SUM(M7:M75)</f>
        <v>884517</v>
      </c>
      <c r="N76" s="430">
        <f>SUM(N7:N75)</f>
        <v>221136</v>
      </c>
      <c r="O76" s="430">
        <f>SUM(O7:O75)</f>
        <v>2831253</v>
      </c>
    </row>
    <row r="77" spans="1:15" s="150" customFormat="1" ht="15.6" customHeight="1" thickTop="1" x14ac:dyDescent="0.2">
      <c r="A77" s="1647" t="s">
        <v>384</v>
      </c>
      <c r="B77" s="1874"/>
      <c r="C77" s="991"/>
      <c r="D77" s="803"/>
      <c r="E77" s="431"/>
      <c r="F77" s="431"/>
      <c r="G77" s="431"/>
      <c r="H77" s="431"/>
      <c r="I77" s="431"/>
      <c r="J77" s="431"/>
      <c r="K77" s="804"/>
      <c r="L77" s="804"/>
      <c r="M77" s="803"/>
      <c r="N77" s="804"/>
      <c r="O77" s="804"/>
    </row>
    <row r="78" spans="1:15" s="150" customFormat="1" ht="15.6" customHeight="1" x14ac:dyDescent="0.2">
      <c r="A78" s="1649" t="s">
        <v>1265</v>
      </c>
      <c r="B78" s="1650"/>
      <c r="C78" s="991"/>
      <c r="D78" s="803"/>
      <c r="E78" s="431"/>
      <c r="F78" s="431"/>
      <c r="G78" s="431"/>
      <c r="H78" s="431"/>
      <c r="I78" s="431"/>
      <c r="J78" s="431"/>
      <c r="K78" s="222">
        <v>0</v>
      </c>
      <c r="L78" s="804">
        <v>0</v>
      </c>
      <c r="M78" s="803">
        <f>K78-L78</f>
        <v>0</v>
      </c>
      <c r="N78" s="222">
        <f>ROUND(M78/$N$87,0)</f>
        <v>0</v>
      </c>
      <c r="O78" s="222">
        <v>0</v>
      </c>
    </row>
    <row r="79" spans="1:15" s="150" customFormat="1" ht="15.6" customHeight="1" x14ac:dyDescent="0.2">
      <c r="A79" s="1651" t="s">
        <v>1266</v>
      </c>
      <c r="B79" s="1652"/>
      <c r="C79" s="1237"/>
      <c r="D79" s="803"/>
      <c r="E79" s="1547"/>
      <c r="F79" s="432"/>
      <c r="G79" s="432"/>
      <c r="H79" s="432"/>
      <c r="I79" s="432"/>
      <c r="J79" s="432"/>
      <c r="K79" s="804"/>
      <c r="L79" s="804"/>
      <c r="M79" s="803"/>
      <c r="N79" s="804"/>
      <c r="O79" s="222">
        <v>0</v>
      </c>
    </row>
    <row r="80" spans="1:15" s="150" customFormat="1" ht="15.6" customHeight="1" x14ac:dyDescent="0.2">
      <c r="A80" s="1634" t="s">
        <v>997</v>
      </c>
      <c r="B80" s="1635"/>
      <c r="C80" s="1244"/>
      <c r="D80" s="803"/>
      <c r="E80" s="1547"/>
      <c r="F80" s="432"/>
      <c r="G80" s="432"/>
      <c r="H80" s="432"/>
      <c r="I80" s="432"/>
      <c r="J80" s="432"/>
      <c r="K80" s="804"/>
      <c r="L80" s="804"/>
      <c r="M80" s="803"/>
      <c r="N80" s="804"/>
      <c r="O80" s="222">
        <v>10000</v>
      </c>
    </row>
    <row r="81" spans="1:15" s="150" customFormat="1" ht="15.6" customHeight="1" x14ac:dyDescent="0.2">
      <c r="A81" s="1634" t="s">
        <v>396</v>
      </c>
      <c r="B81" s="1635"/>
      <c r="C81" s="1244"/>
      <c r="D81" s="803"/>
      <c r="E81" s="1547"/>
      <c r="F81" s="432"/>
      <c r="G81" s="432"/>
      <c r="H81" s="432"/>
      <c r="I81" s="432"/>
      <c r="J81" s="432"/>
      <c r="K81" s="804"/>
      <c r="L81" s="804"/>
      <c r="M81" s="803"/>
      <c r="N81" s="804"/>
      <c r="O81" s="222">
        <v>0</v>
      </c>
    </row>
    <row r="82" spans="1:15" s="150" customFormat="1" ht="15.6" customHeight="1" x14ac:dyDescent="0.2">
      <c r="A82" s="1643" t="s">
        <v>260</v>
      </c>
      <c r="B82" s="1644"/>
      <c r="C82" s="1245"/>
      <c r="D82" s="807"/>
      <c r="E82" s="1548"/>
      <c r="F82" s="433"/>
      <c r="G82" s="433"/>
      <c r="H82" s="433"/>
      <c r="I82" s="433"/>
      <c r="J82" s="433"/>
      <c r="K82" s="1426">
        <v>18349</v>
      </c>
      <c r="L82" s="1424">
        <v>12232</v>
      </c>
      <c r="M82" s="1425">
        <f>K82-L82</f>
        <v>6117</v>
      </c>
      <c r="N82" s="1426">
        <f>ROUND(M82/$N$87,0)</f>
        <v>1529</v>
      </c>
      <c r="O82" s="1426">
        <v>18349</v>
      </c>
    </row>
    <row r="83" spans="1:15" s="150" customFormat="1" ht="15.6" customHeight="1" x14ac:dyDescent="0.2">
      <c r="A83" s="1634" t="s">
        <v>1148</v>
      </c>
      <c r="B83" s="1635"/>
      <c r="C83" s="804"/>
      <c r="D83" s="804"/>
      <c r="E83" s="804"/>
      <c r="F83" s="804"/>
      <c r="G83" s="804"/>
      <c r="H83" s="804"/>
      <c r="I83" s="804"/>
      <c r="J83" s="804"/>
      <c r="K83" s="222">
        <v>79213</v>
      </c>
      <c r="L83" s="804">
        <v>39744</v>
      </c>
      <c r="M83" s="803">
        <f t="shared" ref="M83:M84" si="15">K83-L83</f>
        <v>39469</v>
      </c>
      <c r="N83" s="222">
        <f t="shared" ref="N83:N84" si="16">ROUND(M83/$N$87,0)</f>
        <v>9867</v>
      </c>
      <c r="O83" s="222">
        <v>79213</v>
      </c>
    </row>
    <row r="84" spans="1:15" s="150" customFormat="1" ht="15.6" customHeight="1" x14ac:dyDescent="0.2">
      <c r="A84" s="1634" t="s">
        <v>1149</v>
      </c>
      <c r="B84" s="1635"/>
      <c r="C84" s="804"/>
      <c r="D84" s="804"/>
      <c r="E84" s="804"/>
      <c r="F84" s="804"/>
      <c r="G84" s="804"/>
      <c r="H84" s="804"/>
      <c r="I84" s="804"/>
      <c r="J84" s="804"/>
      <c r="K84" s="222">
        <v>63372</v>
      </c>
      <c r="L84" s="804">
        <v>31800</v>
      </c>
      <c r="M84" s="803">
        <f t="shared" si="15"/>
        <v>31572</v>
      </c>
      <c r="N84" s="222">
        <f t="shared" si="16"/>
        <v>7893</v>
      </c>
      <c r="O84" s="222">
        <v>63372</v>
      </c>
    </row>
    <row r="85" spans="1:15" s="101" customFormat="1" ht="15.6" customHeight="1" thickBot="1" x14ac:dyDescent="0.25">
      <c r="A85" s="1641" t="s">
        <v>415</v>
      </c>
      <c r="B85" s="1873"/>
      <c r="C85" s="1242">
        <f>SUM(C76:C84)</f>
        <v>311</v>
      </c>
      <c r="D85" s="1397"/>
      <c r="E85" s="434">
        <f>SUM(E76:E84)</f>
        <v>2920093</v>
      </c>
      <c r="F85" s="428">
        <f t="shared" ref="F85:O85" si="17">SUM(F76:F84)</f>
        <v>38127</v>
      </c>
      <c r="G85" s="428">
        <f t="shared" si="17"/>
        <v>-126967</v>
      </c>
      <c r="H85" s="429">
        <f t="shared" si="17"/>
        <v>-88840</v>
      </c>
      <c r="I85" s="1546">
        <f t="shared" si="17"/>
        <v>2831253</v>
      </c>
      <c r="J85" s="434">
        <f t="shared" si="17"/>
        <v>0</v>
      </c>
      <c r="K85" s="430">
        <f t="shared" si="17"/>
        <v>2992187</v>
      </c>
      <c r="L85" s="434">
        <f t="shared" si="17"/>
        <v>2030512</v>
      </c>
      <c r="M85" s="434">
        <f t="shared" si="17"/>
        <v>961675</v>
      </c>
      <c r="N85" s="430">
        <f t="shared" si="17"/>
        <v>240425</v>
      </c>
      <c r="O85" s="430">
        <f t="shared" si="17"/>
        <v>3002187</v>
      </c>
    </row>
    <row r="86" spans="1:15" ht="13.5" thickTop="1" x14ac:dyDescent="0.2"/>
    <row r="87" spans="1:15" x14ac:dyDescent="0.2">
      <c r="L87" s="381"/>
      <c r="N87" s="31">
        <v>4</v>
      </c>
    </row>
    <row r="88" spans="1:15" x14ac:dyDescent="0.2"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</row>
    <row r="92" spans="1:15" x14ac:dyDescent="0.2">
      <c r="B92" s="856"/>
    </row>
    <row r="93" spans="1:15" x14ac:dyDescent="0.2">
      <c r="B93" s="856"/>
    </row>
    <row r="94" spans="1:15" x14ac:dyDescent="0.2">
      <c r="B94" s="101"/>
    </row>
    <row r="95" spans="1:15" x14ac:dyDescent="0.2">
      <c r="B95" s="855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4">
    <mergeCell ref="I1:O1"/>
    <mergeCell ref="A85:B85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3:B83"/>
    <mergeCell ref="A84:B84"/>
  </mergeCells>
  <printOptions horizontalCentered="1"/>
  <pageMargins left="0.35" right="0.35" top="0.85" bottom="0.35" header="0.3" footer="0.25"/>
  <pageSetup paperSize="5" firstPageNumber="50" fitToWidth="0" orientation="portrait" r:id="rId2"/>
  <headerFooter alignWithMargins="0">
    <oddHeader xml:space="preserve">&amp;L&amp;"Arial,Bold"&amp;20&amp;K000000FY2021-22 Budget Letter
March 2022&amp;R&amp;"Arial,Bold"&amp;12&amp;KFF0000
</oddHeader>
    <oddFooter>&amp;R&amp;9&amp;P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95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7" style="31" customWidth="1"/>
    <col min="3" max="8" width="15.7109375" style="31" customWidth="1"/>
    <col min="9" max="9" width="14.140625" style="31" customWidth="1"/>
    <col min="10" max="10" width="13.42578125" style="31" bestFit="1" customWidth="1"/>
    <col min="11" max="11" width="17.85546875" style="31" customWidth="1"/>
    <col min="12" max="14" width="14.5703125" style="31" customWidth="1"/>
    <col min="15" max="15" width="19.140625" style="31" customWidth="1"/>
    <col min="16" max="16384" width="8.85546875" style="31"/>
  </cols>
  <sheetData>
    <row r="1" spans="1:15" ht="17.45" customHeight="1" x14ac:dyDescent="0.2">
      <c r="A1" s="1875" t="s">
        <v>776</v>
      </c>
      <c r="B1" s="1875"/>
      <c r="C1" s="1870" t="s">
        <v>338</v>
      </c>
      <c r="D1" s="1871"/>
      <c r="E1" s="1871"/>
      <c r="F1" s="1871"/>
      <c r="G1" s="1871"/>
      <c r="H1" s="1872"/>
      <c r="I1" s="1870" t="s">
        <v>338</v>
      </c>
      <c r="J1" s="1871"/>
      <c r="K1" s="1871"/>
      <c r="L1" s="1871"/>
      <c r="M1" s="1871"/>
      <c r="N1" s="1871"/>
      <c r="O1" s="1872"/>
    </row>
    <row r="2" spans="1:15" s="435" customFormat="1" ht="17.25" customHeight="1" x14ac:dyDescent="0.2">
      <c r="A2" s="1875"/>
      <c r="B2" s="1875"/>
      <c r="C2" s="96"/>
      <c r="D2" s="97"/>
      <c r="E2" s="97"/>
      <c r="F2" s="1879" t="s">
        <v>241</v>
      </c>
      <c r="G2" s="1879"/>
      <c r="H2" s="1879"/>
      <c r="I2" s="96"/>
      <c r="J2" s="97"/>
      <c r="K2" s="97"/>
      <c r="L2" s="97"/>
      <c r="M2" s="97"/>
      <c r="N2" s="97"/>
      <c r="O2" s="98"/>
    </row>
    <row r="3" spans="1:15" ht="138" customHeight="1" x14ac:dyDescent="0.2">
      <c r="A3" s="1875"/>
      <c r="B3" s="1875"/>
      <c r="C3" s="256" t="s">
        <v>1171</v>
      </c>
      <c r="D3" s="255" t="s">
        <v>510</v>
      </c>
      <c r="E3" s="255" t="s">
        <v>511</v>
      </c>
      <c r="F3" s="94" t="s">
        <v>1156</v>
      </c>
      <c r="G3" s="94" t="s">
        <v>1157</v>
      </c>
      <c r="H3" s="94" t="s">
        <v>242</v>
      </c>
      <c r="I3" s="255" t="s">
        <v>512</v>
      </c>
      <c r="J3" s="1443" t="s">
        <v>1263</v>
      </c>
      <c r="K3" s="95" t="s">
        <v>839</v>
      </c>
      <c r="L3" s="95" t="s">
        <v>1081</v>
      </c>
      <c r="M3" s="95" t="s">
        <v>278</v>
      </c>
      <c r="N3" s="95" t="s">
        <v>1082</v>
      </c>
      <c r="O3" s="95" t="s">
        <v>840</v>
      </c>
    </row>
    <row r="4" spans="1:15" ht="14.25" customHeight="1" x14ac:dyDescent="0.2">
      <c r="A4" s="436"/>
      <c r="B4" s="437"/>
      <c r="C4" s="438">
        <v>1</v>
      </c>
      <c r="D4" s="438">
        <f>C4+1</f>
        <v>2</v>
      </c>
      <c r="E4" s="438">
        <f>D4+1</f>
        <v>3</v>
      </c>
      <c r="F4" s="438">
        <f t="shared" ref="F4:O4" si="0">E4+1</f>
        <v>4</v>
      </c>
      <c r="G4" s="438">
        <f t="shared" si="0"/>
        <v>5</v>
      </c>
      <c r="H4" s="438">
        <f t="shared" si="0"/>
        <v>6</v>
      </c>
      <c r="I4" s="438">
        <f t="shared" si="0"/>
        <v>7</v>
      </c>
      <c r="J4" s="438">
        <f t="shared" si="0"/>
        <v>8</v>
      </c>
      <c r="K4" s="438">
        <f t="shared" si="0"/>
        <v>9</v>
      </c>
      <c r="L4" s="438">
        <f t="shared" si="0"/>
        <v>10</v>
      </c>
      <c r="M4" s="438">
        <f t="shared" si="0"/>
        <v>11</v>
      </c>
      <c r="N4" s="438">
        <f t="shared" si="0"/>
        <v>12</v>
      </c>
      <c r="O4" s="438">
        <f t="shared" si="0"/>
        <v>13</v>
      </c>
    </row>
    <row r="5" spans="1:15" s="483" customFormat="1" ht="11.25" hidden="1" x14ac:dyDescent="0.2">
      <c r="A5" s="764"/>
      <c r="B5" s="764"/>
      <c r="C5" s="637"/>
      <c r="D5" s="637" t="s">
        <v>573</v>
      </c>
      <c r="E5" s="637" t="s">
        <v>574</v>
      </c>
      <c r="F5" s="637" t="s">
        <v>724</v>
      </c>
      <c r="G5" s="637" t="s">
        <v>724</v>
      </c>
      <c r="H5" s="637" t="s">
        <v>574</v>
      </c>
      <c r="I5" s="637" t="s">
        <v>574</v>
      </c>
      <c r="J5" s="637" t="s">
        <v>725</v>
      </c>
      <c r="K5" s="637" t="s">
        <v>740</v>
      </c>
      <c r="L5" s="637" t="s">
        <v>749</v>
      </c>
      <c r="M5" s="637" t="s">
        <v>574</v>
      </c>
      <c r="N5" s="637" t="s">
        <v>574</v>
      </c>
      <c r="O5" s="637" t="s">
        <v>741</v>
      </c>
    </row>
    <row r="6" spans="1:15" s="483" customFormat="1" ht="22.5" customHeight="1" x14ac:dyDescent="0.2">
      <c r="A6" s="763"/>
      <c r="B6" s="763"/>
      <c r="C6" s="633" t="s">
        <v>1528</v>
      </c>
      <c r="D6" s="633" t="s">
        <v>1535</v>
      </c>
      <c r="E6" s="633" t="s">
        <v>721</v>
      </c>
      <c r="F6" s="633" t="s">
        <v>814</v>
      </c>
      <c r="G6" s="633" t="s">
        <v>815</v>
      </c>
      <c r="H6" s="633" t="s">
        <v>722</v>
      </c>
      <c r="I6" s="633" t="s">
        <v>1536</v>
      </c>
      <c r="J6" s="637" t="s">
        <v>725</v>
      </c>
      <c r="K6" s="633" t="s">
        <v>1537</v>
      </c>
      <c r="L6" s="633" t="s">
        <v>1538</v>
      </c>
      <c r="M6" s="633" t="s">
        <v>1539</v>
      </c>
      <c r="N6" s="633" t="s">
        <v>1540</v>
      </c>
      <c r="O6" s="633" t="s">
        <v>1541</v>
      </c>
    </row>
    <row r="7" spans="1:15" ht="15.6" customHeight="1" x14ac:dyDescent="0.2">
      <c r="A7" s="415">
        <v>1</v>
      </c>
      <c r="B7" s="197" t="s">
        <v>5</v>
      </c>
      <c r="C7" s="1398">
        <f>'8_2.1.21 SIS'!BH7</f>
        <v>0</v>
      </c>
      <c r="D7" s="199">
        <f>'9_Per Pupil Summary'!S6</f>
        <v>8622.6964429385825</v>
      </c>
      <c r="E7" s="199">
        <f>ROUND(C7*D7,0)</f>
        <v>0</v>
      </c>
      <c r="F7" s="199">
        <v>0</v>
      </c>
      <c r="G7" s="199">
        <v>0</v>
      </c>
      <c r="H7" s="203">
        <f t="shared" ref="H7:H38" si="1">F7+G7</f>
        <v>0</v>
      </c>
      <c r="I7" s="202">
        <f>E7+H7</f>
        <v>0</v>
      </c>
      <c r="J7" s="199">
        <v>0</v>
      </c>
      <c r="K7" s="202">
        <f>ROUND(SUM(I7:J7),0)</f>
        <v>0</v>
      </c>
      <c r="L7" s="199">
        <v>0</v>
      </c>
      <c r="M7" s="199">
        <f>K7-L7</f>
        <v>0</v>
      </c>
      <c r="N7" s="202">
        <f t="shared" ref="N7:N38" si="2">ROUND(M7/$N$87,0)</f>
        <v>0</v>
      </c>
      <c r="O7" s="204">
        <f t="shared" ref="O7:O38" si="3">K7</f>
        <v>0</v>
      </c>
    </row>
    <row r="8" spans="1:15" ht="15.6" customHeight="1" x14ac:dyDescent="0.2">
      <c r="A8" s="416">
        <v>2</v>
      </c>
      <c r="B8" s="214" t="s">
        <v>6</v>
      </c>
      <c r="C8" s="1399">
        <f>'8_2.1.21 SIS'!BH8</f>
        <v>0</v>
      </c>
      <c r="D8" s="216">
        <f>'9_Per Pupil Summary'!S7</f>
        <v>10428.450576725025</v>
      </c>
      <c r="E8" s="216">
        <f t="shared" ref="E8:E71" si="4">ROUND(C8*D8,0)</f>
        <v>0</v>
      </c>
      <c r="F8" s="216">
        <v>0</v>
      </c>
      <c r="G8" s="216">
        <v>0</v>
      </c>
      <c r="H8" s="220">
        <f t="shared" si="1"/>
        <v>0</v>
      </c>
      <c r="I8" s="219">
        <f t="shared" ref="I8:I71" si="5">E8+H8</f>
        <v>0</v>
      </c>
      <c r="J8" s="216">
        <v>0</v>
      </c>
      <c r="K8" s="219">
        <f t="shared" ref="K8:K71" si="6">ROUND(SUM(I8:J8),0)</f>
        <v>0</v>
      </c>
      <c r="L8" s="216">
        <v>0</v>
      </c>
      <c r="M8" s="216">
        <f t="shared" ref="M8:M71" si="7">K8-L8</f>
        <v>0</v>
      </c>
      <c r="N8" s="219">
        <f t="shared" si="2"/>
        <v>0</v>
      </c>
      <c r="O8" s="219">
        <f t="shared" si="3"/>
        <v>0</v>
      </c>
    </row>
    <row r="9" spans="1:15" ht="15.6" customHeight="1" x14ac:dyDescent="0.2">
      <c r="A9" s="416">
        <v>3</v>
      </c>
      <c r="B9" s="214" t="s">
        <v>7</v>
      </c>
      <c r="C9" s="1399">
        <f>'8_2.1.21 SIS'!BH9</f>
        <v>5</v>
      </c>
      <c r="D9" s="216">
        <f>'9_Per Pupil Summary'!S8</f>
        <v>8524.0766371065911</v>
      </c>
      <c r="E9" s="216">
        <f t="shared" si="4"/>
        <v>42620</v>
      </c>
      <c r="F9" s="216">
        <v>59669</v>
      </c>
      <c r="G9" s="216">
        <v>8524</v>
      </c>
      <c r="H9" s="220">
        <f t="shared" si="1"/>
        <v>68193</v>
      </c>
      <c r="I9" s="219">
        <f t="shared" si="5"/>
        <v>110813</v>
      </c>
      <c r="J9" s="216">
        <v>0</v>
      </c>
      <c r="K9" s="219">
        <f t="shared" si="6"/>
        <v>110813</v>
      </c>
      <c r="L9" s="216">
        <v>28416</v>
      </c>
      <c r="M9" s="216">
        <f t="shared" si="7"/>
        <v>82397</v>
      </c>
      <c r="N9" s="219">
        <f t="shared" si="2"/>
        <v>20599</v>
      </c>
      <c r="O9" s="219">
        <f t="shared" si="3"/>
        <v>110813</v>
      </c>
    </row>
    <row r="10" spans="1:15" ht="15.6" customHeight="1" x14ac:dyDescent="0.2">
      <c r="A10" s="416">
        <v>4</v>
      </c>
      <c r="B10" s="214" t="s">
        <v>8</v>
      </c>
      <c r="C10" s="1399">
        <f>'8_2.1.21 SIS'!BH10</f>
        <v>0</v>
      </c>
      <c r="D10" s="216">
        <f>'9_Per Pupil Summary'!S9</f>
        <v>10320.058942924688</v>
      </c>
      <c r="E10" s="216">
        <f t="shared" si="4"/>
        <v>0</v>
      </c>
      <c r="F10" s="216">
        <v>20640</v>
      </c>
      <c r="G10" s="216">
        <v>-5160</v>
      </c>
      <c r="H10" s="220">
        <f t="shared" si="1"/>
        <v>15480</v>
      </c>
      <c r="I10" s="219">
        <f t="shared" si="5"/>
        <v>15480</v>
      </c>
      <c r="J10" s="216">
        <v>0</v>
      </c>
      <c r="K10" s="219">
        <f t="shared" si="6"/>
        <v>15480</v>
      </c>
      <c r="L10" s="216">
        <v>0</v>
      </c>
      <c r="M10" s="216">
        <f t="shared" si="7"/>
        <v>15480</v>
      </c>
      <c r="N10" s="219">
        <f t="shared" si="2"/>
        <v>3870</v>
      </c>
      <c r="O10" s="219">
        <f t="shared" si="3"/>
        <v>15480</v>
      </c>
    </row>
    <row r="11" spans="1:15" ht="15.6" customHeight="1" x14ac:dyDescent="0.2">
      <c r="A11" s="417">
        <v>5</v>
      </c>
      <c r="B11" s="228" t="s">
        <v>9</v>
      </c>
      <c r="C11" s="1400">
        <f>'8_2.1.21 SIS'!BH11</f>
        <v>0</v>
      </c>
      <c r="D11" s="230">
        <f>'9_Per Pupil Summary'!S10</f>
        <v>8634.273484587402</v>
      </c>
      <c r="E11" s="230">
        <f t="shared" si="4"/>
        <v>0</v>
      </c>
      <c r="F11" s="230">
        <v>0</v>
      </c>
      <c r="G11" s="230">
        <v>0</v>
      </c>
      <c r="H11" s="234">
        <f t="shared" si="1"/>
        <v>0</v>
      </c>
      <c r="I11" s="233">
        <f t="shared" si="5"/>
        <v>0</v>
      </c>
      <c r="J11" s="230">
        <v>0</v>
      </c>
      <c r="K11" s="233">
        <f t="shared" si="6"/>
        <v>0</v>
      </c>
      <c r="L11" s="236">
        <v>0</v>
      </c>
      <c r="M11" s="230">
        <f t="shared" si="7"/>
        <v>0</v>
      </c>
      <c r="N11" s="237">
        <f t="shared" si="2"/>
        <v>0</v>
      </c>
      <c r="O11" s="233">
        <f t="shared" si="3"/>
        <v>0</v>
      </c>
    </row>
    <row r="12" spans="1:15" ht="15.6" customHeight="1" x14ac:dyDescent="0.2">
      <c r="A12" s="415">
        <v>6</v>
      </c>
      <c r="B12" s="197" t="s">
        <v>10</v>
      </c>
      <c r="C12" s="1398">
        <f>'8_2.1.21 SIS'!BH12</f>
        <v>0</v>
      </c>
      <c r="D12" s="199">
        <f>'9_Per Pupil Summary'!S11</f>
        <v>9752.1017584369438</v>
      </c>
      <c r="E12" s="199">
        <f t="shared" si="4"/>
        <v>0</v>
      </c>
      <c r="F12" s="199">
        <v>0</v>
      </c>
      <c r="G12" s="199">
        <v>0</v>
      </c>
      <c r="H12" s="203">
        <f t="shared" si="1"/>
        <v>0</v>
      </c>
      <c r="I12" s="202">
        <f t="shared" si="5"/>
        <v>0</v>
      </c>
      <c r="J12" s="199">
        <v>0</v>
      </c>
      <c r="K12" s="202">
        <f t="shared" si="6"/>
        <v>0</v>
      </c>
      <c r="L12" s="199">
        <v>0</v>
      </c>
      <c r="M12" s="199">
        <f t="shared" si="7"/>
        <v>0</v>
      </c>
      <c r="N12" s="202">
        <f t="shared" si="2"/>
        <v>0</v>
      </c>
      <c r="O12" s="204">
        <f t="shared" si="3"/>
        <v>0</v>
      </c>
    </row>
    <row r="13" spans="1:15" ht="15.6" customHeight="1" x14ac:dyDescent="0.2">
      <c r="A13" s="416">
        <v>7</v>
      </c>
      <c r="B13" s="214" t="s">
        <v>11</v>
      </c>
      <c r="C13" s="1399">
        <f>'8_2.1.21 SIS'!BH13</f>
        <v>0</v>
      </c>
      <c r="D13" s="216">
        <f>'9_Per Pupil Summary'!S12</f>
        <v>9579.2945121951216</v>
      </c>
      <c r="E13" s="216">
        <f t="shared" si="4"/>
        <v>0</v>
      </c>
      <c r="F13" s="216">
        <v>0</v>
      </c>
      <c r="G13" s="216">
        <v>0</v>
      </c>
      <c r="H13" s="220">
        <f t="shared" si="1"/>
        <v>0</v>
      </c>
      <c r="I13" s="219">
        <f t="shared" si="5"/>
        <v>0</v>
      </c>
      <c r="J13" s="216">
        <v>0</v>
      </c>
      <c r="K13" s="219">
        <f t="shared" si="6"/>
        <v>0</v>
      </c>
      <c r="L13" s="216">
        <v>0</v>
      </c>
      <c r="M13" s="216">
        <f t="shared" si="7"/>
        <v>0</v>
      </c>
      <c r="N13" s="219">
        <f t="shared" si="2"/>
        <v>0</v>
      </c>
      <c r="O13" s="219">
        <f t="shared" si="3"/>
        <v>0</v>
      </c>
    </row>
    <row r="14" spans="1:15" ht="15.6" customHeight="1" x14ac:dyDescent="0.2">
      <c r="A14" s="416">
        <v>8</v>
      </c>
      <c r="B14" s="214" t="s">
        <v>12</v>
      </c>
      <c r="C14" s="1399">
        <f>'8_2.1.21 SIS'!BH14</f>
        <v>0</v>
      </c>
      <c r="D14" s="216">
        <f>'9_Per Pupil Summary'!S13</f>
        <v>9343.8343880326393</v>
      </c>
      <c r="E14" s="216">
        <f t="shared" si="4"/>
        <v>0</v>
      </c>
      <c r="F14" s="216">
        <v>0</v>
      </c>
      <c r="G14" s="216">
        <v>0</v>
      </c>
      <c r="H14" s="220">
        <f t="shared" si="1"/>
        <v>0</v>
      </c>
      <c r="I14" s="219">
        <f t="shared" si="5"/>
        <v>0</v>
      </c>
      <c r="J14" s="216">
        <v>0</v>
      </c>
      <c r="K14" s="219">
        <f t="shared" si="6"/>
        <v>0</v>
      </c>
      <c r="L14" s="216">
        <v>0</v>
      </c>
      <c r="M14" s="216">
        <f t="shared" si="7"/>
        <v>0</v>
      </c>
      <c r="N14" s="219">
        <f t="shared" si="2"/>
        <v>0</v>
      </c>
      <c r="O14" s="219">
        <f t="shared" si="3"/>
        <v>0</v>
      </c>
    </row>
    <row r="15" spans="1:15" ht="15.6" customHeight="1" x14ac:dyDescent="0.2">
      <c r="A15" s="416">
        <v>9</v>
      </c>
      <c r="B15" s="214" t="s">
        <v>13</v>
      </c>
      <c r="C15" s="1399">
        <f>'8_2.1.21 SIS'!BH15</f>
        <v>0</v>
      </c>
      <c r="D15" s="216">
        <f>'9_Per Pupil Summary'!S14</f>
        <v>9224.1189218498184</v>
      </c>
      <c r="E15" s="216">
        <f t="shared" si="4"/>
        <v>0</v>
      </c>
      <c r="F15" s="216">
        <v>0</v>
      </c>
      <c r="G15" s="216">
        <v>0</v>
      </c>
      <c r="H15" s="220">
        <f t="shared" si="1"/>
        <v>0</v>
      </c>
      <c r="I15" s="219">
        <f t="shared" si="5"/>
        <v>0</v>
      </c>
      <c r="J15" s="216">
        <v>0</v>
      </c>
      <c r="K15" s="219">
        <f t="shared" si="6"/>
        <v>0</v>
      </c>
      <c r="L15" s="216">
        <v>0</v>
      </c>
      <c r="M15" s="216">
        <f t="shared" si="7"/>
        <v>0</v>
      </c>
      <c r="N15" s="219">
        <f t="shared" si="2"/>
        <v>0</v>
      </c>
      <c r="O15" s="219">
        <f t="shared" si="3"/>
        <v>0</v>
      </c>
    </row>
    <row r="16" spans="1:15" ht="15.6" customHeight="1" x14ac:dyDescent="0.2">
      <c r="A16" s="417">
        <v>10</v>
      </c>
      <c r="B16" s="228" t="s">
        <v>14</v>
      </c>
      <c r="C16" s="1400">
        <f>'8_2.1.21 SIS'!BH16</f>
        <v>0</v>
      </c>
      <c r="D16" s="230">
        <f>'9_Per Pupil Summary'!S15</f>
        <v>8995.4376133402802</v>
      </c>
      <c r="E16" s="230">
        <f t="shared" si="4"/>
        <v>0</v>
      </c>
      <c r="F16" s="230">
        <v>0</v>
      </c>
      <c r="G16" s="230">
        <v>0</v>
      </c>
      <c r="H16" s="234">
        <f t="shared" si="1"/>
        <v>0</v>
      </c>
      <c r="I16" s="233">
        <f t="shared" si="5"/>
        <v>0</v>
      </c>
      <c r="J16" s="230">
        <v>0</v>
      </c>
      <c r="K16" s="233">
        <f t="shared" si="6"/>
        <v>0</v>
      </c>
      <c r="L16" s="236">
        <v>0</v>
      </c>
      <c r="M16" s="230">
        <f t="shared" si="7"/>
        <v>0</v>
      </c>
      <c r="N16" s="237">
        <f t="shared" si="2"/>
        <v>0</v>
      </c>
      <c r="O16" s="233">
        <f t="shared" si="3"/>
        <v>0</v>
      </c>
    </row>
    <row r="17" spans="1:15" ht="15.6" customHeight="1" x14ac:dyDescent="0.2">
      <c r="A17" s="415">
        <v>11</v>
      </c>
      <c r="B17" s="197" t="s">
        <v>15</v>
      </c>
      <c r="C17" s="1398">
        <f>'8_2.1.21 SIS'!BH17</f>
        <v>0</v>
      </c>
      <c r="D17" s="199">
        <f>'9_Per Pupil Summary'!S16</f>
        <v>11326.541657754011</v>
      </c>
      <c r="E17" s="199">
        <f t="shared" si="4"/>
        <v>0</v>
      </c>
      <c r="F17" s="199">
        <v>0</v>
      </c>
      <c r="G17" s="199">
        <v>0</v>
      </c>
      <c r="H17" s="203">
        <f t="shared" si="1"/>
        <v>0</v>
      </c>
      <c r="I17" s="202">
        <f t="shared" si="5"/>
        <v>0</v>
      </c>
      <c r="J17" s="199">
        <v>0</v>
      </c>
      <c r="K17" s="202">
        <f t="shared" si="6"/>
        <v>0</v>
      </c>
      <c r="L17" s="199">
        <v>0</v>
      </c>
      <c r="M17" s="199">
        <f t="shared" si="7"/>
        <v>0</v>
      </c>
      <c r="N17" s="202">
        <f t="shared" si="2"/>
        <v>0</v>
      </c>
      <c r="O17" s="204">
        <f t="shared" si="3"/>
        <v>0</v>
      </c>
    </row>
    <row r="18" spans="1:15" ht="15.6" customHeight="1" x14ac:dyDescent="0.2">
      <c r="A18" s="416">
        <v>12</v>
      </c>
      <c r="B18" s="214" t="s">
        <v>16</v>
      </c>
      <c r="C18" s="1399">
        <f>'8_2.1.21 SIS'!BH18</f>
        <v>0</v>
      </c>
      <c r="D18" s="216">
        <f>'9_Per Pupil Summary'!S17</f>
        <v>10349.101671087534</v>
      </c>
      <c r="E18" s="216">
        <f t="shared" si="4"/>
        <v>0</v>
      </c>
      <c r="F18" s="216">
        <v>0</v>
      </c>
      <c r="G18" s="216">
        <v>0</v>
      </c>
      <c r="H18" s="220">
        <f t="shared" si="1"/>
        <v>0</v>
      </c>
      <c r="I18" s="219">
        <f t="shared" si="5"/>
        <v>0</v>
      </c>
      <c r="J18" s="216">
        <v>0</v>
      </c>
      <c r="K18" s="219">
        <f t="shared" si="6"/>
        <v>0</v>
      </c>
      <c r="L18" s="216">
        <v>0</v>
      </c>
      <c r="M18" s="216">
        <f t="shared" si="7"/>
        <v>0</v>
      </c>
      <c r="N18" s="219">
        <f t="shared" si="2"/>
        <v>0</v>
      </c>
      <c r="O18" s="219">
        <f t="shared" si="3"/>
        <v>0</v>
      </c>
    </row>
    <row r="19" spans="1:15" ht="15.6" customHeight="1" x14ac:dyDescent="0.2">
      <c r="A19" s="416">
        <v>13</v>
      </c>
      <c r="B19" s="214" t="s">
        <v>17</v>
      </c>
      <c r="C19" s="1399">
        <f>'8_2.1.21 SIS'!BH19</f>
        <v>0</v>
      </c>
      <c r="D19" s="216">
        <f>'9_Per Pupil Summary'!S18</f>
        <v>10789.676720475787</v>
      </c>
      <c r="E19" s="216">
        <f t="shared" si="4"/>
        <v>0</v>
      </c>
      <c r="F19" s="216">
        <v>0</v>
      </c>
      <c r="G19" s="216">
        <v>0</v>
      </c>
      <c r="H19" s="220">
        <f t="shared" si="1"/>
        <v>0</v>
      </c>
      <c r="I19" s="219">
        <f t="shared" si="5"/>
        <v>0</v>
      </c>
      <c r="J19" s="216">
        <v>0</v>
      </c>
      <c r="K19" s="219">
        <f t="shared" si="6"/>
        <v>0</v>
      </c>
      <c r="L19" s="216">
        <v>0</v>
      </c>
      <c r="M19" s="216">
        <f t="shared" si="7"/>
        <v>0</v>
      </c>
      <c r="N19" s="219">
        <f t="shared" si="2"/>
        <v>0</v>
      </c>
      <c r="O19" s="219">
        <f t="shared" si="3"/>
        <v>0</v>
      </c>
    </row>
    <row r="20" spans="1:15" ht="15.6" customHeight="1" x14ac:dyDescent="0.2">
      <c r="A20" s="416">
        <v>14</v>
      </c>
      <c r="B20" s="214" t="s">
        <v>18</v>
      </c>
      <c r="C20" s="1399">
        <f>'8_2.1.21 SIS'!BH20</f>
        <v>0</v>
      </c>
      <c r="D20" s="216">
        <f>'9_Per Pupil Summary'!S19</f>
        <v>11827.515594405595</v>
      </c>
      <c r="E20" s="216">
        <f t="shared" si="4"/>
        <v>0</v>
      </c>
      <c r="F20" s="216">
        <v>0</v>
      </c>
      <c r="G20" s="216">
        <v>0</v>
      </c>
      <c r="H20" s="220">
        <f t="shared" si="1"/>
        <v>0</v>
      </c>
      <c r="I20" s="219">
        <f t="shared" si="5"/>
        <v>0</v>
      </c>
      <c r="J20" s="216">
        <v>0</v>
      </c>
      <c r="K20" s="219">
        <f t="shared" si="6"/>
        <v>0</v>
      </c>
      <c r="L20" s="216">
        <v>0</v>
      </c>
      <c r="M20" s="216">
        <f t="shared" si="7"/>
        <v>0</v>
      </c>
      <c r="N20" s="219">
        <f t="shared" si="2"/>
        <v>0</v>
      </c>
      <c r="O20" s="219">
        <f t="shared" si="3"/>
        <v>0</v>
      </c>
    </row>
    <row r="21" spans="1:15" ht="15.6" customHeight="1" x14ac:dyDescent="0.2">
      <c r="A21" s="417">
        <v>15</v>
      </c>
      <c r="B21" s="228" t="s">
        <v>19</v>
      </c>
      <c r="C21" s="1400">
        <f>'8_2.1.21 SIS'!BH21</f>
        <v>0</v>
      </c>
      <c r="D21" s="230">
        <f>'9_Per Pupil Summary'!S20</f>
        <v>10278.433874709975</v>
      </c>
      <c r="E21" s="230">
        <f t="shared" si="4"/>
        <v>0</v>
      </c>
      <c r="F21" s="230">
        <v>10278</v>
      </c>
      <c r="G21" s="230">
        <v>0</v>
      </c>
      <c r="H21" s="234">
        <f t="shared" si="1"/>
        <v>10278</v>
      </c>
      <c r="I21" s="233">
        <f t="shared" si="5"/>
        <v>10278</v>
      </c>
      <c r="J21" s="230">
        <v>0</v>
      </c>
      <c r="K21" s="233">
        <f t="shared" si="6"/>
        <v>10278</v>
      </c>
      <c r="L21" s="236">
        <v>0</v>
      </c>
      <c r="M21" s="230">
        <f t="shared" si="7"/>
        <v>10278</v>
      </c>
      <c r="N21" s="237">
        <f t="shared" si="2"/>
        <v>2570</v>
      </c>
      <c r="O21" s="233">
        <f t="shared" si="3"/>
        <v>10278</v>
      </c>
    </row>
    <row r="22" spans="1:15" ht="15.6" customHeight="1" x14ac:dyDescent="0.2">
      <c r="A22" s="415">
        <v>16</v>
      </c>
      <c r="B22" s="197" t="s">
        <v>20</v>
      </c>
      <c r="C22" s="1398">
        <f>'8_2.1.21 SIS'!BH22</f>
        <v>0</v>
      </c>
      <c r="D22" s="199">
        <f>'9_Per Pupil Summary'!S21</f>
        <v>8575.9597860962567</v>
      </c>
      <c r="E22" s="199">
        <f t="shared" si="4"/>
        <v>0</v>
      </c>
      <c r="F22" s="199">
        <v>0</v>
      </c>
      <c r="G22" s="199">
        <v>0</v>
      </c>
      <c r="H22" s="203">
        <f t="shared" si="1"/>
        <v>0</v>
      </c>
      <c r="I22" s="202">
        <f t="shared" si="5"/>
        <v>0</v>
      </c>
      <c r="J22" s="199">
        <v>0</v>
      </c>
      <c r="K22" s="202">
        <f t="shared" si="6"/>
        <v>0</v>
      </c>
      <c r="L22" s="199">
        <v>0</v>
      </c>
      <c r="M22" s="199">
        <f t="shared" si="7"/>
        <v>0</v>
      </c>
      <c r="N22" s="202">
        <f t="shared" si="2"/>
        <v>0</v>
      </c>
      <c r="O22" s="204">
        <f t="shared" si="3"/>
        <v>0</v>
      </c>
    </row>
    <row r="23" spans="1:15" ht="15.6" customHeight="1" x14ac:dyDescent="0.2">
      <c r="A23" s="416">
        <v>17</v>
      </c>
      <c r="B23" s="214" t="s">
        <v>21</v>
      </c>
      <c r="C23" s="1399">
        <f>'8_2.1.21 SIS'!BH23</f>
        <v>141</v>
      </c>
      <c r="D23" s="216">
        <f>'9_Per Pupil Summary'!S22</f>
        <v>9012.4668992093539</v>
      </c>
      <c r="E23" s="216">
        <f t="shared" si="4"/>
        <v>1270758</v>
      </c>
      <c r="F23" s="216">
        <v>-288399</v>
      </c>
      <c r="G23" s="216">
        <v>-27037</v>
      </c>
      <c r="H23" s="220">
        <f t="shared" si="1"/>
        <v>-315436</v>
      </c>
      <c r="I23" s="219">
        <f t="shared" si="5"/>
        <v>955322</v>
      </c>
      <c r="J23" s="216">
        <v>-4476</v>
      </c>
      <c r="K23" s="219">
        <f t="shared" si="6"/>
        <v>950846</v>
      </c>
      <c r="L23" s="216">
        <v>844192</v>
      </c>
      <c r="M23" s="216">
        <f t="shared" si="7"/>
        <v>106654</v>
      </c>
      <c r="N23" s="219">
        <f t="shared" si="2"/>
        <v>26664</v>
      </c>
      <c r="O23" s="219">
        <f t="shared" si="3"/>
        <v>950846</v>
      </c>
    </row>
    <row r="24" spans="1:15" ht="15.6" customHeight="1" x14ac:dyDescent="0.2">
      <c r="A24" s="416">
        <v>18</v>
      </c>
      <c r="B24" s="214" t="s">
        <v>22</v>
      </c>
      <c r="C24" s="1399">
        <f>'8_2.1.21 SIS'!BH24</f>
        <v>0</v>
      </c>
      <c r="D24" s="216">
        <f>'9_Per Pupil Summary'!S23</f>
        <v>10490.525317559153</v>
      </c>
      <c r="E24" s="216">
        <f t="shared" si="4"/>
        <v>0</v>
      </c>
      <c r="F24" s="216">
        <v>0</v>
      </c>
      <c r="G24" s="216">
        <v>0</v>
      </c>
      <c r="H24" s="220">
        <f t="shared" si="1"/>
        <v>0</v>
      </c>
      <c r="I24" s="219">
        <f t="shared" si="5"/>
        <v>0</v>
      </c>
      <c r="J24" s="216">
        <v>0</v>
      </c>
      <c r="K24" s="219">
        <f t="shared" si="6"/>
        <v>0</v>
      </c>
      <c r="L24" s="216">
        <v>0</v>
      </c>
      <c r="M24" s="216">
        <f t="shared" si="7"/>
        <v>0</v>
      </c>
      <c r="N24" s="219">
        <f t="shared" si="2"/>
        <v>0</v>
      </c>
      <c r="O24" s="219">
        <f t="shared" si="3"/>
        <v>0</v>
      </c>
    </row>
    <row r="25" spans="1:15" ht="15.6" customHeight="1" x14ac:dyDescent="0.2">
      <c r="A25" s="416">
        <v>19</v>
      </c>
      <c r="B25" s="214" t="s">
        <v>23</v>
      </c>
      <c r="C25" s="1399">
        <f>'8_2.1.21 SIS'!BH25</f>
        <v>0</v>
      </c>
      <c r="D25" s="216">
        <f>'9_Per Pupil Summary'!S24</f>
        <v>10120.741296625223</v>
      </c>
      <c r="E25" s="216">
        <f t="shared" si="4"/>
        <v>0</v>
      </c>
      <c r="F25" s="216">
        <v>20241</v>
      </c>
      <c r="G25" s="216">
        <v>-10121</v>
      </c>
      <c r="H25" s="220">
        <f t="shared" si="1"/>
        <v>10120</v>
      </c>
      <c r="I25" s="219">
        <f t="shared" si="5"/>
        <v>10120</v>
      </c>
      <c r="J25" s="216">
        <v>0</v>
      </c>
      <c r="K25" s="219">
        <f t="shared" si="6"/>
        <v>10120</v>
      </c>
      <c r="L25" s="216">
        <v>0</v>
      </c>
      <c r="M25" s="216">
        <f t="shared" si="7"/>
        <v>10120</v>
      </c>
      <c r="N25" s="219">
        <f t="shared" si="2"/>
        <v>2530</v>
      </c>
      <c r="O25" s="219">
        <f t="shared" si="3"/>
        <v>10120</v>
      </c>
    </row>
    <row r="26" spans="1:15" ht="15.6" customHeight="1" x14ac:dyDescent="0.2">
      <c r="A26" s="417">
        <v>20</v>
      </c>
      <c r="B26" s="228" t="s">
        <v>24</v>
      </c>
      <c r="C26" s="1400">
        <f>'8_2.1.21 SIS'!BH26</f>
        <v>0</v>
      </c>
      <c r="D26" s="230">
        <f>'9_Per Pupil Summary'!S25</f>
        <v>9440.8496085538245</v>
      </c>
      <c r="E26" s="230">
        <f t="shared" si="4"/>
        <v>0</v>
      </c>
      <c r="F26" s="230">
        <v>0</v>
      </c>
      <c r="G26" s="230">
        <v>0</v>
      </c>
      <c r="H26" s="234">
        <f t="shared" si="1"/>
        <v>0</v>
      </c>
      <c r="I26" s="233">
        <f t="shared" si="5"/>
        <v>0</v>
      </c>
      <c r="J26" s="230">
        <v>0</v>
      </c>
      <c r="K26" s="233">
        <f t="shared" si="6"/>
        <v>0</v>
      </c>
      <c r="L26" s="236">
        <v>0</v>
      </c>
      <c r="M26" s="230">
        <f t="shared" si="7"/>
        <v>0</v>
      </c>
      <c r="N26" s="237">
        <f t="shared" si="2"/>
        <v>0</v>
      </c>
      <c r="O26" s="233">
        <f t="shared" si="3"/>
        <v>0</v>
      </c>
    </row>
    <row r="27" spans="1:15" ht="15.6" customHeight="1" x14ac:dyDescent="0.2">
      <c r="A27" s="415">
        <v>21</v>
      </c>
      <c r="B27" s="197" t="s">
        <v>25</v>
      </c>
      <c r="C27" s="1398">
        <f>'8_2.1.21 SIS'!BH27</f>
        <v>0</v>
      </c>
      <c r="D27" s="199">
        <f>'9_Per Pupil Summary'!S26</f>
        <v>10076.676877470356</v>
      </c>
      <c r="E27" s="199">
        <f t="shared" si="4"/>
        <v>0</v>
      </c>
      <c r="F27" s="199">
        <v>0</v>
      </c>
      <c r="G27" s="199">
        <v>0</v>
      </c>
      <c r="H27" s="203">
        <f t="shared" si="1"/>
        <v>0</v>
      </c>
      <c r="I27" s="202">
        <f t="shared" si="5"/>
        <v>0</v>
      </c>
      <c r="J27" s="199">
        <v>0</v>
      </c>
      <c r="K27" s="202">
        <f t="shared" si="6"/>
        <v>0</v>
      </c>
      <c r="L27" s="199">
        <v>0</v>
      </c>
      <c r="M27" s="199">
        <f t="shared" si="7"/>
        <v>0</v>
      </c>
      <c r="N27" s="202">
        <f t="shared" si="2"/>
        <v>0</v>
      </c>
      <c r="O27" s="204">
        <f t="shared" si="3"/>
        <v>0</v>
      </c>
    </row>
    <row r="28" spans="1:15" ht="15.6" customHeight="1" x14ac:dyDescent="0.2">
      <c r="A28" s="416">
        <v>22</v>
      </c>
      <c r="B28" s="214" t="s">
        <v>26</v>
      </c>
      <c r="C28" s="1399">
        <f>'8_2.1.21 SIS'!BH28</f>
        <v>0</v>
      </c>
      <c r="D28" s="216">
        <f>'9_Per Pupil Summary'!S27</f>
        <v>10046.936225680933</v>
      </c>
      <c r="E28" s="216">
        <f t="shared" si="4"/>
        <v>0</v>
      </c>
      <c r="F28" s="216">
        <v>0</v>
      </c>
      <c r="G28" s="216">
        <v>0</v>
      </c>
      <c r="H28" s="220">
        <f t="shared" si="1"/>
        <v>0</v>
      </c>
      <c r="I28" s="219">
        <f t="shared" si="5"/>
        <v>0</v>
      </c>
      <c r="J28" s="216">
        <v>0</v>
      </c>
      <c r="K28" s="219">
        <f t="shared" si="6"/>
        <v>0</v>
      </c>
      <c r="L28" s="216">
        <v>0</v>
      </c>
      <c r="M28" s="216">
        <f t="shared" si="7"/>
        <v>0</v>
      </c>
      <c r="N28" s="219">
        <f t="shared" si="2"/>
        <v>0</v>
      </c>
      <c r="O28" s="219">
        <f t="shared" si="3"/>
        <v>0</v>
      </c>
    </row>
    <row r="29" spans="1:15" ht="15.6" customHeight="1" x14ac:dyDescent="0.2">
      <c r="A29" s="416">
        <v>23</v>
      </c>
      <c r="B29" s="214" t="s">
        <v>27</v>
      </c>
      <c r="C29" s="1399">
        <f>'8_2.1.21 SIS'!BH29</f>
        <v>0</v>
      </c>
      <c r="D29" s="216">
        <f>'9_Per Pupil Summary'!S28</f>
        <v>9609.2676525901861</v>
      </c>
      <c r="E29" s="216">
        <f t="shared" si="4"/>
        <v>0</v>
      </c>
      <c r="F29" s="216">
        <v>9609</v>
      </c>
      <c r="G29" s="216">
        <v>0</v>
      </c>
      <c r="H29" s="220">
        <f t="shared" si="1"/>
        <v>9609</v>
      </c>
      <c r="I29" s="219">
        <f t="shared" si="5"/>
        <v>9609</v>
      </c>
      <c r="J29" s="216">
        <v>0</v>
      </c>
      <c r="K29" s="219">
        <f t="shared" si="6"/>
        <v>9609</v>
      </c>
      <c r="L29" s="216">
        <v>0</v>
      </c>
      <c r="M29" s="216">
        <f t="shared" si="7"/>
        <v>9609</v>
      </c>
      <c r="N29" s="219">
        <f t="shared" si="2"/>
        <v>2402</v>
      </c>
      <c r="O29" s="219">
        <f t="shared" si="3"/>
        <v>9609</v>
      </c>
    </row>
    <row r="30" spans="1:15" ht="15.6" customHeight="1" x14ac:dyDescent="0.2">
      <c r="A30" s="416">
        <v>24</v>
      </c>
      <c r="B30" s="214" t="s">
        <v>28</v>
      </c>
      <c r="C30" s="1399">
        <f>'8_2.1.21 SIS'!BH30</f>
        <v>1</v>
      </c>
      <c r="D30" s="216">
        <f>'9_Per Pupil Summary'!S29</f>
        <v>9353.5173744619806</v>
      </c>
      <c r="E30" s="216">
        <f t="shared" si="4"/>
        <v>9354</v>
      </c>
      <c r="F30" s="216">
        <v>37414</v>
      </c>
      <c r="G30" s="216">
        <v>-4677</v>
      </c>
      <c r="H30" s="220">
        <f t="shared" si="1"/>
        <v>32737</v>
      </c>
      <c r="I30" s="219">
        <f t="shared" si="5"/>
        <v>42091</v>
      </c>
      <c r="J30" s="216">
        <v>0</v>
      </c>
      <c r="K30" s="219">
        <f t="shared" si="6"/>
        <v>42091</v>
      </c>
      <c r="L30" s="216">
        <v>6240</v>
      </c>
      <c r="M30" s="216">
        <f t="shared" si="7"/>
        <v>35851</v>
      </c>
      <c r="N30" s="219">
        <f t="shared" si="2"/>
        <v>8963</v>
      </c>
      <c r="O30" s="219">
        <f t="shared" si="3"/>
        <v>42091</v>
      </c>
    </row>
    <row r="31" spans="1:15" ht="15.6" customHeight="1" x14ac:dyDescent="0.2">
      <c r="A31" s="417">
        <v>25</v>
      </c>
      <c r="B31" s="228" t="s">
        <v>29</v>
      </c>
      <c r="C31" s="1400">
        <f>'8_2.1.21 SIS'!BH31</f>
        <v>0</v>
      </c>
      <c r="D31" s="230">
        <f>'9_Per Pupil Summary'!S30</f>
        <v>9970.9650491343</v>
      </c>
      <c r="E31" s="230">
        <f t="shared" si="4"/>
        <v>0</v>
      </c>
      <c r="F31" s="230">
        <v>0</v>
      </c>
      <c r="G31" s="230">
        <v>0</v>
      </c>
      <c r="H31" s="234">
        <f t="shared" si="1"/>
        <v>0</v>
      </c>
      <c r="I31" s="233">
        <f t="shared" si="5"/>
        <v>0</v>
      </c>
      <c r="J31" s="230">
        <v>0</v>
      </c>
      <c r="K31" s="233">
        <f t="shared" si="6"/>
        <v>0</v>
      </c>
      <c r="L31" s="236">
        <v>0</v>
      </c>
      <c r="M31" s="230">
        <f t="shared" si="7"/>
        <v>0</v>
      </c>
      <c r="N31" s="237">
        <f t="shared" si="2"/>
        <v>0</v>
      </c>
      <c r="O31" s="233">
        <f t="shared" si="3"/>
        <v>0</v>
      </c>
    </row>
    <row r="32" spans="1:15" ht="15.6" customHeight="1" x14ac:dyDescent="0.2">
      <c r="A32" s="415">
        <v>26</v>
      </c>
      <c r="B32" s="197" t="s">
        <v>30</v>
      </c>
      <c r="C32" s="1398">
        <f>'8_2.1.21 SIS'!BH32</f>
        <v>0</v>
      </c>
      <c r="D32" s="199">
        <f>'9_Per Pupil Summary'!S31</f>
        <v>9442.5982912636937</v>
      </c>
      <c r="E32" s="199">
        <f t="shared" si="4"/>
        <v>0</v>
      </c>
      <c r="F32" s="199">
        <v>66098</v>
      </c>
      <c r="G32" s="199">
        <v>14164</v>
      </c>
      <c r="H32" s="203">
        <f t="shared" si="1"/>
        <v>80262</v>
      </c>
      <c r="I32" s="202">
        <f t="shared" si="5"/>
        <v>80262</v>
      </c>
      <c r="J32" s="199">
        <v>0</v>
      </c>
      <c r="K32" s="202">
        <f t="shared" si="6"/>
        <v>80262</v>
      </c>
      <c r="L32" s="199">
        <v>0</v>
      </c>
      <c r="M32" s="199">
        <f t="shared" si="7"/>
        <v>80262</v>
      </c>
      <c r="N32" s="202">
        <f t="shared" si="2"/>
        <v>20066</v>
      </c>
      <c r="O32" s="204">
        <f t="shared" si="3"/>
        <v>80262</v>
      </c>
    </row>
    <row r="33" spans="1:15" ht="15.6" customHeight="1" x14ac:dyDescent="0.2">
      <c r="A33" s="416">
        <v>27</v>
      </c>
      <c r="B33" s="214" t="s">
        <v>31</v>
      </c>
      <c r="C33" s="1399">
        <f>'8_2.1.21 SIS'!BH33</f>
        <v>0</v>
      </c>
      <c r="D33" s="216">
        <f>'9_Per Pupil Summary'!S32</f>
        <v>10120.503559636432</v>
      </c>
      <c r="E33" s="216">
        <f t="shared" si="4"/>
        <v>0</v>
      </c>
      <c r="F33" s="216">
        <v>0</v>
      </c>
      <c r="G33" s="216">
        <v>0</v>
      </c>
      <c r="H33" s="220">
        <f t="shared" si="1"/>
        <v>0</v>
      </c>
      <c r="I33" s="219">
        <f t="shared" si="5"/>
        <v>0</v>
      </c>
      <c r="J33" s="216">
        <v>0</v>
      </c>
      <c r="K33" s="219">
        <f t="shared" si="6"/>
        <v>0</v>
      </c>
      <c r="L33" s="216">
        <v>0</v>
      </c>
      <c r="M33" s="216">
        <f t="shared" si="7"/>
        <v>0</v>
      </c>
      <c r="N33" s="219">
        <f t="shared" si="2"/>
        <v>0</v>
      </c>
      <c r="O33" s="219">
        <f t="shared" si="3"/>
        <v>0</v>
      </c>
    </row>
    <row r="34" spans="1:15" ht="15.6" customHeight="1" x14ac:dyDescent="0.2">
      <c r="A34" s="416">
        <v>28</v>
      </c>
      <c r="B34" s="214" t="s">
        <v>32</v>
      </c>
      <c r="C34" s="1399">
        <f>'8_2.1.21 SIS'!BH34</f>
        <v>1</v>
      </c>
      <c r="D34" s="216">
        <f>'9_Per Pupil Summary'!S33</f>
        <v>8639.8320657906497</v>
      </c>
      <c r="E34" s="216">
        <f t="shared" si="4"/>
        <v>8640</v>
      </c>
      <c r="F34" s="216">
        <v>0</v>
      </c>
      <c r="G34" s="216">
        <v>4320</v>
      </c>
      <c r="H34" s="220">
        <f t="shared" si="1"/>
        <v>4320</v>
      </c>
      <c r="I34" s="219">
        <f t="shared" si="5"/>
        <v>12960</v>
      </c>
      <c r="J34" s="216">
        <v>0</v>
      </c>
      <c r="K34" s="219">
        <f t="shared" si="6"/>
        <v>12960</v>
      </c>
      <c r="L34" s="216">
        <v>5760</v>
      </c>
      <c r="M34" s="216">
        <f t="shared" si="7"/>
        <v>7200</v>
      </c>
      <c r="N34" s="219">
        <f t="shared" si="2"/>
        <v>1800</v>
      </c>
      <c r="O34" s="219">
        <f t="shared" si="3"/>
        <v>12960</v>
      </c>
    </row>
    <row r="35" spans="1:15" ht="15.6" customHeight="1" x14ac:dyDescent="0.2">
      <c r="A35" s="416">
        <v>29</v>
      </c>
      <c r="B35" s="214" t="s">
        <v>33</v>
      </c>
      <c r="C35" s="1399">
        <f>'8_2.1.21 SIS'!BH35</f>
        <v>0</v>
      </c>
      <c r="D35" s="216">
        <f>'9_Per Pupil Summary'!S34</f>
        <v>8903.7948520920945</v>
      </c>
      <c r="E35" s="216">
        <f t="shared" si="4"/>
        <v>0</v>
      </c>
      <c r="F35" s="216">
        <v>0</v>
      </c>
      <c r="G35" s="216">
        <v>0</v>
      </c>
      <c r="H35" s="220">
        <f t="shared" si="1"/>
        <v>0</v>
      </c>
      <c r="I35" s="219">
        <f t="shared" si="5"/>
        <v>0</v>
      </c>
      <c r="J35" s="216">
        <v>0</v>
      </c>
      <c r="K35" s="219">
        <f t="shared" si="6"/>
        <v>0</v>
      </c>
      <c r="L35" s="216">
        <v>0</v>
      </c>
      <c r="M35" s="216">
        <f t="shared" si="7"/>
        <v>0</v>
      </c>
      <c r="N35" s="219">
        <f t="shared" si="2"/>
        <v>0</v>
      </c>
      <c r="O35" s="219">
        <f t="shared" si="3"/>
        <v>0</v>
      </c>
    </row>
    <row r="36" spans="1:15" ht="15.6" customHeight="1" x14ac:dyDescent="0.2">
      <c r="A36" s="417">
        <v>30</v>
      </c>
      <c r="B36" s="228" t="s">
        <v>34</v>
      </c>
      <c r="C36" s="1400">
        <f>'8_2.1.21 SIS'!BH36</f>
        <v>0</v>
      </c>
      <c r="D36" s="230">
        <f>'9_Per Pupil Summary'!S35</f>
        <v>10156.06742411813</v>
      </c>
      <c r="E36" s="230">
        <f t="shared" si="4"/>
        <v>0</v>
      </c>
      <c r="F36" s="230">
        <v>0</v>
      </c>
      <c r="G36" s="230">
        <v>0</v>
      </c>
      <c r="H36" s="234">
        <f t="shared" si="1"/>
        <v>0</v>
      </c>
      <c r="I36" s="233">
        <f t="shared" si="5"/>
        <v>0</v>
      </c>
      <c r="J36" s="230">
        <v>0</v>
      </c>
      <c r="K36" s="233">
        <f t="shared" si="6"/>
        <v>0</v>
      </c>
      <c r="L36" s="236">
        <v>0</v>
      </c>
      <c r="M36" s="230">
        <f t="shared" si="7"/>
        <v>0</v>
      </c>
      <c r="N36" s="237">
        <f t="shared" si="2"/>
        <v>0</v>
      </c>
      <c r="O36" s="233">
        <f t="shared" si="3"/>
        <v>0</v>
      </c>
    </row>
    <row r="37" spans="1:15" ht="15.6" customHeight="1" x14ac:dyDescent="0.2">
      <c r="A37" s="415">
        <v>31</v>
      </c>
      <c r="B37" s="197" t="s">
        <v>35</v>
      </c>
      <c r="C37" s="1398">
        <f>'8_2.1.21 SIS'!BH37</f>
        <v>0</v>
      </c>
      <c r="D37" s="199">
        <f>'9_Per Pupil Summary'!S36</f>
        <v>9660.7198193760269</v>
      </c>
      <c r="E37" s="199">
        <f t="shared" si="4"/>
        <v>0</v>
      </c>
      <c r="F37" s="199">
        <v>0</v>
      </c>
      <c r="G37" s="199">
        <v>0</v>
      </c>
      <c r="H37" s="203">
        <f t="shared" si="1"/>
        <v>0</v>
      </c>
      <c r="I37" s="202">
        <f t="shared" si="5"/>
        <v>0</v>
      </c>
      <c r="J37" s="199">
        <v>0</v>
      </c>
      <c r="K37" s="202">
        <f t="shared" si="6"/>
        <v>0</v>
      </c>
      <c r="L37" s="199">
        <v>0</v>
      </c>
      <c r="M37" s="199">
        <f t="shared" si="7"/>
        <v>0</v>
      </c>
      <c r="N37" s="202">
        <f t="shared" si="2"/>
        <v>0</v>
      </c>
      <c r="O37" s="204">
        <f t="shared" si="3"/>
        <v>0</v>
      </c>
    </row>
    <row r="38" spans="1:15" ht="15.6" customHeight="1" x14ac:dyDescent="0.2">
      <c r="A38" s="416">
        <v>32</v>
      </c>
      <c r="B38" s="214" t="s">
        <v>36</v>
      </c>
      <c r="C38" s="1399">
        <f>'8_2.1.21 SIS'!BH38</f>
        <v>0</v>
      </c>
      <c r="D38" s="216">
        <f>'9_Per Pupil Summary'!S37</f>
        <v>9496.9261784675073</v>
      </c>
      <c r="E38" s="216">
        <f t="shared" si="4"/>
        <v>0</v>
      </c>
      <c r="F38" s="216">
        <v>18994</v>
      </c>
      <c r="G38" s="216">
        <v>9497</v>
      </c>
      <c r="H38" s="220">
        <f t="shared" si="1"/>
        <v>28491</v>
      </c>
      <c r="I38" s="219">
        <f t="shared" si="5"/>
        <v>28491</v>
      </c>
      <c r="J38" s="216">
        <v>0</v>
      </c>
      <c r="K38" s="219">
        <f t="shared" si="6"/>
        <v>28491</v>
      </c>
      <c r="L38" s="216">
        <v>0</v>
      </c>
      <c r="M38" s="216">
        <f t="shared" si="7"/>
        <v>28491</v>
      </c>
      <c r="N38" s="219">
        <f t="shared" si="2"/>
        <v>7123</v>
      </c>
      <c r="O38" s="219">
        <f t="shared" si="3"/>
        <v>28491</v>
      </c>
    </row>
    <row r="39" spans="1:15" ht="15.6" customHeight="1" x14ac:dyDescent="0.2">
      <c r="A39" s="416">
        <v>33</v>
      </c>
      <c r="B39" s="214" t="s">
        <v>37</v>
      </c>
      <c r="C39" s="1399">
        <f>'8_2.1.21 SIS'!BH39</f>
        <v>0</v>
      </c>
      <c r="D39" s="216">
        <f>'9_Per Pupil Summary'!S38</f>
        <v>10861.667897091724</v>
      </c>
      <c r="E39" s="216">
        <f t="shared" si="4"/>
        <v>0</v>
      </c>
      <c r="F39" s="216">
        <v>0</v>
      </c>
      <c r="G39" s="216">
        <v>0</v>
      </c>
      <c r="H39" s="220">
        <f t="shared" ref="H39:H70" si="8">F39+G39</f>
        <v>0</v>
      </c>
      <c r="I39" s="219">
        <f t="shared" si="5"/>
        <v>0</v>
      </c>
      <c r="J39" s="216">
        <v>0</v>
      </c>
      <c r="K39" s="219">
        <f t="shared" si="6"/>
        <v>0</v>
      </c>
      <c r="L39" s="216">
        <v>0</v>
      </c>
      <c r="M39" s="216">
        <f t="shared" si="7"/>
        <v>0</v>
      </c>
      <c r="N39" s="219">
        <f t="shared" ref="N39:N70" si="9">ROUND(M39/$N$87,0)</f>
        <v>0</v>
      </c>
      <c r="O39" s="219">
        <f t="shared" ref="O39:O75" si="10">K39</f>
        <v>0</v>
      </c>
    </row>
    <row r="40" spans="1:15" ht="15.6" customHeight="1" x14ac:dyDescent="0.2">
      <c r="A40" s="416">
        <v>34</v>
      </c>
      <c r="B40" s="214" t="s">
        <v>38</v>
      </c>
      <c r="C40" s="1399">
        <f>'8_2.1.21 SIS'!BH40</f>
        <v>1</v>
      </c>
      <c r="D40" s="216">
        <f>'9_Per Pupil Summary'!S39</f>
        <v>10761.851322561341</v>
      </c>
      <c r="E40" s="216">
        <f t="shared" si="4"/>
        <v>10762</v>
      </c>
      <c r="F40" s="216">
        <v>-10762</v>
      </c>
      <c r="G40" s="216">
        <v>0</v>
      </c>
      <c r="H40" s="220">
        <f t="shared" si="8"/>
        <v>-10762</v>
      </c>
      <c r="I40" s="219">
        <f t="shared" si="5"/>
        <v>0</v>
      </c>
      <c r="J40" s="216">
        <v>0</v>
      </c>
      <c r="K40" s="219">
        <f t="shared" si="6"/>
        <v>0</v>
      </c>
      <c r="L40" s="216">
        <v>7176</v>
      </c>
      <c r="M40" s="216">
        <f t="shared" si="7"/>
        <v>-7176</v>
      </c>
      <c r="N40" s="219">
        <f t="shared" si="9"/>
        <v>-1794</v>
      </c>
      <c r="O40" s="219">
        <f t="shared" si="10"/>
        <v>0</v>
      </c>
    </row>
    <row r="41" spans="1:15" ht="15.6" customHeight="1" x14ac:dyDescent="0.2">
      <c r="A41" s="417">
        <v>35</v>
      </c>
      <c r="B41" s="228" t="s">
        <v>39</v>
      </c>
      <c r="C41" s="1400">
        <f>'8_2.1.21 SIS'!BH41</f>
        <v>0</v>
      </c>
      <c r="D41" s="230">
        <f>'9_Per Pupil Summary'!S40</f>
        <v>9499.745693160814</v>
      </c>
      <c r="E41" s="230">
        <f t="shared" si="4"/>
        <v>0</v>
      </c>
      <c r="F41" s="230">
        <v>0</v>
      </c>
      <c r="G41" s="230">
        <v>0</v>
      </c>
      <c r="H41" s="234">
        <f t="shared" si="8"/>
        <v>0</v>
      </c>
      <c r="I41" s="233">
        <f t="shared" si="5"/>
        <v>0</v>
      </c>
      <c r="J41" s="230">
        <v>0</v>
      </c>
      <c r="K41" s="233">
        <f t="shared" si="6"/>
        <v>0</v>
      </c>
      <c r="L41" s="236">
        <v>0</v>
      </c>
      <c r="M41" s="230">
        <f t="shared" si="7"/>
        <v>0</v>
      </c>
      <c r="N41" s="237">
        <f t="shared" si="9"/>
        <v>0</v>
      </c>
      <c r="O41" s="233">
        <f t="shared" si="10"/>
        <v>0</v>
      </c>
    </row>
    <row r="42" spans="1:15" ht="15.6" customHeight="1" x14ac:dyDescent="0.2">
      <c r="A42" s="415">
        <v>36</v>
      </c>
      <c r="B42" s="197" t="s">
        <v>40</v>
      </c>
      <c r="C42" s="1398">
        <f>'8_2.1.21 SIS'!BH42</f>
        <v>0</v>
      </c>
      <c r="D42" s="199">
        <f>'9_Per Pupil Summary'!S41</f>
        <v>9206.5862800875275</v>
      </c>
      <c r="E42" s="199">
        <f t="shared" si="4"/>
        <v>0</v>
      </c>
      <c r="F42" s="199">
        <v>55240</v>
      </c>
      <c r="G42" s="199">
        <v>-4603</v>
      </c>
      <c r="H42" s="203">
        <f t="shared" si="8"/>
        <v>50637</v>
      </c>
      <c r="I42" s="202">
        <f t="shared" si="5"/>
        <v>50637</v>
      </c>
      <c r="J42" s="199">
        <v>0</v>
      </c>
      <c r="K42" s="202">
        <f t="shared" si="6"/>
        <v>50637</v>
      </c>
      <c r="L42" s="199">
        <v>0</v>
      </c>
      <c r="M42" s="199">
        <f t="shared" si="7"/>
        <v>50637</v>
      </c>
      <c r="N42" s="202">
        <f t="shared" si="9"/>
        <v>12659</v>
      </c>
      <c r="O42" s="204">
        <f t="shared" si="10"/>
        <v>50637</v>
      </c>
    </row>
    <row r="43" spans="1:15" ht="15.6" customHeight="1" x14ac:dyDescent="0.2">
      <c r="A43" s="416">
        <v>37</v>
      </c>
      <c r="B43" s="214" t="s">
        <v>41</v>
      </c>
      <c r="C43" s="1399">
        <f>'8_2.1.21 SIS'!BH43</f>
        <v>0</v>
      </c>
      <c r="D43" s="216">
        <f>'9_Per Pupil Summary'!S42</f>
        <v>9612.3900772200759</v>
      </c>
      <c r="E43" s="216">
        <f t="shared" si="4"/>
        <v>0</v>
      </c>
      <c r="F43" s="216">
        <v>0</v>
      </c>
      <c r="G43" s="216">
        <v>0</v>
      </c>
      <c r="H43" s="220">
        <f t="shared" si="8"/>
        <v>0</v>
      </c>
      <c r="I43" s="219">
        <f t="shared" si="5"/>
        <v>0</v>
      </c>
      <c r="J43" s="216">
        <v>0</v>
      </c>
      <c r="K43" s="219">
        <f t="shared" si="6"/>
        <v>0</v>
      </c>
      <c r="L43" s="216">
        <v>0</v>
      </c>
      <c r="M43" s="216">
        <f t="shared" si="7"/>
        <v>0</v>
      </c>
      <c r="N43" s="219">
        <f t="shared" si="9"/>
        <v>0</v>
      </c>
      <c r="O43" s="219">
        <f t="shared" si="10"/>
        <v>0</v>
      </c>
    </row>
    <row r="44" spans="1:15" ht="15.6" customHeight="1" x14ac:dyDescent="0.2">
      <c r="A44" s="416">
        <v>38</v>
      </c>
      <c r="B44" s="214" t="s">
        <v>42</v>
      </c>
      <c r="C44" s="1399">
        <f>'8_2.1.21 SIS'!BH44</f>
        <v>0</v>
      </c>
      <c r="D44" s="216">
        <f>'9_Per Pupil Summary'!S43</f>
        <v>9603.6661481870724</v>
      </c>
      <c r="E44" s="216">
        <f t="shared" si="4"/>
        <v>0</v>
      </c>
      <c r="F44" s="216">
        <v>0</v>
      </c>
      <c r="G44" s="216">
        <v>4802</v>
      </c>
      <c r="H44" s="220">
        <f t="shared" si="8"/>
        <v>4802</v>
      </c>
      <c r="I44" s="219">
        <f t="shared" si="5"/>
        <v>4802</v>
      </c>
      <c r="J44" s="216">
        <v>0</v>
      </c>
      <c r="K44" s="219">
        <f t="shared" si="6"/>
        <v>4802</v>
      </c>
      <c r="L44" s="216">
        <v>0</v>
      </c>
      <c r="M44" s="216">
        <f t="shared" si="7"/>
        <v>4802</v>
      </c>
      <c r="N44" s="219">
        <f t="shared" si="9"/>
        <v>1201</v>
      </c>
      <c r="O44" s="219">
        <f t="shared" si="10"/>
        <v>4802</v>
      </c>
    </row>
    <row r="45" spans="1:15" ht="15.6" customHeight="1" x14ac:dyDescent="0.2">
      <c r="A45" s="416">
        <v>39</v>
      </c>
      <c r="B45" s="214" t="s">
        <v>43</v>
      </c>
      <c r="C45" s="1399">
        <f>'8_2.1.21 SIS'!BH45</f>
        <v>4</v>
      </c>
      <c r="D45" s="216">
        <f>'9_Per Pupil Summary'!S44</f>
        <v>9816.4488455538212</v>
      </c>
      <c r="E45" s="216">
        <f t="shared" si="4"/>
        <v>39266</v>
      </c>
      <c r="F45" s="216">
        <v>-19633</v>
      </c>
      <c r="G45" s="216">
        <v>0</v>
      </c>
      <c r="H45" s="220">
        <f t="shared" si="8"/>
        <v>-19633</v>
      </c>
      <c r="I45" s="219">
        <f t="shared" si="5"/>
        <v>19633</v>
      </c>
      <c r="J45" s="216">
        <v>0</v>
      </c>
      <c r="K45" s="219">
        <f t="shared" si="6"/>
        <v>19633</v>
      </c>
      <c r="L45" s="216">
        <v>26176</v>
      </c>
      <c r="M45" s="216">
        <f t="shared" si="7"/>
        <v>-6543</v>
      </c>
      <c r="N45" s="219">
        <f t="shared" si="9"/>
        <v>-1636</v>
      </c>
      <c r="O45" s="219">
        <f t="shared" si="10"/>
        <v>19633</v>
      </c>
    </row>
    <row r="46" spans="1:15" ht="15.6" customHeight="1" x14ac:dyDescent="0.2">
      <c r="A46" s="417">
        <v>40</v>
      </c>
      <c r="B46" s="228" t="s">
        <v>44</v>
      </c>
      <c r="C46" s="1400">
        <f>'8_2.1.21 SIS'!BH46</f>
        <v>0</v>
      </c>
      <c r="D46" s="230">
        <f>'9_Per Pupil Summary'!S45</f>
        <v>9567.9124528125139</v>
      </c>
      <c r="E46" s="230">
        <f t="shared" si="4"/>
        <v>0</v>
      </c>
      <c r="F46" s="230">
        <v>0</v>
      </c>
      <c r="G46" s="230">
        <v>0</v>
      </c>
      <c r="H46" s="234">
        <f t="shared" si="8"/>
        <v>0</v>
      </c>
      <c r="I46" s="233">
        <f t="shared" si="5"/>
        <v>0</v>
      </c>
      <c r="J46" s="230">
        <v>0</v>
      </c>
      <c r="K46" s="233">
        <f t="shared" si="6"/>
        <v>0</v>
      </c>
      <c r="L46" s="236">
        <v>0</v>
      </c>
      <c r="M46" s="230">
        <f t="shared" si="7"/>
        <v>0</v>
      </c>
      <c r="N46" s="237">
        <f t="shared" si="9"/>
        <v>0</v>
      </c>
      <c r="O46" s="233">
        <f t="shared" si="10"/>
        <v>0</v>
      </c>
    </row>
    <row r="47" spans="1:15" ht="15.6" customHeight="1" x14ac:dyDescent="0.2">
      <c r="A47" s="415">
        <v>41</v>
      </c>
      <c r="B47" s="197" t="s">
        <v>45</v>
      </c>
      <c r="C47" s="1398">
        <f>'8_2.1.21 SIS'!BH47</f>
        <v>0</v>
      </c>
      <c r="D47" s="199">
        <f>'9_Per Pupil Summary'!S46</f>
        <v>9636.8193825180424</v>
      </c>
      <c r="E47" s="199">
        <f t="shared" si="4"/>
        <v>0</v>
      </c>
      <c r="F47" s="199">
        <v>0</v>
      </c>
      <c r="G47" s="199">
        <v>0</v>
      </c>
      <c r="H47" s="203">
        <f t="shared" si="8"/>
        <v>0</v>
      </c>
      <c r="I47" s="202">
        <f t="shared" si="5"/>
        <v>0</v>
      </c>
      <c r="J47" s="199">
        <v>0</v>
      </c>
      <c r="K47" s="202">
        <f t="shared" si="6"/>
        <v>0</v>
      </c>
      <c r="L47" s="199">
        <v>0</v>
      </c>
      <c r="M47" s="199">
        <f t="shared" si="7"/>
        <v>0</v>
      </c>
      <c r="N47" s="202">
        <f t="shared" si="9"/>
        <v>0</v>
      </c>
      <c r="O47" s="204">
        <f t="shared" si="10"/>
        <v>0</v>
      </c>
    </row>
    <row r="48" spans="1:15" ht="15.6" customHeight="1" x14ac:dyDescent="0.2">
      <c r="A48" s="416">
        <v>42</v>
      </c>
      <c r="B48" s="214" t="s">
        <v>46</v>
      </c>
      <c r="C48" s="1399">
        <f>'8_2.1.21 SIS'!BH48</f>
        <v>0</v>
      </c>
      <c r="D48" s="216">
        <f>'9_Per Pupil Summary'!S47</f>
        <v>10077.097050092765</v>
      </c>
      <c r="E48" s="216">
        <f t="shared" si="4"/>
        <v>0</v>
      </c>
      <c r="F48" s="216">
        <v>0</v>
      </c>
      <c r="G48" s="216">
        <v>0</v>
      </c>
      <c r="H48" s="220">
        <f t="shared" si="8"/>
        <v>0</v>
      </c>
      <c r="I48" s="219">
        <f t="shared" si="5"/>
        <v>0</v>
      </c>
      <c r="J48" s="216">
        <v>0</v>
      </c>
      <c r="K48" s="219">
        <f t="shared" si="6"/>
        <v>0</v>
      </c>
      <c r="L48" s="216">
        <v>0</v>
      </c>
      <c r="M48" s="216">
        <f t="shared" si="7"/>
        <v>0</v>
      </c>
      <c r="N48" s="219">
        <f t="shared" si="9"/>
        <v>0</v>
      </c>
      <c r="O48" s="219">
        <f t="shared" si="10"/>
        <v>0</v>
      </c>
    </row>
    <row r="49" spans="1:15" ht="15.6" customHeight="1" x14ac:dyDescent="0.2">
      <c r="A49" s="416">
        <v>43</v>
      </c>
      <c r="B49" s="214" t="s">
        <v>47</v>
      </c>
      <c r="C49" s="1399">
        <f>'8_2.1.21 SIS'!BH49</f>
        <v>0</v>
      </c>
      <c r="D49" s="216">
        <f>'9_Per Pupil Summary'!S48</f>
        <v>9982.799959370237</v>
      </c>
      <c r="E49" s="216">
        <f t="shared" si="4"/>
        <v>0</v>
      </c>
      <c r="F49" s="216">
        <v>0</v>
      </c>
      <c r="G49" s="216">
        <v>0</v>
      </c>
      <c r="H49" s="220">
        <f t="shared" si="8"/>
        <v>0</v>
      </c>
      <c r="I49" s="219">
        <f t="shared" si="5"/>
        <v>0</v>
      </c>
      <c r="J49" s="216">
        <v>0</v>
      </c>
      <c r="K49" s="219">
        <f t="shared" si="6"/>
        <v>0</v>
      </c>
      <c r="L49" s="216">
        <v>0</v>
      </c>
      <c r="M49" s="216">
        <f t="shared" si="7"/>
        <v>0</v>
      </c>
      <c r="N49" s="219">
        <f t="shared" si="9"/>
        <v>0</v>
      </c>
      <c r="O49" s="219">
        <f t="shared" si="10"/>
        <v>0</v>
      </c>
    </row>
    <row r="50" spans="1:15" ht="15.6" customHeight="1" x14ac:dyDescent="0.2">
      <c r="A50" s="416">
        <v>44</v>
      </c>
      <c r="B50" s="214" t="s">
        <v>48</v>
      </c>
      <c r="C50" s="1399">
        <f>'8_2.1.21 SIS'!BH50</f>
        <v>1</v>
      </c>
      <c r="D50" s="216">
        <f>'9_Per Pupil Summary'!S49</f>
        <v>9382.1066126695641</v>
      </c>
      <c r="E50" s="216">
        <f t="shared" si="4"/>
        <v>9382</v>
      </c>
      <c r="F50" s="216">
        <v>9382</v>
      </c>
      <c r="G50" s="216">
        <v>-4691</v>
      </c>
      <c r="H50" s="220">
        <f t="shared" si="8"/>
        <v>4691</v>
      </c>
      <c r="I50" s="219">
        <f t="shared" si="5"/>
        <v>14073</v>
      </c>
      <c r="J50" s="216">
        <v>0</v>
      </c>
      <c r="K50" s="219">
        <f t="shared" si="6"/>
        <v>14073</v>
      </c>
      <c r="L50" s="216">
        <v>6256</v>
      </c>
      <c r="M50" s="216">
        <f t="shared" si="7"/>
        <v>7817</v>
      </c>
      <c r="N50" s="219">
        <f t="shared" si="9"/>
        <v>1954</v>
      </c>
      <c r="O50" s="219">
        <f t="shared" si="10"/>
        <v>14073</v>
      </c>
    </row>
    <row r="51" spans="1:15" ht="15.6" customHeight="1" x14ac:dyDescent="0.2">
      <c r="A51" s="417">
        <v>45</v>
      </c>
      <c r="B51" s="228" t="s">
        <v>49</v>
      </c>
      <c r="C51" s="1400">
        <f>'8_2.1.21 SIS'!BH51</f>
        <v>0</v>
      </c>
      <c r="D51" s="230">
        <f>'9_Per Pupil Summary'!S50</f>
        <v>8593.4930751952088</v>
      </c>
      <c r="E51" s="230">
        <f t="shared" si="4"/>
        <v>0</v>
      </c>
      <c r="F51" s="230">
        <v>0</v>
      </c>
      <c r="G51" s="230">
        <v>0</v>
      </c>
      <c r="H51" s="234">
        <f t="shared" si="8"/>
        <v>0</v>
      </c>
      <c r="I51" s="233">
        <f t="shared" si="5"/>
        <v>0</v>
      </c>
      <c r="J51" s="230">
        <v>0</v>
      </c>
      <c r="K51" s="233">
        <f t="shared" si="6"/>
        <v>0</v>
      </c>
      <c r="L51" s="236">
        <v>0</v>
      </c>
      <c r="M51" s="230">
        <f t="shared" si="7"/>
        <v>0</v>
      </c>
      <c r="N51" s="237">
        <f t="shared" si="9"/>
        <v>0</v>
      </c>
      <c r="O51" s="233">
        <f t="shared" si="10"/>
        <v>0</v>
      </c>
    </row>
    <row r="52" spans="1:15" ht="15.6" customHeight="1" x14ac:dyDescent="0.2">
      <c r="A52" s="415">
        <v>46</v>
      </c>
      <c r="B52" s="197" t="s">
        <v>50</v>
      </c>
      <c r="C52" s="1398">
        <f>'8_2.1.21 SIS'!BH52</f>
        <v>0</v>
      </c>
      <c r="D52" s="199">
        <f>'9_Per Pupil Summary'!S51</f>
        <v>11510.272294520548</v>
      </c>
      <c r="E52" s="199">
        <f t="shared" si="4"/>
        <v>0</v>
      </c>
      <c r="F52" s="199">
        <v>0</v>
      </c>
      <c r="G52" s="199">
        <v>0</v>
      </c>
      <c r="H52" s="203">
        <f t="shared" si="8"/>
        <v>0</v>
      </c>
      <c r="I52" s="202">
        <f t="shared" si="5"/>
        <v>0</v>
      </c>
      <c r="J52" s="199">
        <v>0</v>
      </c>
      <c r="K52" s="202">
        <f t="shared" si="6"/>
        <v>0</v>
      </c>
      <c r="L52" s="199">
        <v>0</v>
      </c>
      <c r="M52" s="199">
        <f t="shared" si="7"/>
        <v>0</v>
      </c>
      <c r="N52" s="202">
        <f t="shared" si="9"/>
        <v>0</v>
      </c>
      <c r="O52" s="204">
        <f t="shared" si="10"/>
        <v>0</v>
      </c>
    </row>
    <row r="53" spans="1:15" ht="15.6" customHeight="1" x14ac:dyDescent="0.2">
      <c r="A53" s="416">
        <v>47</v>
      </c>
      <c r="B53" s="214" t="s">
        <v>51</v>
      </c>
      <c r="C53" s="1399">
        <f>'8_2.1.21 SIS'!BH53</f>
        <v>0</v>
      </c>
      <c r="D53" s="216">
        <f>'9_Per Pupil Summary'!S52</f>
        <v>9604.7579024099978</v>
      </c>
      <c r="E53" s="216">
        <f t="shared" si="4"/>
        <v>0</v>
      </c>
      <c r="F53" s="216">
        <v>9605</v>
      </c>
      <c r="G53" s="216">
        <v>0</v>
      </c>
      <c r="H53" s="220">
        <f t="shared" si="8"/>
        <v>9605</v>
      </c>
      <c r="I53" s="219">
        <f t="shared" si="5"/>
        <v>9605</v>
      </c>
      <c r="J53" s="216">
        <v>0</v>
      </c>
      <c r="K53" s="219">
        <f t="shared" si="6"/>
        <v>9605</v>
      </c>
      <c r="L53" s="216">
        <v>0</v>
      </c>
      <c r="M53" s="216">
        <f t="shared" si="7"/>
        <v>9605</v>
      </c>
      <c r="N53" s="219">
        <f t="shared" si="9"/>
        <v>2401</v>
      </c>
      <c r="O53" s="219">
        <f t="shared" si="10"/>
        <v>9605</v>
      </c>
    </row>
    <row r="54" spans="1:15" ht="15.6" customHeight="1" x14ac:dyDescent="0.2">
      <c r="A54" s="416">
        <v>48</v>
      </c>
      <c r="B54" s="214" t="s">
        <v>89</v>
      </c>
      <c r="C54" s="1399">
        <f>'8_2.1.21 SIS'!BH54</f>
        <v>0</v>
      </c>
      <c r="D54" s="216">
        <f>'9_Per Pupil Summary'!S53</f>
        <v>9603.1613821138199</v>
      </c>
      <c r="E54" s="216">
        <f t="shared" si="4"/>
        <v>0</v>
      </c>
      <c r="F54" s="216">
        <v>19206</v>
      </c>
      <c r="G54" s="216">
        <v>-4802</v>
      </c>
      <c r="H54" s="220">
        <f t="shared" si="8"/>
        <v>14404</v>
      </c>
      <c r="I54" s="219">
        <f t="shared" si="5"/>
        <v>14404</v>
      </c>
      <c r="J54" s="216">
        <v>0</v>
      </c>
      <c r="K54" s="219">
        <f t="shared" si="6"/>
        <v>14404</v>
      </c>
      <c r="L54" s="216">
        <v>0</v>
      </c>
      <c r="M54" s="216">
        <f t="shared" si="7"/>
        <v>14404</v>
      </c>
      <c r="N54" s="219">
        <f t="shared" si="9"/>
        <v>3601</v>
      </c>
      <c r="O54" s="219">
        <f t="shared" si="10"/>
        <v>14404</v>
      </c>
    </row>
    <row r="55" spans="1:15" ht="15.6" customHeight="1" x14ac:dyDescent="0.2">
      <c r="A55" s="416">
        <v>49</v>
      </c>
      <c r="B55" s="214" t="s">
        <v>52</v>
      </c>
      <c r="C55" s="1399">
        <f>'8_2.1.21 SIS'!BH55</f>
        <v>0</v>
      </c>
      <c r="D55" s="216">
        <f>'9_Per Pupil Summary'!S54</f>
        <v>9046.1366287730307</v>
      </c>
      <c r="E55" s="216">
        <f t="shared" si="4"/>
        <v>0</v>
      </c>
      <c r="F55" s="216">
        <v>36185</v>
      </c>
      <c r="G55" s="216">
        <v>9046</v>
      </c>
      <c r="H55" s="220">
        <f t="shared" si="8"/>
        <v>45231</v>
      </c>
      <c r="I55" s="219">
        <f t="shared" si="5"/>
        <v>45231</v>
      </c>
      <c r="J55" s="216">
        <v>0</v>
      </c>
      <c r="K55" s="219">
        <f t="shared" si="6"/>
        <v>45231</v>
      </c>
      <c r="L55" s="216">
        <v>0</v>
      </c>
      <c r="M55" s="216">
        <f t="shared" si="7"/>
        <v>45231</v>
      </c>
      <c r="N55" s="219">
        <f t="shared" si="9"/>
        <v>11308</v>
      </c>
      <c r="O55" s="219">
        <f t="shared" si="10"/>
        <v>45231</v>
      </c>
    </row>
    <row r="56" spans="1:15" ht="15.6" customHeight="1" x14ac:dyDescent="0.2">
      <c r="A56" s="417">
        <v>50</v>
      </c>
      <c r="B56" s="228" t="s">
        <v>53</v>
      </c>
      <c r="C56" s="1400">
        <f>'8_2.1.21 SIS'!BH56</f>
        <v>0</v>
      </c>
      <c r="D56" s="230">
        <f>'9_Per Pupil Summary'!S55</f>
        <v>9332.1664789502465</v>
      </c>
      <c r="E56" s="230">
        <f t="shared" si="4"/>
        <v>0</v>
      </c>
      <c r="F56" s="230">
        <v>0</v>
      </c>
      <c r="G56" s="230">
        <v>0</v>
      </c>
      <c r="H56" s="234">
        <f t="shared" si="8"/>
        <v>0</v>
      </c>
      <c r="I56" s="233">
        <f t="shared" si="5"/>
        <v>0</v>
      </c>
      <c r="J56" s="230">
        <v>0</v>
      </c>
      <c r="K56" s="233">
        <f t="shared" si="6"/>
        <v>0</v>
      </c>
      <c r="L56" s="236">
        <v>0</v>
      </c>
      <c r="M56" s="230">
        <f t="shared" si="7"/>
        <v>0</v>
      </c>
      <c r="N56" s="237">
        <f t="shared" si="9"/>
        <v>0</v>
      </c>
      <c r="O56" s="233">
        <f t="shared" si="10"/>
        <v>0</v>
      </c>
    </row>
    <row r="57" spans="1:15" ht="15.6" customHeight="1" x14ac:dyDescent="0.2">
      <c r="A57" s="415">
        <v>51</v>
      </c>
      <c r="B57" s="197" t="s">
        <v>54</v>
      </c>
      <c r="C57" s="1398">
        <f>'8_2.1.21 SIS'!BH57</f>
        <v>0</v>
      </c>
      <c r="D57" s="199">
        <f>'9_Per Pupil Summary'!S56</f>
        <v>9918.815681054537</v>
      </c>
      <c r="E57" s="199">
        <f t="shared" si="4"/>
        <v>0</v>
      </c>
      <c r="F57" s="199">
        <v>0</v>
      </c>
      <c r="G57" s="199">
        <v>0</v>
      </c>
      <c r="H57" s="203">
        <f t="shared" si="8"/>
        <v>0</v>
      </c>
      <c r="I57" s="202">
        <f t="shared" si="5"/>
        <v>0</v>
      </c>
      <c r="J57" s="199">
        <v>0</v>
      </c>
      <c r="K57" s="202">
        <f t="shared" si="6"/>
        <v>0</v>
      </c>
      <c r="L57" s="199">
        <v>0</v>
      </c>
      <c r="M57" s="199">
        <f t="shared" si="7"/>
        <v>0</v>
      </c>
      <c r="N57" s="202">
        <f t="shared" si="9"/>
        <v>0</v>
      </c>
      <c r="O57" s="204">
        <f t="shared" si="10"/>
        <v>0</v>
      </c>
    </row>
    <row r="58" spans="1:15" ht="15.6" customHeight="1" x14ac:dyDescent="0.2">
      <c r="A58" s="416">
        <v>52</v>
      </c>
      <c r="B58" s="214" t="s">
        <v>55</v>
      </c>
      <c r="C58" s="1399">
        <f>'8_2.1.21 SIS'!BH58</f>
        <v>2</v>
      </c>
      <c r="D58" s="216">
        <f>'9_Per Pupil Summary'!S57</f>
        <v>9625.3325549413494</v>
      </c>
      <c r="E58" s="216">
        <f t="shared" si="4"/>
        <v>19251</v>
      </c>
      <c r="F58" s="216">
        <v>57752</v>
      </c>
      <c r="G58" s="216">
        <v>4813</v>
      </c>
      <c r="H58" s="220">
        <f t="shared" si="8"/>
        <v>62565</v>
      </c>
      <c r="I58" s="219">
        <f t="shared" si="5"/>
        <v>81816</v>
      </c>
      <c r="J58" s="216">
        <v>0</v>
      </c>
      <c r="K58" s="219">
        <f t="shared" si="6"/>
        <v>81816</v>
      </c>
      <c r="L58" s="216">
        <v>12832</v>
      </c>
      <c r="M58" s="216">
        <f t="shared" si="7"/>
        <v>68984</v>
      </c>
      <c r="N58" s="219">
        <f t="shared" si="9"/>
        <v>17246</v>
      </c>
      <c r="O58" s="219">
        <f t="shared" si="10"/>
        <v>81816</v>
      </c>
    </row>
    <row r="59" spans="1:15" ht="15.6" customHeight="1" x14ac:dyDescent="0.2">
      <c r="A59" s="416">
        <v>53</v>
      </c>
      <c r="B59" s="214" t="s">
        <v>56</v>
      </c>
      <c r="C59" s="1399">
        <f>'8_2.1.21 SIS'!BH59</f>
        <v>3</v>
      </c>
      <c r="D59" s="216">
        <f>'9_Per Pupil Summary'!S58</f>
        <v>9061.4109807208715</v>
      </c>
      <c r="E59" s="216">
        <f t="shared" si="4"/>
        <v>27184</v>
      </c>
      <c r="F59" s="216">
        <v>9061</v>
      </c>
      <c r="G59" s="216">
        <v>0</v>
      </c>
      <c r="H59" s="220">
        <f t="shared" si="8"/>
        <v>9061</v>
      </c>
      <c r="I59" s="219">
        <f t="shared" si="5"/>
        <v>36245</v>
      </c>
      <c r="J59" s="216">
        <v>0</v>
      </c>
      <c r="K59" s="219">
        <f t="shared" si="6"/>
        <v>36245</v>
      </c>
      <c r="L59" s="216">
        <v>18120</v>
      </c>
      <c r="M59" s="216">
        <f t="shared" si="7"/>
        <v>18125</v>
      </c>
      <c r="N59" s="219">
        <f t="shared" si="9"/>
        <v>4531</v>
      </c>
      <c r="O59" s="219">
        <f t="shared" si="10"/>
        <v>36245</v>
      </c>
    </row>
    <row r="60" spans="1:15" ht="15.6" customHeight="1" x14ac:dyDescent="0.2">
      <c r="A60" s="416">
        <v>54</v>
      </c>
      <c r="B60" s="214" t="s">
        <v>57</v>
      </c>
      <c r="C60" s="1399">
        <f>'8_2.1.21 SIS'!BH60</f>
        <v>0</v>
      </c>
      <c r="D60" s="216">
        <f>'9_Per Pupil Summary'!S59</f>
        <v>11158.272928039703</v>
      </c>
      <c r="E60" s="216">
        <f t="shared" si="4"/>
        <v>0</v>
      </c>
      <c r="F60" s="216">
        <v>0</v>
      </c>
      <c r="G60" s="216">
        <v>0</v>
      </c>
      <c r="H60" s="220">
        <f t="shared" si="8"/>
        <v>0</v>
      </c>
      <c r="I60" s="219">
        <f t="shared" si="5"/>
        <v>0</v>
      </c>
      <c r="J60" s="216">
        <v>0</v>
      </c>
      <c r="K60" s="219">
        <f t="shared" si="6"/>
        <v>0</v>
      </c>
      <c r="L60" s="216">
        <v>0</v>
      </c>
      <c r="M60" s="216">
        <f t="shared" si="7"/>
        <v>0</v>
      </c>
      <c r="N60" s="219">
        <f t="shared" si="9"/>
        <v>0</v>
      </c>
      <c r="O60" s="219">
        <f t="shared" si="10"/>
        <v>0</v>
      </c>
    </row>
    <row r="61" spans="1:15" ht="15.6" customHeight="1" x14ac:dyDescent="0.2">
      <c r="A61" s="417">
        <v>55</v>
      </c>
      <c r="B61" s="228" t="s">
        <v>58</v>
      </c>
      <c r="C61" s="1400">
        <f>'8_2.1.21 SIS'!BH61</f>
        <v>0</v>
      </c>
      <c r="D61" s="230">
        <f>'9_Per Pupil Summary'!S60</f>
        <v>9299.6940490572961</v>
      </c>
      <c r="E61" s="230">
        <f t="shared" si="4"/>
        <v>0</v>
      </c>
      <c r="F61" s="230">
        <v>9300</v>
      </c>
      <c r="G61" s="230">
        <v>0</v>
      </c>
      <c r="H61" s="234">
        <f t="shared" si="8"/>
        <v>9300</v>
      </c>
      <c r="I61" s="233">
        <f t="shared" si="5"/>
        <v>9300</v>
      </c>
      <c r="J61" s="230">
        <v>0</v>
      </c>
      <c r="K61" s="233">
        <f t="shared" si="6"/>
        <v>9300</v>
      </c>
      <c r="L61" s="236">
        <v>0</v>
      </c>
      <c r="M61" s="230">
        <f t="shared" si="7"/>
        <v>9300</v>
      </c>
      <c r="N61" s="237">
        <f t="shared" si="9"/>
        <v>2325</v>
      </c>
      <c r="O61" s="233">
        <f t="shared" si="10"/>
        <v>9300</v>
      </c>
    </row>
    <row r="62" spans="1:15" ht="15.6" customHeight="1" x14ac:dyDescent="0.2">
      <c r="A62" s="415">
        <v>56</v>
      </c>
      <c r="B62" s="197" t="s">
        <v>59</v>
      </c>
      <c r="C62" s="1398">
        <f>'8_2.1.21 SIS'!BH62</f>
        <v>0</v>
      </c>
      <c r="D62" s="199">
        <f>'9_Per Pupil Summary'!S61</f>
        <v>10237.73950786056</v>
      </c>
      <c r="E62" s="199">
        <f t="shared" si="4"/>
        <v>0</v>
      </c>
      <c r="F62" s="199">
        <v>0</v>
      </c>
      <c r="G62" s="199">
        <v>0</v>
      </c>
      <c r="H62" s="203">
        <f t="shared" si="8"/>
        <v>0</v>
      </c>
      <c r="I62" s="202">
        <f t="shared" si="5"/>
        <v>0</v>
      </c>
      <c r="J62" s="199">
        <v>0</v>
      </c>
      <c r="K62" s="202">
        <f t="shared" si="6"/>
        <v>0</v>
      </c>
      <c r="L62" s="199">
        <v>0</v>
      </c>
      <c r="M62" s="199">
        <f t="shared" si="7"/>
        <v>0</v>
      </c>
      <c r="N62" s="202">
        <f t="shared" si="9"/>
        <v>0</v>
      </c>
      <c r="O62" s="204">
        <f t="shared" si="10"/>
        <v>0</v>
      </c>
    </row>
    <row r="63" spans="1:15" ht="15.6" customHeight="1" x14ac:dyDescent="0.2">
      <c r="A63" s="416">
        <v>57</v>
      </c>
      <c r="B63" s="214" t="s">
        <v>60</v>
      </c>
      <c r="C63" s="1399">
        <f>'8_2.1.21 SIS'!BH63</f>
        <v>0</v>
      </c>
      <c r="D63" s="216">
        <f>'9_Per Pupil Summary'!S62</f>
        <v>8864.8970059235326</v>
      </c>
      <c r="E63" s="216">
        <f t="shared" si="4"/>
        <v>0</v>
      </c>
      <c r="F63" s="216">
        <v>0</v>
      </c>
      <c r="G63" s="216">
        <v>0</v>
      </c>
      <c r="H63" s="220">
        <f t="shared" si="8"/>
        <v>0</v>
      </c>
      <c r="I63" s="219">
        <f t="shared" si="5"/>
        <v>0</v>
      </c>
      <c r="J63" s="216">
        <v>0</v>
      </c>
      <c r="K63" s="219">
        <f t="shared" si="6"/>
        <v>0</v>
      </c>
      <c r="L63" s="216">
        <v>0</v>
      </c>
      <c r="M63" s="216">
        <f t="shared" si="7"/>
        <v>0</v>
      </c>
      <c r="N63" s="219">
        <f t="shared" si="9"/>
        <v>0</v>
      </c>
      <c r="O63" s="219">
        <f t="shared" si="10"/>
        <v>0</v>
      </c>
    </row>
    <row r="64" spans="1:15" ht="15.6" customHeight="1" x14ac:dyDescent="0.2">
      <c r="A64" s="416">
        <v>58</v>
      </c>
      <c r="B64" s="214" t="s">
        <v>61</v>
      </c>
      <c r="C64" s="1399">
        <f>'8_2.1.21 SIS'!BH64</f>
        <v>0</v>
      </c>
      <c r="D64" s="216">
        <f>'9_Per Pupil Summary'!S63</f>
        <v>9714.6091062394607</v>
      </c>
      <c r="E64" s="216">
        <f t="shared" si="4"/>
        <v>0</v>
      </c>
      <c r="F64" s="216">
        <v>0</v>
      </c>
      <c r="G64" s="216">
        <v>0</v>
      </c>
      <c r="H64" s="220">
        <f t="shared" si="8"/>
        <v>0</v>
      </c>
      <c r="I64" s="219">
        <f t="shared" si="5"/>
        <v>0</v>
      </c>
      <c r="J64" s="216">
        <v>0</v>
      </c>
      <c r="K64" s="219">
        <f t="shared" si="6"/>
        <v>0</v>
      </c>
      <c r="L64" s="216">
        <v>0</v>
      </c>
      <c r="M64" s="216">
        <f t="shared" si="7"/>
        <v>0</v>
      </c>
      <c r="N64" s="219">
        <f t="shared" si="9"/>
        <v>0</v>
      </c>
      <c r="O64" s="219">
        <f t="shared" si="10"/>
        <v>0</v>
      </c>
    </row>
    <row r="65" spans="1:15" ht="15.6" customHeight="1" x14ac:dyDescent="0.2">
      <c r="A65" s="416">
        <v>59</v>
      </c>
      <c r="B65" s="214" t="s">
        <v>62</v>
      </c>
      <c r="C65" s="1399">
        <f>'8_2.1.21 SIS'!BH65</f>
        <v>0</v>
      </c>
      <c r="D65" s="216">
        <f>'9_Per Pupil Summary'!S64</f>
        <v>9213.5109958506218</v>
      </c>
      <c r="E65" s="216">
        <f t="shared" si="4"/>
        <v>0</v>
      </c>
      <c r="F65" s="216">
        <v>36854</v>
      </c>
      <c r="G65" s="216">
        <v>-13820</v>
      </c>
      <c r="H65" s="220">
        <f t="shared" si="8"/>
        <v>23034</v>
      </c>
      <c r="I65" s="219">
        <f t="shared" si="5"/>
        <v>23034</v>
      </c>
      <c r="J65" s="216">
        <v>0</v>
      </c>
      <c r="K65" s="219">
        <f t="shared" si="6"/>
        <v>23034</v>
      </c>
      <c r="L65" s="216">
        <v>0</v>
      </c>
      <c r="M65" s="216">
        <f t="shared" si="7"/>
        <v>23034</v>
      </c>
      <c r="N65" s="219">
        <f t="shared" si="9"/>
        <v>5759</v>
      </c>
      <c r="O65" s="219">
        <f t="shared" si="10"/>
        <v>23034</v>
      </c>
    </row>
    <row r="66" spans="1:15" ht="15.6" customHeight="1" x14ac:dyDescent="0.2">
      <c r="A66" s="417">
        <v>60</v>
      </c>
      <c r="B66" s="228" t="s">
        <v>63</v>
      </c>
      <c r="C66" s="1400">
        <f>'8_2.1.21 SIS'!BH66</f>
        <v>0</v>
      </c>
      <c r="D66" s="230">
        <f>'9_Per Pupil Summary'!S65</f>
        <v>10013.000138563973</v>
      </c>
      <c r="E66" s="230">
        <f t="shared" si="4"/>
        <v>0</v>
      </c>
      <c r="F66" s="230">
        <v>0</v>
      </c>
      <c r="G66" s="230">
        <v>0</v>
      </c>
      <c r="H66" s="234">
        <f t="shared" si="8"/>
        <v>0</v>
      </c>
      <c r="I66" s="233">
        <f t="shared" si="5"/>
        <v>0</v>
      </c>
      <c r="J66" s="230">
        <v>0</v>
      </c>
      <c r="K66" s="233">
        <f t="shared" si="6"/>
        <v>0</v>
      </c>
      <c r="L66" s="236">
        <v>0</v>
      </c>
      <c r="M66" s="230">
        <f t="shared" si="7"/>
        <v>0</v>
      </c>
      <c r="N66" s="237">
        <f t="shared" si="9"/>
        <v>0</v>
      </c>
      <c r="O66" s="233">
        <f t="shared" si="10"/>
        <v>0</v>
      </c>
    </row>
    <row r="67" spans="1:15" ht="15.6" customHeight="1" x14ac:dyDescent="0.2">
      <c r="A67" s="415">
        <v>61</v>
      </c>
      <c r="B67" s="197" t="s">
        <v>64</v>
      </c>
      <c r="C67" s="1398">
        <f>'8_2.1.21 SIS'!BH67</f>
        <v>7</v>
      </c>
      <c r="D67" s="199">
        <f>'9_Per Pupil Summary'!S66</f>
        <v>9239.1309051169974</v>
      </c>
      <c r="E67" s="199">
        <f t="shared" si="4"/>
        <v>64674</v>
      </c>
      <c r="F67" s="199">
        <v>-18478</v>
      </c>
      <c r="G67" s="199">
        <v>-4620</v>
      </c>
      <c r="H67" s="203">
        <f t="shared" si="8"/>
        <v>-23098</v>
      </c>
      <c r="I67" s="202">
        <f t="shared" si="5"/>
        <v>41576</v>
      </c>
      <c r="J67" s="199">
        <v>0</v>
      </c>
      <c r="K67" s="202">
        <f t="shared" si="6"/>
        <v>41576</v>
      </c>
      <c r="L67" s="199">
        <v>43120</v>
      </c>
      <c r="M67" s="199">
        <f t="shared" si="7"/>
        <v>-1544</v>
      </c>
      <c r="N67" s="202">
        <f t="shared" si="9"/>
        <v>-386</v>
      </c>
      <c r="O67" s="204">
        <f t="shared" si="10"/>
        <v>41576</v>
      </c>
    </row>
    <row r="68" spans="1:15" ht="15.6" customHeight="1" x14ac:dyDescent="0.2">
      <c r="A68" s="416">
        <v>62</v>
      </c>
      <c r="B68" s="214" t="s">
        <v>65</v>
      </c>
      <c r="C68" s="1399">
        <f>'8_2.1.21 SIS'!BH68</f>
        <v>0</v>
      </c>
      <c r="D68" s="216">
        <f>'9_Per Pupil Summary'!S67</f>
        <v>9522.1415732172027</v>
      </c>
      <c r="E68" s="216">
        <f t="shared" si="4"/>
        <v>0</v>
      </c>
      <c r="F68" s="216">
        <v>0</v>
      </c>
      <c r="G68" s="216">
        <v>0</v>
      </c>
      <c r="H68" s="220">
        <f t="shared" si="8"/>
        <v>0</v>
      </c>
      <c r="I68" s="219">
        <f t="shared" si="5"/>
        <v>0</v>
      </c>
      <c r="J68" s="216">
        <v>0</v>
      </c>
      <c r="K68" s="219">
        <f t="shared" si="6"/>
        <v>0</v>
      </c>
      <c r="L68" s="216">
        <v>0</v>
      </c>
      <c r="M68" s="216">
        <f t="shared" si="7"/>
        <v>0</v>
      </c>
      <c r="N68" s="219">
        <f t="shared" si="9"/>
        <v>0</v>
      </c>
      <c r="O68" s="219">
        <f t="shared" si="10"/>
        <v>0</v>
      </c>
    </row>
    <row r="69" spans="1:15" ht="15.6" customHeight="1" x14ac:dyDescent="0.2">
      <c r="A69" s="416">
        <v>63</v>
      </c>
      <c r="B69" s="214" t="s">
        <v>66</v>
      </c>
      <c r="C69" s="1399">
        <f>'8_2.1.21 SIS'!BH69</f>
        <v>1</v>
      </c>
      <c r="D69" s="216">
        <f>'9_Per Pupil Summary'!S68</f>
        <v>9611.0750942484283</v>
      </c>
      <c r="E69" s="216">
        <f t="shared" si="4"/>
        <v>9611</v>
      </c>
      <c r="F69" s="216">
        <v>-9611</v>
      </c>
      <c r="G69" s="216">
        <v>0</v>
      </c>
      <c r="H69" s="220">
        <f t="shared" si="8"/>
        <v>-9611</v>
      </c>
      <c r="I69" s="219">
        <f t="shared" si="5"/>
        <v>0</v>
      </c>
      <c r="J69" s="216">
        <v>0</v>
      </c>
      <c r="K69" s="219">
        <f t="shared" si="6"/>
        <v>0</v>
      </c>
      <c r="L69" s="216">
        <v>6408</v>
      </c>
      <c r="M69" s="216">
        <f t="shared" si="7"/>
        <v>-6408</v>
      </c>
      <c r="N69" s="219">
        <f t="shared" si="9"/>
        <v>-1602</v>
      </c>
      <c r="O69" s="219">
        <f t="shared" si="10"/>
        <v>0</v>
      </c>
    </row>
    <row r="70" spans="1:15" ht="15.6" customHeight="1" x14ac:dyDescent="0.2">
      <c r="A70" s="416">
        <v>64</v>
      </c>
      <c r="B70" s="214" t="s">
        <v>67</v>
      </c>
      <c r="C70" s="1399">
        <f>'8_2.1.21 SIS'!BH70</f>
        <v>0</v>
      </c>
      <c r="D70" s="216">
        <f>'9_Per Pupil Summary'!S69</f>
        <v>10656.775300950369</v>
      </c>
      <c r="E70" s="216">
        <f t="shared" si="4"/>
        <v>0</v>
      </c>
      <c r="F70" s="216">
        <v>0</v>
      </c>
      <c r="G70" s="216">
        <v>0</v>
      </c>
      <c r="H70" s="220">
        <f t="shared" si="8"/>
        <v>0</v>
      </c>
      <c r="I70" s="219">
        <f t="shared" si="5"/>
        <v>0</v>
      </c>
      <c r="J70" s="216">
        <v>0</v>
      </c>
      <c r="K70" s="219">
        <f t="shared" si="6"/>
        <v>0</v>
      </c>
      <c r="L70" s="216">
        <v>0</v>
      </c>
      <c r="M70" s="216">
        <f t="shared" si="7"/>
        <v>0</v>
      </c>
      <c r="N70" s="219">
        <f t="shared" si="9"/>
        <v>0</v>
      </c>
      <c r="O70" s="219">
        <f t="shared" si="10"/>
        <v>0</v>
      </c>
    </row>
    <row r="71" spans="1:15" ht="15.6" customHeight="1" x14ac:dyDescent="0.2">
      <c r="A71" s="417">
        <v>65</v>
      </c>
      <c r="B71" s="228" t="s">
        <v>68</v>
      </c>
      <c r="C71" s="1400">
        <f>'8_2.1.21 SIS'!BH71</f>
        <v>1</v>
      </c>
      <c r="D71" s="230">
        <f>'9_Per Pupil Summary'!S70</f>
        <v>10032.619230474244</v>
      </c>
      <c r="E71" s="230">
        <f t="shared" si="4"/>
        <v>10033</v>
      </c>
      <c r="F71" s="230">
        <v>0</v>
      </c>
      <c r="G71" s="230">
        <v>-5016</v>
      </c>
      <c r="H71" s="234">
        <f>F71+G71</f>
        <v>-5016</v>
      </c>
      <c r="I71" s="233">
        <f t="shared" si="5"/>
        <v>5017</v>
      </c>
      <c r="J71" s="230">
        <v>0</v>
      </c>
      <c r="K71" s="233">
        <f t="shared" si="6"/>
        <v>5017</v>
      </c>
      <c r="L71" s="236">
        <v>6688</v>
      </c>
      <c r="M71" s="230">
        <f t="shared" si="7"/>
        <v>-1671</v>
      </c>
      <c r="N71" s="237">
        <f t="shared" ref="N71:N75" si="11">ROUND(M71/$N$87,0)</f>
        <v>-418</v>
      </c>
      <c r="O71" s="233">
        <f t="shared" si="10"/>
        <v>5017</v>
      </c>
    </row>
    <row r="72" spans="1:15" ht="15.6" customHeight="1" x14ac:dyDescent="0.2">
      <c r="A72" s="416">
        <v>66</v>
      </c>
      <c r="B72" s="214" t="s">
        <v>69</v>
      </c>
      <c r="C72" s="1401">
        <f>'8_2.1.21 SIS'!BH72</f>
        <v>0</v>
      </c>
      <c r="D72" s="418">
        <f>'9_Per Pupil Summary'!S71</f>
        <v>11498.85928950159</v>
      </c>
      <c r="E72" s="418">
        <f t="shared" ref="E72:E75" si="12">ROUND(C72*D72,0)</f>
        <v>0</v>
      </c>
      <c r="F72" s="418">
        <v>0</v>
      </c>
      <c r="G72" s="418">
        <v>0</v>
      </c>
      <c r="H72" s="419">
        <f>F72+G72</f>
        <v>0</v>
      </c>
      <c r="I72" s="420">
        <f t="shared" ref="I72:I75" si="13">E72+H72</f>
        <v>0</v>
      </c>
      <c r="J72" s="418">
        <v>0</v>
      </c>
      <c r="K72" s="420">
        <f>ROUND(SUM(I72:J72),0)</f>
        <v>0</v>
      </c>
      <c r="L72" s="216">
        <v>0</v>
      </c>
      <c r="M72" s="418">
        <f>K72-L72</f>
        <v>0</v>
      </c>
      <c r="N72" s="219">
        <f t="shared" si="11"/>
        <v>0</v>
      </c>
      <c r="O72" s="420">
        <f t="shared" si="10"/>
        <v>0</v>
      </c>
    </row>
    <row r="73" spans="1:15" ht="15.6" customHeight="1" x14ac:dyDescent="0.2">
      <c r="A73" s="416">
        <v>67</v>
      </c>
      <c r="B73" s="214" t="s">
        <v>3</v>
      </c>
      <c r="C73" s="1401">
        <f>'8_2.1.21 SIS'!BH73</f>
        <v>1</v>
      </c>
      <c r="D73" s="418">
        <f>'9_Per Pupil Summary'!S72</f>
        <v>9460.3382591696136</v>
      </c>
      <c r="E73" s="418">
        <f t="shared" si="12"/>
        <v>9460</v>
      </c>
      <c r="F73" s="418">
        <v>18921</v>
      </c>
      <c r="G73" s="418">
        <v>-4730</v>
      </c>
      <c r="H73" s="419">
        <f>F73+G73</f>
        <v>14191</v>
      </c>
      <c r="I73" s="420">
        <f t="shared" si="13"/>
        <v>23651</v>
      </c>
      <c r="J73" s="418">
        <v>0</v>
      </c>
      <c r="K73" s="420">
        <f>ROUND(SUM(I73:J73),0)</f>
        <v>23651</v>
      </c>
      <c r="L73" s="216">
        <v>6304</v>
      </c>
      <c r="M73" s="418">
        <f>K73-L73</f>
        <v>17347</v>
      </c>
      <c r="N73" s="219">
        <f t="shared" si="11"/>
        <v>4337</v>
      </c>
      <c r="O73" s="420">
        <f t="shared" si="10"/>
        <v>23651</v>
      </c>
    </row>
    <row r="74" spans="1:15" ht="15.6" customHeight="1" x14ac:dyDescent="0.2">
      <c r="A74" s="416">
        <v>68</v>
      </c>
      <c r="B74" s="214" t="s">
        <v>2</v>
      </c>
      <c r="C74" s="1401">
        <f>'8_2.1.21 SIS'!BH74</f>
        <v>0</v>
      </c>
      <c r="D74" s="418">
        <f>'9_Per Pupil Summary'!S73</f>
        <v>10683.750168502916</v>
      </c>
      <c r="E74" s="418">
        <f t="shared" si="12"/>
        <v>0</v>
      </c>
      <c r="F74" s="418">
        <v>32051</v>
      </c>
      <c r="G74" s="418">
        <v>0</v>
      </c>
      <c r="H74" s="419">
        <f>F74+G74</f>
        <v>32051</v>
      </c>
      <c r="I74" s="420">
        <f t="shared" si="13"/>
        <v>32051</v>
      </c>
      <c r="J74" s="418">
        <v>0</v>
      </c>
      <c r="K74" s="420">
        <f>ROUND(SUM(I74:J74),0)</f>
        <v>32051</v>
      </c>
      <c r="L74" s="216">
        <v>0</v>
      </c>
      <c r="M74" s="418">
        <f>K74-L74</f>
        <v>32051</v>
      </c>
      <c r="N74" s="219">
        <f t="shared" si="11"/>
        <v>8013</v>
      </c>
      <c r="O74" s="420">
        <f t="shared" si="10"/>
        <v>32051</v>
      </c>
    </row>
    <row r="75" spans="1:15" ht="15.6" customHeight="1" x14ac:dyDescent="0.2">
      <c r="A75" s="421">
        <v>69</v>
      </c>
      <c r="B75" s="422" t="s">
        <v>91</v>
      </c>
      <c r="C75" s="1402">
        <f>'8_2.1.21 SIS'!BH75</f>
        <v>0</v>
      </c>
      <c r="D75" s="423">
        <f>'9_Per Pupil Summary'!S74</f>
        <v>9769.6102941176468</v>
      </c>
      <c r="E75" s="423">
        <f t="shared" si="12"/>
        <v>0</v>
      </c>
      <c r="F75" s="423">
        <v>0</v>
      </c>
      <c r="G75" s="423">
        <v>0</v>
      </c>
      <c r="H75" s="424">
        <f>F75+G75</f>
        <v>0</v>
      </c>
      <c r="I75" s="425">
        <f t="shared" si="13"/>
        <v>0</v>
      </c>
      <c r="J75" s="423">
        <v>0</v>
      </c>
      <c r="K75" s="425">
        <f>ROUND(SUM(I75:J75),0)</f>
        <v>0</v>
      </c>
      <c r="L75" s="426">
        <v>0</v>
      </c>
      <c r="M75" s="423">
        <f>K75-L75</f>
        <v>0</v>
      </c>
      <c r="N75" s="427">
        <f t="shared" si="11"/>
        <v>0</v>
      </c>
      <c r="O75" s="425">
        <f t="shared" si="10"/>
        <v>0</v>
      </c>
    </row>
    <row r="76" spans="1:15" s="101" customFormat="1" ht="15.6" customHeight="1" thickBot="1" x14ac:dyDescent="0.25">
      <c r="A76" s="1641" t="s">
        <v>414</v>
      </c>
      <c r="B76" s="1642"/>
      <c r="C76" s="1242">
        <f>SUM(C7:C75)</f>
        <v>169</v>
      </c>
      <c r="D76" s="1397"/>
      <c r="E76" s="434">
        <f>SUM(E7:E75)</f>
        <v>1530995</v>
      </c>
      <c r="F76" s="428">
        <f t="shared" ref="F76:L76" si="14">SUM(F7:F75)</f>
        <v>189617</v>
      </c>
      <c r="G76" s="428">
        <f>SUM(G7:G75)</f>
        <v>-34111</v>
      </c>
      <c r="H76" s="429">
        <f t="shared" si="14"/>
        <v>155506</v>
      </c>
      <c r="I76" s="1546">
        <f>SUM(I7:I75)</f>
        <v>1686501</v>
      </c>
      <c r="J76" s="434">
        <f t="shared" si="14"/>
        <v>-4476</v>
      </c>
      <c r="K76" s="430">
        <f t="shared" si="14"/>
        <v>1682025</v>
      </c>
      <c r="L76" s="434">
        <f t="shared" si="14"/>
        <v>1017688</v>
      </c>
      <c r="M76" s="434">
        <f>SUM(M7:M75)</f>
        <v>664337</v>
      </c>
      <c r="N76" s="430">
        <f>SUM(N7:N75)</f>
        <v>166086</v>
      </c>
      <c r="O76" s="430">
        <f>SUM(O7:O75)</f>
        <v>1682025</v>
      </c>
    </row>
    <row r="77" spans="1:15" s="150" customFormat="1" ht="15.6" customHeight="1" thickTop="1" x14ac:dyDescent="0.2">
      <c r="A77" s="1647" t="s">
        <v>384</v>
      </c>
      <c r="B77" s="1874"/>
      <c r="C77" s="991"/>
      <c r="D77" s="803"/>
      <c r="E77" s="431"/>
      <c r="F77" s="431"/>
      <c r="G77" s="431"/>
      <c r="H77" s="431"/>
      <c r="I77" s="431"/>
      <c r="J77" s="431"/>
      <c r="K77" s="804"/>
      <c r="L77" s="804"/>
      <c r="M77" s="803"/>
      <c r="N77" s="804"/>
      <c r="O77" s="804"/>
    </row>
    <row r="78" spans="1:15" s="150" customFormat="1" ht="15.6" customHeight="1" x14ac:dyDescent="0.2">
      <c r="A78" s="1649" t="s">
        <v>1265</v>
      </c>
      <c r="B78" s="1650"/>
      <c r="C78" s="991"/>
      <c r="D78" s="803"/>
      <c r="E78" s="431"/>
      <c r="F78" s="431"/>
      <c r="G78" s="431"/>
      <c r="H78" s="431"/>
      <c r="I78" s="431"/>
      <c r="J78" s="431"/>
      <c r="K78" s="222">
        <v>0</v>
      </c>
      <c r="L78" s="804">
        <v>0</v>
      </c>
      <c r="M78" s="803">
        <f>K78-L78</f>
        <v>0</v>
      </c>
      <c r="N78" s="222">
        <f>ROUND(M78/$N$87,0)</f>
        <v>0</v>
      </c>
      <c r="O78" s="222">
        <v>0</v>
      </c>
    </row>
    <row r="79" spans="1:15" s="150" customFormat="1" ht="15.6" customHeight="1" x14ac:dyDescent="0.2">
      <c r="A79" s="1651" t="s">
        <v>1266</v>
      </c>
      <c r="B79" s="1652"/>
      <c r="C79" s="1237"/>
      <c r="D79" s="803"/>
      <c r="E79" s="1547"/>
      <c r="F79" s="432"/>
      <c r="G79" s="432"/>
      <c r="H79" s="432"/>
      <c r="I79" s="432"/>
      <c r="J79" s="432"/>
      <c r="K79" s="804"/>
      <c r="L79" s="804"/>
      <c r="M79" s="803"/>
      <c r="N79" s="804"/>
      <c r="O79" s="222">
        <v>0</v>
      </c>
    </row>
    <row r="80" spans="1:15" s="150" customFormat="1" ht="15.6" customHeight="1" x14ac:dyDescent="0.2">
      <c r="A80" s="1634" t="s">
        <v>997</v>
      </c>
      <c r="B80" s="1635"/>
      <c r="C80" s="1244"/>
      <c r="D80" s="803"/>
      <c r="E80" s="1547"/>
      <c r="F80" s="432"/>
      <c r="G80" s="432"/>
      <c r="H80" s="432"/>
      <c r="I80" s="432"/>
      <c r="J80" s="432"/>
      <c r="K80" s="804"/>
      <c r="L80" s="804"/>
      <c r="M80" s="803"/>
      <c r="N80" s="804"/>
      <c r="O80" s="222">
        <v>10000</v>
      </c>
    </row>
    <row r="81" spans="1:15" s="150" customFormat="1" ht="15.6" customHeight="1" x14ac:dyDescent="0.2">
      <c r="A81" s="1634" t="s">
        <v>396</v>
      </c>
      <c r="B81" s="1635"/>
      <c r="C81" s="1244"/>
      <c r="D81" s="803"/>
      <c r="E81" s="1547"/>
      <c r="F81" s="432"/>
      <c r="G81" s="432"/>
      <c r="H81" s="432"/>
      <c r="I81" s="432"/>
      <c r="J81" s="432"/>
      <c r="K81" s="804"/>
      <c r="L81" s="804"/>
      <c r="M81" s="803"/>
      <c r="N81" s="804"/>
      <c r="O81" s="222">
        <v>0</v>
      </c>
    </row>
    <row r="82" spans="1:15" s="150" customFormat="1" ht="15.6" customHeight="1" x14ac:dyDescent="0.2">
      <c r="A82" s="1643" t="s">
        <v>260</v>
      </c>
      <c r="B82" s="1644"/>
      <c r="C82" s="1245"/>
      <c r="D82" s="807"/>
      <c r="E82" s="1548"/>
      <c r="F82" s="433"/>
      <c r="G82" s="433"/>
      <c r="H82" s="433"/>
      <c r="I82" s="433"/>
      <c r="J82" s="433"/>
      <c r="K82" s="1426">
        <v>9971</v>
      </c>
      <c r="L82" s="1424">
        <v>6648</v>
      </c>
      <c r="M82" s="1425">
        <f>K82-L82</f>
        <v>3323</v>
      </c>
      <c r="N82" s="1426">
        <f>ROUND(M82/$N$87,0)</f>
        <v>831</v>
      </c>
      <c r="O82" s="1426">
        <v>9971</v>
      </c>
    </row>
    <row r="83" spans="1:15" s="150" customFormat="1" ht="15.6" customHeight="1" x14ac:dyDescent="0.2">
      <c r="A83" s="1634" t="s">
        <v>1148</v>
      </c>
      <c r="B83" s="1635"/>
      <c r="C83" s="804"/>
      <c r="D83" s="804"/>
      <c r="E83" s="804"/>
      <c r="F83" s="804"/>
      <c r="G83" s="804"/>
      <c r="H83" s="804"/>
      <c r="I83" s="804"/>
      <c r="J83" s="804"/>
      <c r="K83" s="222">
        <v>90321</v>
      </c>
      <c r="L83" s="804">
        <v>52536</v>
      </c>
      <c r="M83" s="803">
        <f t="shared" ref="M83:M84" si="15">K83-L83</f>
        <v>37785</v>
      </c>
      <c r="N83" s="222">
        <f t="shared" ref="N83:N84" si="16">ROUND(M83/$N$87,0)</f>
        <v>9446</v>
      </c>
      <c r="O83" s="222">
        <v>90321</v>
      </c>
    </row>
    <row r="84" spans="1:15" s="150" customFormat="1" ht="15.6" customHeight="1" x14ac:dyDescent="0.2">
      <c r="A84" s="1634" t="s">
        <v>1149</v>
      </c>
      <c r="B84" s="1635"/>
      <c r="C84" s="804"/>
      <c r="D84" s="804"/>
      <c r="E84" s="804"/>
      <c r="F84" s="804"/>
      <c r="G84" s="804"/>
      <c r="H84" s="804"/>
      <c r="I84" s="804"/>
      <c r="J84" s="804"/>
      <c r="K84" s="222">
        <v>72256</v>
      </c>
      <c r="L84" s="804">
        <v>42032</v>
      </c>
      <c r="M84" s="803">
        <f t="shared" si="15"/>
        <v>30224</v>
      </c>
      <c r="N84" s="222">
        <f t="shared" si="16"/>
        <v>7556</v>
      </c>
      <c r="O84" s="222">
        <v>72256</v>
      </c>
    </row>
    <row r="85" spans="1:15" s="101" customFormat="1" ht="15.6" customHeight="1" thickBot="1" x14ac:dyDescent="0.25">
      <c r="A85" s="1641" t="s">
        <v>415</v>
      </c>
      <c r="B85" s="1873"/>
      <c r="C85" s="1242">
        <f>SUM(C76:C84)</f>
        <v>169</v>
      </c>
      <c r="D85" s="1397"/>
      <c r="E85" s="434">
        <f>SUM(E76:E84)</f>
        <v>1530995</v>
      </c>
      <c r="F85" s="428">
        <f t="shared" ref="F85:O85" si="17">SUM(F76:F84)</f>
        <v>189617</v>
      </c>
      <c r="G85" s="428">
        <f t="shared" si="17"/>
        <v>-34111</v>
      </c>
      <c r="H85" s="429">
        <f t="shared" si="17"/>
        <v>155506</v>
      </c>
      <c r="I85" s="1546">
        <f t="shared" si="17"/>
        <v>1686501</v>
      </c>
      <c r="J85" s="434">
        <f t="shared" si="17"/>
        <v>-4476</v>
      </c>
      <c r="K85" s="430">
        <f t="shared" si="17"/>
        <v>1854573</v>
      </c>
      <c r="L85" s="434">
        <f t="shared" si="17"/>
        <v>1118904</v>
      </c>
      <c r="M85" s="434">
        <f t="shared" si="17"/>
        <v>735669</v>
      </c>
      <c r="N85" s="430">
        <f t="shared" si="17"/>
        <v>183919</v>
      </c>
      <c r="O85" s="430">
        <f t="shared" si="17"/>
        <v>1864573</v>
      </c>
    </row>
    <row r="86" spans="1:15" ht="13.5" thickTop="1" x14ac:dyDescent="0.2"/>
    <row r="87" spans="1:15" x14ac:dyDescent="0.2">
      <c r="L87" s="381"/>
      <c r="N87" s="31">
        <v>4</v>
      </c>
    </row>
    <row r="88" spans="1:15" x14ac:dyDescent="0.2"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</row>
    <row r="90" spans="1:15" x14ac:dyDescent="0.2">
      <c r="A90" s="101"/>
      <c r="B90" s="101"/>
      <c r="C90" s="101"/>
      <c r="D90" s="101"/>
      <c r="E90" s="101"/>
    </row>
    <row r="92" spans="1:15" x14ac:dyDescent="0.2">
      <c r="B92" s="857"/>
    </row>
    <row r="93" spans="1:15" x14ac:dyDescent="0.2">
      <c r="B93" s="856"/>
    </row>
    <row r="94" spans="1:15" x14ac:dyDescent="0.2">
      <c r="B94" s="101"/>
    </row>
    <row r="95" spans="1:15" x14ac:dyDescent="0.2">
      <c r="B95" s="855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4">
    <mergeCell ref="A85:B85"/>
    <mergeCell ref="A1:B3"/>
    <mergeCell ref="C1:H1"/>
    <mergeCell ref="I1:O1"/>
    <mergeCell ref="F2:H2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</mergeCells>
  <printOptions horizontalCentered="1"/>
  <pageMargins left="0.35" right="0.35" top="0.85" bottom="0.35" header="0.3" footer="0.25"/>
  <pageSetup paperSize="5" firstPageNumber="50" fitToWidth="0" orientation="portrait" r:id="rId2"/>
  <headerFooter alignWithMargins="0">
    <oddHeader xml:space="preserve">&amp;L&amp;"Arial,Bold"&amp;20&amp;K000000FY2021-22 Budget Letter
March 2022&amp;R&amp;"Arial,Bold"&amp;12&amp;KFF0000
</oddHeader>
    <oddFooter>&amp;R&amp;9&amp;P</oddFooter>
  </headerFooter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V37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8.85546875" defaultRowHeight="12.75" x14ac:dyDescent="0.2"/>
  <cols>
    <col min="1" max="1" width="9.42578125" style="81" customWidth="1"/>
    <col min="2" max="2" width="8.42578125" style="81" hidden="1" customWidth="1"/>
    <col min="3" max="3" width="29.28515625" style="29" customWidth="1"/>
    <col min="4" max="4" width="13.140625" style="29" customWidth="1"/>
    <col min="5" max="5" width="13.5703125" style="29" customWidth="1"/>
    <col min="6" max="6" width="16.140625" style="29" bestFit="1" customWidth="1"/>
    <col min="7" max="8" width="12.85546875" style="29" customWidth="1"/>
    <col min="9" max="13" width="13.7109375" style="29" customWidth="1"/>
    <col min="14" max="16" width="12.7109375" style="29" customWidth="1"/>
    <col min="17" max="17" width="13.7109375" style="29" customWidth="1"/>
    <col min="18" max="18" width="14.5703125" style="29" customWidth="1"/>
    <col min="19" max="19" width="15.5703125" style="29" customWidth="1"/>
    <col min="20" max="23" width="14.7109375" style="29" customWidth="1"/>
    <col min="24" max="24" width="15.7109375" style="29" customWidth="1"/>
    <col min="25" max="25" width="15.140625" style="29" customWidth="1"/>
    <col min="26" max="27" width="13.5703125" style="29" customWidth="1"/>
    <col min="28" max="30" width="14.7109375" style="29" customWidth="1"/>
    <col min="31" max="31" width="15" style="29" customWidth="1"/>
    <col min="32" max="39" width="16.28515625" style="29" customWidth="1"/>
    <col min="40" max="42" width="15.28515625" style="29" customWidth="1"/>
    <col min="43" max="48" width="17.28515625" style="29" customWidth="1"/>
    <col min="49" max="16384" width="8.85546875" style="29"/>
  </cols>
  <sheetData>
    <row r="1" spans="1:48" ht="22.15" customHeight="1" x14ac:dyDescent="0.2">
      <c r="A1" s="1817" t="s">
        <v>845</v>
      </c>
      <c r="B1" s="1817"/>
      <c r="C1" s="1880"/>
      <c r="D1" s="1884" t="s">
        <v>338</v>
      </c>
      <c r="E1" s="1824"/>
      <c r="F1" s="1824"/>
      <c r="G1" s="1824"/>
      <c r="H1" s="1824"/>
      <c r="I1" s="1824"/>
      <c r="J1" s="1824"/>
      <c r="K1" s="1824"/>
      <c r="L1" s="1824"/>
      <c r="M1" s="1824"/>
      <c r="N1" s="1824"/>
      <c r="O1" s="1824"/>
      <c r="P1" s="1824"/>
      <c r="Q1" s="1824"/>
      <c r="R1" s="1885"/>
      <c r="S1" s="1884" t="s">
        <v>338</v>
      </c>
      <c r="T1" s="1824"/>
      <c r="U1" s="1824"/>
      <c r="V1" s="1824"/>
      <c r="W1" s="1824"/>
      <c r="X1" s="1824"/>
      <c r="Y1" s="1824"/>
      <c r="Z1" s="1824"/>
      <c r="AA1" s="1824"/>
      <c r="AB1" s="1824"/>
      <c r="AC1" s="1824"/>
      <c r="AD1" s="1824"/>
      <c r="AE1" s="1885"/>
      <c r="AF1" s="1881" t="s">
        <v>407</v>
      </c>
      <c r="AG1" s="1882"/>
      <c r="AH1" s="1882"/>
      <c r="AI1" s="1882"/>
      <c r="AJ1" s="1882"/>
      <c r="AK1" s="1882"/>
      <c r="AL1" s="1882"/>
      <c r="AM1" s="1882"/>
      <c r="AN1" s="1882"/>
      <c r="AO1" s="1882"/>
      <c r="AP1" s="1883"/>
      <c r="AQ1" s="1881" t="s">
        <v>407</v>
      </c>
      <c r="AR1" s="1882"/>
      <c r="AS1" s="1882"/>
      <c r="AT1" s="1882"/>
      <c r="AU1" s="1882"/>
      <c r="AV1" s="1883"/>
    </row>
    <row r="2" spans="1:48" ht="21.6" customHeight="1" x14ac:dyDescent="0.25">
      <c r="A2" s="1880"/>
      <c r="B2" s="1880"/>
      <c r="C2" s="1880"/>
      <c r="D2" s="1447"/>
      <c r="E2" s="1448"/>
      <c r="F2" s="1449"/>
      <c r="G2" s="1450"/>
      <c r="H2" s="1451"/>
      <c r="I2" s="1446"/>
      <c r="J2" s="1631" t="s">
        <v>241</v>
      </c>
      <c r="K2" s="1631"/>
      <c r="L2" s="1631"/>
      <c r="M2" s="1446"/>
      <c r="N2" s="1452"/>
      <c r="O2" s="1452"/>
      <c r="P2" s="1452"/>
      <c r="Q2" s="1445"/>
      <c r="R2" s="1453"/>
      <c r="S2" s="1454"/>
      <c r="T2" s="1711" t="s">
        <v>335</v>
      </c>
      <c r="U2" s="1711"/>
      <c r="V2" s="1711"/>
      <c r="W2" s="1711"/>
      <c r="X2" s="1455"/>
      <c r="Y2" s="1455"/>
      <c r="Z2" s="1455"/>
      <c r="AA2" s="1455"/>
      <c r="AB2" s="1711" t="s">
        <v>337</v>
      </c>
      <c r="AC2" s="1711"/>
      <c r="AD2" s="1711"/>
      <c r="AE2" s="1453"/>
      <c r="AF2" s="768"/>
      <c r="AG2" s="767"/>
      <c r="AH2" s="1678" t="s">
        <v>241</v>
      </c>
      <c r="AI2" s="1678"/>
      <c r="AJ2" s="1678"/>
      <c r="AK2" s="1678"/>
      <c r="AL2" s="1678"/>
      <c r="AM2" s="767"/>
      <c r="AN2" s="769"/>
      <c r="AO2" s="769"/>
      <c r="AP2" s="770"/>
      <c r="AQ2" s="768"/>
      <c r="AR2" s="767"/>
      <c r="AS2" s="767"/>
      <c r="AT2" s="767"/>
      <c r="AU2" s="767"/>
      <c r="AV2" s="771"/>
    </row>
    <row r="3" spans="1:48" ht="136.9" customHeight="1" x14ac:dyDescent="0.2">
      <c r="A3" s="1880"/>
      <c r="B3" s="1880"/>
      <c r="C3" s="1880"/>
      <c r="D3" s="298" t="s">
        <v>1173</v>
      </c>
      <c r="E3" s="570" t="s">
        <v>438</v>
      </c>
      <c r="F3" s="570" t="s">
        <v>439</v>
      </c>
      <c r="G3" s="568" t="s">
        <v>1079</v>
      </c>
      <c r="H3" s="568" t="s">
        <v>336</v>
      </c>
      <c r="I3" s="989" t="s">
        <v>1049</v>
      </c>
      <c r="J3" s="684" t="s">
        <v>1156</v>
      </c>
      <c r="K3" s="684" t="s">
        <v>1157</v>
      </c>
      <c r="L3" s="684" t="s">
        <v>242</v>
      </c>
      <c r="M3" s="575" t="s">
        <v>446</v>
      </c>
      <c r="N3" s="568" t="s">
        <v>443</v>
      </c>
      <c r="O3" s="568" t="s">
        <v>1088</v>
      </c>
      <c r="P3" s="568" t="s">
        <v>440</v>
      </c>
      <c r="Q3" s="568" t="s">
        <v>447</v>
      </c>
      <c r="R3" s="843" t="s">
        <v>1263</v>
      </c>
      <c r="S3" s="568" t="s">
        <v>449</v>
      </c>
      <c r="T3" s="1441" t="s">
        <v>1264</v>
      </c>
      <c r="U3" s="1441" t="s">
        <v>1257</v>
      </c>
      <c r="V3" s="1441" t="s">
        <v>1303</v>
      </c>
      <c r="W3" s="1441" t="s">
        <v>1304</v>
      </c>
      <c r="X3" s="281" t="s">
        <v>804</v>
      </c>
      <c r="Y3" s="281" t="s">
        <v>1081</v>
      </c>
      <c r="Z3" s="281" t="s">
        <v>278</v>
      </c>
      <c r="AA3" s="281" t="s">
        <v>357</v>
      </c>
      <c r="AB3" s="1442" t="s">
        <v>1208</v>
      </c>
      <c r="AC3" s="1442" t="s">
        <v>1650</v>
      </c>
      <c r="AD3" s="1442" t="s">
        <v>391</v>
      </c>
      <c r="AE3" s="281" t="s">
        <v>1089</v>
      </c>
      <c r="AF3" s="573" t="s">
        <v>1611</v>
      </c>
      <c r="AG3" s="574" t="s">
        <v>841</v>
      </c>
      <c r="AH3" s="571" t="s">
        <v>1179</v>
      </c>
      <c r="AI3" s="571" t="s">
        <v>1180</v>
      </c>
      <c r="AJ3" s="571" t="s">
        <v>1181</v>
      </c>
      <c r="AK3" s="571" t="s">
        <v>1182</v>
      </c>
      <c r="AL3" s="571" t="s">
        <v>242</v>
      </c>
      <c r="AM3" s="303" t="s">
        <v>842</v>
      </c>
      <c r="AN3" s="574" t="s">
        <v>444</v>
      </c>
      <c r="AO3" s="574" t="s">
        <v>1090</v>
      </c>
      <c r="AP3" s="574" t="s">
        <v>441</v>
      </c>
      <c r="AQ3" s="574" t="s">
        <v>843</v>
      </c>
      <c r="AR3" s="1443" t="s">
        <v>1263</v>
      </c>
      <c r="AS3" s="299" t="s">
        <v>844</v>
      </c>
      <c r="AT3" s="574" t="s">
        <v>1086</v>
      </c>
      <c r="AU3" s="574" t="s">
        <v>278</v>
      </c>
      <c r="AV3" s="574" t="s">
        <v>442</v>
      </c>
    </row>
    <row r="4" spans="1:48" x14ac:dyDescent="0.2">
      <c r="A4" s="300"/>
      <c r="B4" s="300"/>
      <c r="C4" s="301"/>
      <c r="D4" s="302">
        <v>1</v>
      </c>
      <c r="E4" s="302">
        <f t="shared" ref="E4:AV4" si="0">D4+1</f>
        <v>2</v>
      </c>
      <c r="F4" s="302">
        <f t="shared" si="0"/>
        <v>3</v>
      </c>
      <c r="G4" s="302">
        <f t="shared" si="0"/>
        <v>4</v>
      </c>
      <c r="H4" s="302">
        <f t="shared" si="0"/>
        <v>5</v>
      </c>
      <c r="I4" s="302">
        <f t="shared" ref="I4" si="1">H4+1</f>
        <v>6</v>
      </c>
      <c r="J4" s="302">
        <f t="shared" ref="J4" si="2">I4+1</f>
        <v>7</v>
      </c>
      <c r="K4" s="302">
        <f t="shared" si="0"/>
        <v>8</v>
      </c>
      <c r="L4" s="302">
        <f t="shared" si="0"/>
        <v>9</v>
      </c>
      <c r="M4" s="302">
        <f t="shared" si="0"/>
        <v>10</v>
      </c>
      <c r="N4" s="302">
        <f t="shared" si="0"/>
        <v>11</v>
      </c>
      <c r="O4" s="302">
        <f t="shared" si="0"/>
        <v>12</v>
      </c>
      <c r="P4" s="302">
        <f t="shared" si="0"/>
        <v>13</v>
      </c>
      <c r="Q4" s="302">
        <f t="shared" si="0"/>
        <v>14</v>
      </c>
      <c r="R4" s="302">
        <f t="shared" si="0"/>
        <v>15</v>
      </c>
      <c r="S4" s="302">
        <f t="shared" si="0"/>
        <v>16</v>
      </c>
      <c r="T4" s="302">
        <f t="shared" ref="T4" si="3">S4+1</f>
        <v>17</v>
      </c>
      <c r="U4" s="302">
        <f t="shared" ref="U4" si="4">T4+1</f>
        <v>18</v>
      </c>
      <c r="V4" s="302">
        <f t="shared" ref="V4" si="5">U4+1</f>
        <v>19</v>
      </c>
      <c r="W4" s="302">
        <f t="shared" ref="W4" si="6">V4+1</f>
        <v>20</v>
      </c>
      <c r="X4" s="302">
        <f t="shared" ref="X4" si="7">W4+1</f>
        <v>21</v>
      </c>
      <c r="Y4" s="302">
        <f t="shared" ref="Y4:AD4" si="8">X4+1</f>
        <v>22</v>
      </c>
      <c r="Z4" s="302">
        <f t="shared" si="8"/>
        <v>23</v>
      </c>
      <c r="AA4" s="302">
        <f t="shared" si="8"/>
        <v>24</v>
      </c>
      <c r="AB4" s="302">
        <f t="shared" si="8"/>
        <v>25</v>
      </c>
      <c r="AC4" s="302">
        <f t="shared" si="8"/>
        <v>26</v>
      </c>
      <c r="AD4" s="302">
        <f t="shared" si="8"/>
        <v>27</v>
      </c>
      <c r="AE4" s="302">
        <f>AD4+1</f>
        <v>28</v>
      </c>
      <c r="AF4" s="302">
        <f t="shared" si="0"/>
        <v>29</v>
      </c>
      <c r="AG4" s="302">
        <f t="shared" si="0"/>
        <v>30</v>
      </c>
      <c r="AH4" s="302">
        <f t="shared" si="0"/>
        <v>31</v>
      </c>
      <c r="AI4" s="302">
        <f t="shared" si="0"/>
        <v>32</v>
      </c>
      <c r="AJ4" s="302">
        <f t="shared" si="0"/>
        <v>33</v>
      </c>
      <c r="AK4" s="302">
        <f t="shared" si="0"/>
        <v>34</v>
      </c>
      <c r="AL4" s="302">
        <f t="shared" si="0"/>
        <v>35</v>
      </c>
      <c r="AM4" s="302">
        <f t="shared" si="0"/>
        <v>36</v>
      </c>
      <c r="AN4" s="302">
        <f t="shared" si="0"/>
        <v>37</v>
      </c>
      <c r="AO4" s="302">
        <f t="shared" si="0"/>
        <v>38</v>
      </c>
      <c r="AP4" s="302">
        <f t="shared" si="0"/>
        <v>39</v>
      </c>
      <c r="AQ4" s="302">
        <f t="shared" si="0"/>
        <v>40</v>
      </c>
      <c r="AR4" s="302">
        <f t="shared" si="0"/>
        <v>41</v>
      </c>
      <c r="AS4" s="302">
        <f t="shared" si="0"/>
        <v>42</v>
      </c>
      <c r="AT4" s="302">
        <f t="shared" si="0"/>
        <v>43</v>
      </c>
      <c r="AU4" s="302">
        <f t="shared" si="0"/>
        <v>44</v>
      </c>
      <c r="AV4" s="302">
        <f t="shared" si="0"/>
        <v>45</v>
      </c>
    </row>
    <row r="5" spans="1:48" s="760" customFormat="1" ht="22.5" hidden="1" x14ac:dyDescent="0.2">
      <c r="A5" s="765"/>
      <c r="B5" s="765"/>
      <c r="C5" s="766"/>
      <c r="D5" s="732" t="s">
        <v>573</v>
      </c>
      <c r="E5" s="732" t="s">
        <v>573</v>
      </c>
      <c r="F5" s="732" t="s">
        <v>574</v>
      </c>
      <c r="G5" s="732" t="s">
        <v>684</v>
      </c>
      <c r="H5" s="732" t="s">
        <v>574</v>
      </c>
      <c r="I5" s="732" t="s">
        <v>574</v>
      </c>
      <c r="J5" s="732" t="s">
        <v>724</v>
      </c>
      <c r="K5" s="732" t="s">
        <v>724</v>
      </c>
      <c r="L5" s="732" t="s">
        <v>574</v>
      </c>
      <c r="M5" s="732" t="s">
        <v>574</v>
      </c>
      <c r="N5" s="732" t="s">
        <v>574</v>
      </c>
      <c r="O5" s="732" t="s">
        <v>574</v>
      </c>
      <c r="P5" s="732" t="s">
        <v>574</v>
      </c>
      <c r="Q5" s="732" t="s">
        <v>574</v>
      </c>
      <c r="R5" s="732" t="s">
        <v>725</v>
      </c>
      <c r="S5" s="732" t="s">
        <v>574</v>
      </c>
      <c r="T5" s="732" t="s">
        <v>573</v>
      </c>
      <c r="U5" s="732" t="s">
        <v>573</v>
      </c>
      <c r="V5" s="1406"/>
      <c r="W5" s="1406"/>
      <c r="X5" s="732" t="s">
        <v>574</v>
      </c>
      <c r="Y5" s="732" t="s">
        <v>749</v>
      </c>
      <c r="Z5" s="732" t="s">
        <v>574</v>
      </c>
      <c r="AA5" s="732" t="s">
        <v>574</v>
      </c>
      <c r="AB5" s="732" t="s">
        <v>573</v>
      </c>
      <c r="AC5" s="732" t="s">
        <v>573</v>
      </c>
      <c r="AD5" s="732" t="s">
        <v>573</v>
      </c>
      <c r="AE5" s="732" t="s">
        <v>574</v>
      </c>
      <c r="AF5" s="732" t="s">
        <v>573</v>
      </c>
      <c r="AG5" s="732" t="s">
        <v>574</v>
      </c>
      <c r="AH5" s="732" t="s">
        <v>724</v>
      </c>
      <c r="AI5" s="732" t="s">
        <v>574</v>
      </c>
      <c r="AJ5" s="732" t="s">
        <v>724</v>
      </c>
      <c r="AK5" s="732" t="s">
        <v>574</v>
      </c>
      <c r="AL5" s="732" t="s">
        <v>574</v>
      </c>
      <c r="AM5" s="732" t="s">
        <v>574</v>
      </c>
      <c r="AN5" s="732" t="s">
        <v>574</v>
      </c>
      <c r="AO5" s="732" t="s">
        <v>574</v>
      </c>
      <c r="AP5" s="732" t="s">
        <v>574</v>
      </c>
      <c r="AQ5" s="732" t="s">
        <v>574</v>
      </c>
      <c r="AR5" s="732" t="s">
        <v>725</v>
      </c>
      <c r="AS5" s="732" t="s">
        <v>574</v>
      </c>
      <c r="AT5" s="732" t="s">
        <v>749</v>
      </c>
      <c r="AU5" s="732" t="s">
        <v>574</v>
      </c>
      <c r="AV5" s="732" t="s">
        <v>574</v>
      </c>
    </row>
    <row r="6" spans="1:48" s="760" customFormat="1" ht="33.75" x14ac:dyDescent="0.2">
      <c r="A6" s="765"/>
      <c r="B6" s="765"/>
      <c r="C6" s="766"/>
      <c r="D6" s="732" t="s">
        <v>1529</v>
      </c>
      <c r="E6" s="732" t="s">
        <v>1545</v>
      </c>
      <c r="F6" s="732" t="s">
        <v>721</v>
      </c>
      <c r="G6" s="732" t="s">
        <v>681</v>
      </c>
      <c r="H6" s="732" t="s">
        <v>659</v>
      </c>
      <c r="I6" s="732" t="s">
        <v>1488</v>
      </c>
      <c r="J6" s="633" t="s">
        <v>814</v>
      </c>
      <c r="K6" s="633" t="s">
        <v>815</v>
      </c>
      <c r="L6" s="732" t="s">
        <v>722</v>
      </c>
      <c r="M6" s="732" t="s">
        <v>723</v>
      </c>
      <c r="N6" s="633" t="s">
        <v>1547</v>
      </c>
      <c r="O6" s="633" t="s">
        <v>1548</v>
      </c>
      <c r="P6" s="633" t="s">
        <v>1549</v>
      </c>
      <c r="Q6" s="633" t="s">
        <v>1550</v>
      </c>
      <c r="R6" s="732" t="s">
        <v>725</v>
      </c>
      <c r="S6" s="732" t="s">
        <v>1551</v>
      </c>
      <c r="T6" s="633" t="s">
        <v>252</v>
      </c>
      <c r="U6" s="633" t="s">
        <v>422</v>
      </c>
      <c r="V6" s="1405" t="s">
        <v>1552</v>
      </c>
      <c r="W6" s="1405" t="s">
        <v>1553</v>
      </c>
      <c r="X6" s="732" t="s">
        <v>1554</v>
      </c>
      <c r="Y6" s="732" t="s">
        <v>1555</v>
      </c>
      <c r="Z6" s="732" t="s">
        <v>1556</v>
      </c>
      <c r="AA6" s="732" t="s">
        <v>1557</v>
      </c>
      <c r="AB6" s="633" t="s">
        <v>301</v>
      </c>
      <c r="AC6" s="633" t="s">
        <v>318</v>
      </c>
      <c r="AD6" s="633" t="s">
        <v>386</v>
      </c>
      <c r="AE6" s="732" t="s">
        <v>1558</v>
      </c>
      <c r="AF6" s="633" t="s">
        <v>1124</v>
      </c>
      <c r="AG6" s="633" t="s">
        <v>767</v>
      </c>
      <c r="AH6" s="633" t="s">
        <v>814</v>
      </c>
      <c r="AI6" s="633" t="s">
        <v>768</v>
      </c>
      <c r="AJ6" s="633" t="s">
        <v>815</v>
      </c>
      <c r="AK6" s="633" t="s">
        <v>769</v>
      </c>
      <c r="AL6" s="633" t="s">
        <v>770</v>
      </c>
      <c r="AM6" s="633" t="s">
        <v>771</v>
      </c>
      <c r="AN6" s="633" t="s">
        <v>1559</v>
      </c>
      <c r="AO6" s="633" t="s">
        <v>772</v>
      </c>
      <c r="AP6" s="633" t="s">
        <v>775</v>
      </c>
      <c r="AQ6" s="633" t="s">
        <v>1560</v>
      </c>
      <c r="AR6" s="633" t="s">
        <v>725</v>
      </c>
      <c r="AS6" s="633" t="s">
        <v>1219</v>
      </c>
      <c r="AT6" s="633" t="s">
        <v>1561</v>
      </c>
      <c r="AU6" s="633" t="s">
        <v>1562</v>
      </c>
      <c r="AV6" s="633" t="s">
        <v>1563</v>
      </c>
    </row>
    <row r="7" spans="1:48" s="88" customFormat="1" ht="29.25" customHeight="1" x14ac:dyDescent="0.2">
      <c r="A7" s="284">
        <v>396211</v>
      </c>
      <c r="B7" s="284" t="s">
        <v>478</v>
      </c>
      <c r="C7" s="285" t="s">
        <v>1060</v>
      </c>
      <c r="D7" s="286">
        <f>VLOOKUP($A7,'8A_2.1.21 RSD Op &amp; 5s'!$A$4:$F$10,COLUMN('8A_2.1.21 RSD Op &amp; 5s'!$F:$F),FALSE)</f>
        <v>935</v>
      </c>
      <c r="E7" s="287">
        <f>'9_Per Pupil Summary'!$Q$14</f>
        <v>4777.8289218498185</v>
      </c>
      <c r="F7" s="288">
        <f>D7*E7</f>
        <v>4467270.0419295803</v>
      </c>
      <c r="G7" s="289">
        <f>'9_Per Pupil Summary'!$G$14</f>
        <v>744.76</v>
      </c>
      <c r="H7" s="288">
        <f>G7*D7</f>
        <v>696350.6</v>
      </c>
      <c r="I7" s="290">
        <f>ROUND(F7+H7,0)</f>
        <v>5163621</v>
      </c>
      <c r="J7" s="291">
        <v>403149</v>
      </c>
      <c r="K7" s="291">
        <v>-121497</v>
      </c>
      <c r="L7" s="292">
        <f>SUM(J7:K7)</f>
        <v>281652</v>
      </c>
      <c r="M7" s="290">
        <f>L7+I7</f>
        <v>5445273</v>
      </c>
      <c r="N7" s="709"/>
      <c r="O7" s="709"/>
      <c r="P7" s="291">
        <f>N7+O7</f>
        <v>0</v>
      </c>
      <c r="Q7" s="290">
        <f>M7+P7</f>
        <v>5445273</v>
      </c>
      <c r="R7" s="291">
        <v>5905</v>
      </c>
      <c r="S7" s="290">
        <f>SUM(Q7:R7)</f>
        <v>5451178</v>
      </c>
      <c r="T7" s="291">
        <f>VLOOKUP($A7,'4_Level 4'!$A$7:$AP$139,COLUMN('4_Level 4'!$E:$E),FALSE)</f>
        <v>0</v>
      </c>
      <c r="U7" s="291">
        <f>VLOOKUP($A7,'4_Level 4'!$A$7:$AP$139,COLUMN('4_Level 4'!$Q:$Q),FALSE)</f>
        <v>11505</v>
      </c>
      <c r="V7" s="1407">
        <f>VLOOKUP($A7,'4_Level 4'!$A$7:$AP$139,COLUMN('4_Level 4'!$AC:$AC),FALSE)</f>
        <v>150213</v>
      </c>
      <c r="W7" s="1407">
        <f>VLOOKUP($A7,'4_Level 4'!$A$7:$AP$139,COLUMN('4_Level 4'!$AO:$AO),FALSE)</f>
        <v>120170</v>
      </c>
      <c r="X7" s="293">
        <f>ROUND(SUM(S7:W7),0)</f>
        <v>5733066</v>
      </c>
      <c r="Y7" s="289">
        <v>3614504</v>
      </c>
      <c r="Z7" s="289">
        <f>X7-Y7</f>
        <v>2118562</v>
      </c>
      <c r="AA7" s="290">
        <f>ROUND(Z7/$AA$24,0)</f>
        <v>529641</v>
      </c>
      <c r="AB7" s="291">
        <f>VLOOKUP($A7,'4_Level 4'!$A$7:$AP$139,COLUMN('4_Level 4'!$J:$J),FALSE)</f>
        <v>0</v>
      </c>
      <c r="AC7" s="291">
        <f>VLOOKUP($A7,'4_Level 4'!$A$7:$AP$139,COLUMN('4_Level 4'!$L:$L),FALSE)</f>
        <v>0</v>
      </c>
      <c r="AD7" s="291">
        <f>VLOOKUP($A7,'4_Level 4'!$A$7:$AP$139,COLUMN('4_Level 4'!$M:$M),FALSE)</f>
        <v>0</v>
      </c>
      <c r="AE7" s="293">
        <f>X7+AB7+AC7+AD7</f>
        <v>5733066</v>
      </c>
      <c r="AF7" s="291">
        <f>'9_Per Pupil Summary'!M14</f>
        <v>5501</v>
      </c>
      <c r="AG7" s="294">
        <f>AF7*D7</f>
        <v>5143435</v>
      </c>
      <c r="AH7" s="295">
        <v>73</v>
      </c>
      <c r="AI7" s="288">
        <f>ROUND(AF7*AH7,0)</f>
        <v>401573</v>
      </c>
      <c r="AJ7" s="295">
        <v>-44</v>
      </c>
      <c r="AK7" s="288">
        <f>ROUND(AF7*AJ7*0.5,0)</f>
        <v>-121022</v>
      </c>
      <c r="AL7" s="292">
        <f>AK7+AI7</f>
        <v>280551</v>
      </c>
      <c r="AM7" s="294">
        <f>AG7+AL7</f>
        <v>5423986</v>
      </c>
      <c r="AN7" s="709"/>
      <c r="AO7" s="709"/>
      <c r="AP7" s="288">
        <f>AN7+AO7</f>
        <v>0</v>
      </c>
      <c r="AQ7" s="294">
        <f>AM7+AP7</f>
        <v>5423986</v>
      </c>
      <c r="AR7" s="291">
        <v>-2360</v>
      </c>
      <c r="AS7" s="294">
        <f>ROUND(SUM(AQ7:AR7),0)</f>
        <v>5421626</v>
      </c>
      <c r="AT7" s="289">
        <v>3229784</v>
      </c>
      <c r="AU7" s="289">
        <f>AS7-AT7</f>
        <v>2191842</v>
      </c>
      <c r="AV7" s="294">
        <f>ROUND(AU7/$AV$24,0)</f>
        <v>547961</v>
      </c>
    </row>
    <row r="8" spans="1:48" s="88" customFormat="1" ht="29.25" customHeight="1" x14ac:dyDescent="0.2">
      <c r="A8" s="296" t="s">
        <v>1004</v>
      </c>
      <c r="B8" s="297" t="s">
        <v>484</v>
      </c>
      <c r="C8" s="285" t="s">
        <v>1061</v>
      </c>
      <c r="D8" s="286">
        <f>VLOOKUP($A8,'8A_2.1.21 RSD Op &amp; 5s'!$A$4:$F$10,COLUMN('8A_2.1.21 RSD Op &amp; 5s'!$F:$F),FALSE)</f>
        <v>337</v>
      </c>
      <c r="E8" s="287">
        <f>'9_Per Pupil Summary'!$Q$22</f>
        <v>3588.1668992093551</v>
      </c>
      <c r="F8" s="288">
        <f>D8*E8</f>
        <v>1209212.2450335526</v>
      </c>
      <c r="G8" s="289">
        <f>'9_Per Pupil Summary'!$G$22</f>
        <v>801.48</v>
      </c>
      <c r="H8" s="288">
        <f>G8*D8</f>
        <v>270098.76</v>
      </c>
      <c r="I8" s="290">
        <f>ROUND(F8+H8,0)</f>
        <v>1479311</v>
      </c>
      <c r="J8" s="291">
        <v>57065</v>
      </c>
      <c r="K8" s="291">
        <v>-50481</v>
      </c>
      <c r="L8" s="292">
        <f>SUM(J8:K8)</f>
        <v>6584</v>
      </c>
      <c r="M8" s="290">
        <f>L8+I8</f>
        <v>1485895</v>
      </c>
      <c r="N8" s="709"/>
      <c r="O8" s="709"/>
      <c r="P8" s="291">
        <f>N8+O8</f>
        <v>0</v>
      </c>
      <c r="Q8" s="290">
        <f>M8+P8</f>
        <v>1485895</v>
      </c>
      <c r="R8" s="291">
        <v>-4675</v>
      </c>
      <c r="S8" s="290">
        <f>SUM(Q8:R8)</f>
        <v>1481220</v>
      </c>
      <c r="T8" s="291">
        <f>VLOOKUP($A8,'4_Level 4'!$A$7:$AP$139,COLUMN('4_Level 4'!$E:$E),FALSE)</f>
        <v>0</v>
      </c>
      <c r="U8" s="291">
        <f>VLOOKUP($A8,'4_Level 4'!$A$7:$AP$139,COLUMN('4_Level 4'!$Q:$Q),FALSE)</f>
        <v>19883</v>
      </c>
      <c r="V8" s="1407">
        <f>VLOOKUP($A8,'4_Level 4'!$A$7:$AP$139,COLUMN('4_Level 4'!$AC:$AC),FALSE)</f>
        <v>44569</v>
      </c>
      <c r="W8" s="1407">
        <f>VLOOKUP($A8,'4_Level 4'!$A$7:$AP$139,COLUMN('4_Level 4'!$AO:$AO),FALSE)</f>
        <v>35655</v>
      </c>
      <c r="X8" s="293">
        <f>ROUND(SUM(S8:W8),0)</f>
        <v>1581327</v>
      </c>
      <c r="Y8" s="289">
        <v>1042272</v>
      </c>
      <c r="Z8" s="289">
        <f>X8-Y8</f>
        <v>539055</v>
      </c>
      <c r="AA8" s="290">
        <f>ROUND(Z8/$AA$24,0)</f>
        <v>134764</v>
      </c>
      <c r="AB8" s="291">
        <f>VLOOKUP($A8,'4_Level 4'!$A$7:$AP$139,COLUMN('4_Level 4'!$J:$J),FALSE)</f>
        <v>0</v>
      </c>
      <c r="AC8" s="291">
        <f>VLOOKUP($A8,'4_Level 4'!$A$7:$AP$139,COLUMN('4_Level 4'!$L:$L),FALSE)</f>
        <v>16629</v>
      </c>
      <c r="AD8" s="291">
        <f>VLOOKUP($A8,'4_Level 4'!$A$7:$AP$139,COLUMN('4_Level 4'!$M:$M),FALSE)</f>
        <v>0</v>
      </c>
      <c r="AE8" s="293">
        <f>X8+AB8+AC8+AD8</f>
        <v>1597956</v>
      </c>
      <c r="AF8" s="291">
        <f>'9_Per Pupil Summary'!$M$22</f>
        <v>7223</v>
      </c>
      <c r="AG8" s="294">
        <f>AF8*D8</f>
        <v>2434151</v>
      </c>
      <c r="AH8" s="295">
        <v>13</v>
      </c>
      <c r="AI8" s="288">
        <f>ROUND(AF8*AH8,0)</f>
        <v>93899</v>
      </c>
      <c r="AJ8" s="295">
        <v>-23</v>
      </c>
      <c r="AK8" s="288">
        <f>ROUND(AF8*AJ8*0.5,0)</f>
        <v>-83065</v>
      </c>
      <c r="AL8" s="292">
        <f>AK8+AI8</f>
        <v>10834</v>
      </c>
      <c r="AM8" s="294">
        <f>AG8+AL8</f>
        <v>2444985</v>
      </c>
      <c r="AN8" s="709"/>
      <c r="AO8" s="709"/>
      <c r="AP8" s="288">
        <f>AN8+AO8</f>
        <v>0</v>
      </c>
      <c r="AQ8" s="294">
        <f>AM8+AP8</f>
        <v>2444985</v>
      </c>
      <c r="AR8" s="291">
        <v>-13234</v>
      </c>
      <c r="AS8" s="294">
        <f>ROUND(SUM(AQ8:AR8),0)</f>
        <v>2431751</v>
      </c>
      <c r="AT8" s="289">
        <v>1547440</v>
      </c>
      <c r="AU8" s="289">
        <f>AS8-AT8</f>
        <v>884311</v>
      </c>
      <c r="AV8" s="294">
        <f>ROUND(AU8/$AV$24,0)</f>
        <v>221078</v>
      </c>
    </row>
    <row r="9" spans="1:48" s="89" customFormat="1" ht="29.25" customHeight="1" thickBot="1" x14ac:dyDescent="0.25">
      <c r="A9" s="1256"/>
      <c r="B9" s="1257" t="s">
        <v>330</v>
      </c>
      <c r="C9" s="1258" t="s">
        <v>928</v>
      </c>
      <c r="D9" s="1259">
        <f>SUM(D7:D8)</f>
        <v>1272</v>
      </c>
      <c r="E9" s="1260"/>
      <c r="F9" s="1261">
        <f>SUM(F7:F8)</f>
        <v>5676482.2869631331</v>
      </c>
      <c r="G9" s="1262"/>
      <c r="H9" s="1261">
        <f t="shared" ref="H9:AE9" si="9">SUM(H7:H8)</f>
        <v>966449.36</v>
      </c>
      <c r="I9" s="1263">
        <f t="shared" si="9"/>
        <v>6642932</v>
      </c>
      <c r="J9" s="1262">
        <f t="shared" si="9"/>
        <v>460214</v>
      </c>
      <c r="K9" s="1262">
        <f>SUM(K7:K8)</f>
        <v>-171978</v>
      </c>
      <c r="L9" s="1264">
        <f t="shared" si="9"/>
        <v>288236</v>
      </c>
      <c r="M9" s="1263">
        <f t="shared" si="9"/>
        <v>6931168</v>
      </c>
      <c r="N9" s="1262">
        <f t="shared" si="9"/>
        <v>0</v>
      </c>
      <c r="O9" s="1262">
        <f t="shared" si="9"/>
        <v>0</v>
      </c>
      <c r="P9" s="1262">
        <f t="shared" si="9"/>
        <v>0</v>
      </c>
      <c r="Q9" s="1263">
        <f t="shared" si="9"/>
        <v>6931168</v>
      </c>
      <c r="R9" s="1261">
        <f t="shared" si="9"/>
        <v>1230</v>
      </c>
      <c r="S9" s="1263">
        <f t="shared" si="9"/>
        <v>6932398</v>
      </c>
      <c r="T9" s="1261">
        <f t="shared" si="9"/>
        <v>0</v>
      </c>
      <c r="U9" s="1261">
        <f t="shared" si="9"/>
        <v>31388</v>
      </c>
      <c r="V9" s="1261">
        <f t="shared" si="9"/>
        <v>194782</v>
      </c>
      <c r="W9" s="1261">
        <f t="shared" si="9"/>
        <v>155825</v>
      </c>
      <c r="X9" s="1263">
        <f t="shared" si="9"/>
        <v>7314393</v>
      </c>
      <c r="Y9" s="1265">
        <f t="shared" si="9"/>
        <v>4656776</v>
      </c>
      <c r="Z9" s="1265">
        <f t="shared" si="9"/>
        <v>2657617</v>
      </c>
      <c r="AA9" s="1263">
        <f t="shared" si="9"/>
        <v>664405</v>
      </c>
      <c r="AB9" s="1261">
        <f t="shared" si="9"/>
        <v>0</v>
      </c>
      <c r="AC9" s="1261">
        <f t="shared" si="9"/>
        <v>16629</v>
      </c>
      <c r="AD9" s="1261">
        <f t="shared" si="9"/>
        <v>0</v>
      </c>
      <c r="AE9" s="1263">
        <f t="shared" si="9"/>
        <v>7331022</v>
      </c>
      <c r="AF9" s="1261"/>
      <c r="AG9" s="1266">
        <f t="shared" ref="AG9:AV9" si="10">SUM(AG7:AG8)</f>
        <v>7577586</v>
      </c>
      <c r="AH9" s="1267">
        <f t="shared" si="10"/>
        <v>86</v>
      </c>
      <c r="AI9" s="1261">
        <f t="shared" si="10"/>
        <v>495472</v>
      </c>
      <c r="AJ9" s="1267">
        <f>SUM(AJ7:AJ8)</f>
        <v>-67</v>
      </c>
      <c r="AK9" s="1261">
        <f t="shared" si="10"/>
        <v>-204087</v>
      </c>
      <c r="AL9" s="1264">
        <f t="shared" si="10"/>
        <v>291385</v>
      </c>
      <c r="AM9" s="1266">
        <f t="shared" si="10"/>
        <v>7868971</v>
      </c>
      <c r="AN9" s="1261">
        <f t="shared" si="10"/>
        <v>0</v>
      </c>
      <c r="AO9" s="1261">
        <f t="shared" si="10"/>
        <v>0</v>
      </c>
      <c r="AP9" s="1261">
        <f t="shared" si="10"/>
        <v>0</v>
      </c>
      <c r="AQ9" s="1266">
        <f t="shared" si="10"/>
        <v>7868971</v>
      </c>
      <c r="AR9" s="1261">
        <f t="shared" si="10"/>
        <v>-15594</v>
      </c>
      <c r="AS9" s="1266">
        <f t="shared" si="10"/>
        <v>7853377</v>
      </c>
      <c r="AT9" s="1265">
        <f t="shared" si="10"/>
        <v>4777224</v>
      </c>
      <c r="AU9" s="1265">
        <f t="shared" si="10"/>
        <v>3076153</v>
      </c>
      <c r="AV9" s="1266">
        <f t="shared" si="10"/>
        <v>769039</v>
      </c>
    </row>
    <row r="10" spans="1:48" s="88" customFormat="1" ht="9.75" customHeight="1" x14ac:dyDescent="0.2">
      <c r="A10" s="1251"/>
      <c r="B10" s="1251"/>
      <c r="C10" s="1252"/>
      <c r="D10" s="1253"/>
      <c r="E10" s="1254"/>
      <c r="F10" s="1254"/>
      <c r="G10" s="1254"/>
      <c r="H10" s="1254"/>
      <c r="I10" s="1254"/>
      <c r="J10" s="1254"/>
      <c r="K10" s="1254"/>
      <c r="L10" s="1254"/>
      <c r="M10" s="1254"/>
      <c r="N10" s="1254"/>
      <c r="O10" s="1254"/>
      <c r="P10" s="1254"/>
      <c r="Q10" s="1254"/>
      <c r="R10" s="1254"/>
      <c r="S10" s="1254"/>
      <c r="T10" s="1254"/>
      <c r="U10" s="1254"/>
      <c r="V10" s="1408"/>
      <c r="W10" s="1408"/>
      <c r="X10" s="1254"/>
      <c r="Y10" s="1254"/>
      <c r="Z10" s="1254"/>
      <c r="AA10" s="1254"/>
      <c r="AB10" s="1254"/>
      <c r="AC10" s="1254"/>
      <c r="AD10" s="1254"/>
      <c r="AE10" s="1254"/>
      <c r="AF10" s="1254"/>
      <c r="AG10" s="1254"/>
      <c r="AH10" s="1255"/>
      <c r="AI10" s="1254"/>
      <c r="AJ10" s="1255"/>
      <c r="AK10" s="1254"/>
      <c r="AL10" s="1254"/>
      <c r="AM10" s="1254"/>
      <c r="AN10" s="1254"/>
      <c r="AO10" s="1254"/>
      <c r="AP10" s="1254"/>
      <c r="AQ10" s="1254"/>
      <c r="AR10" s="1254"/>
      <c r="AS10" s="1254"/>
      <c r="AT10" s="1254"/>
      <c r="AU10" s="1254"/>
      <c r="AV10" s="1254"/>
    </row>
    <row r="11" spans="1:48" s="88" customFormat="1" ht="21.75" customHeight="1" x14ac:dyDescent="0.2">
      <c r="A11" s="296" t="s">
        <v>482</v>
      </c>
      <c r="B11" s="297" t="s">
        <v>358</v>
      </c>
      <c r="C11" s="285" t="s">
        <v>1023</v>
      </c>
      <c r="D11" s="286">
        <f>VLOOKUP($A11,'8A_2.1.21 RSD Op &amp; 5s'!$A$4:$F$10,COLUMN('8A_2.1.21 RSD Op &amp; 5s'!$F:$F),FALSE)</f>
        <v>226</v>
      </c>
      <c r="E11" s="287">
        <f>'9_Per Pupil Summary'!$Q$22</f>
        <v>3588.1668992093551</v>
      </c>
      <c r="F11" s="288">
        <f>D11*E11</f>
        <v>810925.7192213143</v>
      </c>
      <c r="G11" s="289">
        <f>'9_Per Pupil Summary'!$G$22</f>
        <v>801.48</v>
      </c>
      <c r="H11" s="288">
        <f>G11*D11</f>
        <v>181134.48</v>
      </c>
      <c r="I11" s="290">
        <f t="shared" ref="I11:I15" si="11">ROUND(F11+H11,0)</f>
        <v>992060</v>
      </c>
      <c r="J11" s="291">
        <v>-74624</v>
      </c>
      <c r="K11" s="291">
        <v>-24143</v>
      </c>
      <c r="L11" s="292">
        <f>SUM(J11:K11)</f>
        <v>-98767</v>
      </c>
      <c r="M11" s="290">
        <f>L11+I11</f>
        <v>893293</v>
      </c>
      <c r="N11" s="291">
        <f>ROUND(M11*-1.75%,0)</f>
        <v>-15633</v>
      </c>
      <c r="O11" s="291">
        <f>ROUND(M11*-0.25%,0)</f>
        <v>-2233</v>
      </c>
      <c r="P11" s="291">
        <f>N11+O11</f>
        <v>-17866</v>
      </c>
      <c r="Q11" s="290">
        <f>M11+P11</f>
        <v>875427</v>
      </c>
      <c r="R11" s="291">
        <v>-2109</v>
      </c>
      <c r="S11" s="290">
        <f>SUM(Q11:R11)</f>
        <v>873318</v>
      </c>
      <c r="T11" s="291">
        <f>VLOOKUP($A11,'4_Level 4'!$A$7:$AP$139,COLUMN('4_Level 4'!$E:$E),FALSE)</f>
        <v>0</v>
      </c>
      <c r="U11" s="291">
        <f>VLOOKUP($A11,'4_Level 4'!$A$7:$AP$139,COLUMN('4_Level 4'!$Q:$Q),FALSE)</f>
        <v>0</v>
      </c>
      <c r="V11" s="1407">
        <f>VLOOKUP($A11,'4_Level 4'!$A$7:$AP$139,COLUMN('4_Level 4'!$AC:$AC),FALSE)</f>
        <v>47223</v>
      </c>
      <c r="W11" s="1407">
        <f>VLOOKUP($A11,'4_Level 4'!$A$7:$AP$139,COLUMN('4_Level 4'!$AO:$AO),FALSE)</f>
        <v>37779</v>
      </c>
      <c r="X11" s="293">
        <f t="shared" ref="X11:X15" si="12">ROUND(SUM(S11:W11),0)</f>
        <v>958320</v>
      </c>
      <c r="Y11" s="289">
        <v>675208</v>
      </c>
      <c r="Z11" s="289">
        <f>X11-Y11</f>
        <v>283112</v>
      </c>
      <c r="AA11" s="290">
        <f>ROUND(Z11/$AA$24,0)</f>
        <v>70778</v>
      </c>
      <c r="AB11" s="291">
        <f>VLOOKUP($A11,'4_Level 4'!$A$7:$AP$139,COLUMN('4_Level 4'!$J:$J),FALSE)</f>
        <v>0</v>
      </c>
      <c r="AC11" s="291">
        <f>VLOOKUP($A11,'4_Level 4'!$A$7:$AP$139,COLUMN('4_Level 4'!$L:$L),FALSE)</f>
        <v>0</v>
      </c>
      <c r="AD11" s="291">
        <f>VLOOKUP($A11,'4_Level 4'!$A$7:$AP$139,COLUMN('4_Level 4'!$M:$M),FALSE)</f>
        <v>0</v>
      </c>
      <c r="AE11" s="293">
        <f t="shared" ref="AE11:AE15" si="13">X11+AB11+AC11+AD11</f>
        <v>958320</v>
      </c>
      <c r="AF11" s="291">
        <f>'9_Per Pupil Summary'!$M$22</f>
        <v>7223</v>
      </c>
      <c r="AG11" s="294">
        <f>AF11*D11</f>
        <v>1632398</v>
      </c>
      <c r="AH11" s="295">
        <v>-17</v>
      </c>
      <c r="AI11" s="288">
        <f>ROUND(AF11*AH11,0)</f>
        <v>-122791</v>
      </c>
      <c r="AJ11" s="295">
        <v>-11</v>
      </c>
      <c r="AK11" s="288">
        <f>ROUND(AF11*AJ11*0.5,0)</f>
        <v>-39727</v>
      </c>
      <c r="AL11" s="292">
        <f>AK11+AI11</f>
        <v>-162518</v>
      </c>
      <c r="AM11" s="294">
        <f>AG11+AL11</f>
        <v>1469880</v>
      </c>
      <c r="AN11" s="288">
        <f>ROUND(-AM11*0.0175,0)</f>
        <v>-25723</v>
      </c>
      <c r="AO11" s="288">
        <f>ROUND(-AM11*0.0025,0)</f>
        <v>-3675</v>
      </c>
      <c r="AP11" s="288">
        <f>AN11+AO11</f>
        <v>-29398</v>
      </c>
      <c r="AQ11" s="294">
        <f>AM11+AP11</f>
        <v>1440482</v>
      </c>
      <c r="AR11" s="291">
        <v>-3308</v>
      </c>
      <c r="AS11" s="294">
        <f>ROUND(SUM(AQ11:AR11),0)</f>
        <v>1437174</v>
      </c>
      <c r="AT11" s="289">
        <v>1020592</v>
      </c>
      <c r="AU11" s="289">
        <f>AS11-AT11</f>
        <v>416582</v>
      </c>
      <c r="AV11" s="294">
        <f>ROUND(AU11/$AV$24,0)</f>
        <v>104146</v>
      </c>
    </row>
    <row r="12" spans="1:48" s="88" customFormat="1" ht="21.75" customHeight="1" x14ac:dyDescent="0.2">
      <c r="A12" s="296" t="s">
        <v>480</v>
      </c>
      <c r="B12" s="297" t="s">
        <v>328</v>
      </c>
      <c r="C12" s="285" t="s">
        <v>1024</v>
      </c>
      <c r="D12" s="286">
        <f>VLOOKUP($A12,'8A_2.1.21 RSD Op &amp; 5s'!$A$4:$F$10,COLUMN('8A_2.1.21 RSD Op &amp; 5s'!$F:$F),FALSE)</f>
        <v>249</v>
      </c>
      <c r="E12" s="287">
        <f>'9_Per Pupil Summary'!$Q$22</f>
        <v>3588.1668992093551</v>
      </c>
      <c r="F12" s="288">
        <f>D12*E12</f>
        <v>893453.55790312937</v>
      </c>
      <c r="G12" s="288">
        <f>'9_Per Pupil Summary'!$G$22</f>
        <v>801.48</v>
      </c>
      <c r="H12" s="288">
        <f>G12*D12</f>
        <v>199568.52000000002</v>
      </c>
      <c r="I12" s="290">
        <f t="shared" si="11"/>
        <v>1093022</v>
      </c>
      <c r="J12" s="291">
        <v>-8779</v>
      </c>
      <c r="K12" s="291">
        <v>-32922</v>
      </c>
      <c r="L12" s="292">
        <f>SUM(J12:K12)</f>
        <v>-41701</v>
      </c>
      <c r="M12" s="290">
        <f>L12+I12</f>
        <v>1051321</v>
      </c>
      <c r="N12" s="291">
        <f>ROUND(M12*-1.75%,0)</f>
        <v>-18398</v>
      </c>
      <c r="O12" s="291">
        <f>ROUND(M12*-0.25%,0)</f>
        <v>-2628</v>
      </c>
      <c r="P12" s="291">
        <f>N12+O12</f>
        <v>-21026</v>
      </c>
      <c r="Q12" s="290">
        <f>M12+P12</f>
        <v>1030295</v>
      </c>
      <c r="R12" s="291">
        <v>0</v>
      </c>
      <c r="S12" s="290">
        <f>SUM(Q12:R12)</f>
        <v>1030295</v>
      </c>
      <c r="T12" s="291">
        <f>VLOOKUP($A12,'4_Level 4'!$A$7:$AP$139,COLUMN('4_Level 4'!$E:$E),FALSE)</f>
        <v>0</v>
      </c>
      <c r="U12" s="291">
        <f>VLOOKUP($A12,'4_Level 4'!$A$7:$AP$139,COLUMN('4_Level 4'!$Q:$Q),FALSE)</f>
        <v>0</v>
      </c>
      <c r="V12" s="1407">
        <f>VLOOKUP($A12,'4_Level 4'!$A$7:$AP$139,COLUMN('4_Level 4'!$AC:$AC),FALSE)</f>
        <v>42704</v>
      </c>
      <c r="W12" s="1407">
        <f>VLOOKUP($A12,'4_Level 4'!$A$7:$AP$139,COLUMN('4_Level 4'!$AO:$AO),FALSE)</f>
        <v>34164</v>
      </c>
      <c r="X12" s="293">
        <f t="shared" si="12"/>
        <v>1107163</v>
      </c>
      <c r="Y12" s="289">
        <v>744848</v>
      </c>
      <c r="Z12" s="289">
        <f>X12-Y12</f>
        <v>362315</v>
      </c>
      <c r="AA12" s="290">
        <f>ROUND(Z12/$AA$24,0)</f>
        <v>90579</v>
      </c>
      <c r="AB12" s="291">
        <f>VLOOKUP($A12,'4_Level 4'!$A$7:$AP$139,COLUMN('4_Level 4'!$J:$J),FALSE)</f>
        <v>0</v>
      </c>
      <c r="AC12" s="291">
        <f>VLOOKUP($A12,'4_Level 4'!$A$7:$AP$139,COLUMN('4_Level 4'!$L:$L),FALSE)</f>
        <v>0</v>
      </c>
      <c r="AD12" s="291">
        <f>VLOOKUP($A12,'4_Level 4'!$A$7:$AP$139,COLUMN('4_Level 4'!$M:$M),FALSE)</f>
        <v>0</v>
      </c>
      <c r="AE12" s="293">
        <f t="shared" si="13"/>
        <v>1107163</v>
      </c>
      <c r="AF12" s="291">
        <f>'9_Per Pupil Summary'!$M$22</f>
        <v>7223</v>
      </c>
      <c r="AG12" s="294">
        <f>AF12*D12</f>
        <v>1798527</v>
      </c>
      <c r="AH12" s="295">
        <v>-2</v>
      </c>
      <c r="AI12" s="288">
        <f>ROUND(AF12*AH12,0)</f>
        <v>-14446</v>
      </c>
      <c r="AJ12" s="295">
        <v>-15</v>
      </c>
      <c r="AK12" s="288">
        <f>ROUND(AF12*AJ12*0.5,0)</f>
        <v>-54173</v>
      </c>
      <c r="AL12" s="292">
        <f>AK12+AI12</f>
        <v>-68619</v>
      </c>
      <c r="AM12" s="294">
        <f>AG12+AL12</f>
        <v>1729908</v>
      </c>
      <c r="AN12" s="288">
        <f>ROUND(-AM12*0.0175,0)</f>
        <v>-30273</v>
      </c>
      <c r="AO12" s="288">
        <f>ROUND(-AM12*0.0025,0)</f>
        <v>-4325</v>
      </c>
      <c r="AP12" s="288">
        <f>AN12+AO12</f>
        <v>-34598</v>
      </c>
      <c r="AQ12" s="294">
        <f>AM12+AP12</f>
        <v>1695310</v>
      </c>
      <c r="AR12" s="291">
        <v>0</v>
      </c>
      <c r="AS12" s="294">
        <f>ROUND(SUM(AQ12:AR12),0)</f>
        <v>1695310</v>
      </c>
      <c r="AT12" s="289">
        <v>1126888</v>
      </c>
      <c r="AU12" s="289">
        <f>AS12-AT12</f>
        <v>568422</v>
      </c>
      <c r="AV12" s="294">
        <f>ROUND(AU12/$AV$24,0)</f>
        <v>142106</v>
      </c>
    </row>
    <row r="13" spans="1:48" s="88" customFormat="1" ht="21.75" customHeight="1" x14ac:dyDescent="0.2">
      <c r="A13" s="296" t="s">
        <v>393</v>
      </c>
      <c r="B13" s="297" t="s">
        <v>393</v>
      </c>
      <c r="C13" s="285" t="s">
        <v>382</v>
      </c>
      <c r="D13" s="286">
        <f>VLOOKUP($A13,'8A_2.1.21 RSD Op &amp; 5s'!$A$4:$F$10,COLUMN('8A_2.1.21 RSD Op &amp; 5s'!$F:$F),FALSE)</f>
        <v>525</v>
      </c>
      <c r="E13" s="287">
        <f>'9_Per Pupil Summary'!$Q$22</f>
        <v>3588.1668992093551</v>
      </c>
      <c r="F13" s="288">
        <f>D13*E13</f>
        <v>1883787.6220849114</v>
      </c>
      <c r="G13" s="289">
        <f>'9_Per Pupil Summary'!$G$22</f>
        <v>801.48</v>
      </c>
      <c r="H13" s="288">
        <f>G13*D13</f>
        <v>420777</v>
      </c>
      <c r="I13" s="290">
        <f t="shared" si="11"/>
        <v>2304565</v>
      </c>
      <c r="J13" s="291">
        <v>-26338</v>
      </c>
      <c r="K13" s="291">
        <v>-39507</v>
      </c>
      <c r="L13" s="292">
        <f>SUM(J13:K13)</f>
        <v>-65845</v>
      </c>
      <c r="M13" s="290">
        <f>L13+I13</f>
        <v>2238720</v>
      </c>
      <c r="N13" s="291">
        <f>ROUND(M13*-1.75%,0)</f>
        <v>-39178</v>
      </c>
      <c r="O13" s="291">
        <f>ROUND(M13*-0.25%,0)</f>
        <v>-5597</v>
      </c>
      <c r="P13" s="291">
        <f>N13+O13</f>
        <v>-44775</v>
      </c>
      <c r="Q13" s="290">
        <f>M13+P13</f>
        <v>2193945</v>
      </c>
      <c r="R13" s="291">
        <v>2603</v>
      </c>
      <c r="S13" s="290">
        <f>SUM(Q13:R13)</f>
        <v>2196548</v>
      </c>
      <c r="T13" s="291">
        <f>VLOOKUP($A13,'4_Level 4'!$A$7:$AP$139,COLUMN('4_Level 4'!$E:$E),FALSE)</f>
        <v>0</v>
      </c>
      <c r="U13" s="291">
        <f>VLOOKUP($A13,'4_Level 4'!$A$7:$AP$139,COLUMN('4_Level 4'!$Q:$Q),FALSE)</f>
        <v>6962</v>
      </c>
      <c r="V13" s="1407">
        <f>VLOOKUP($A13,'4_Level 4'!$A$7:$AP$139,COLUMN('4_Level 4'!$AC:$AC),FALSE)</f>
        <v>64741</v>
      </c>
      <c r="W13" s="1407">
        <f>VLOOKUP($A13,'4_Level 4'!$A$7:$AP$139,COLUMN('4_Level 4'!$AO:$AO),FALSE)</f>
        <v>51792</v>
      </c>
      <c r="X13" s="293">
        <f t="shared" si="12"/>
        <v>2320043</v>
      </c>
      <c r="Y13" s="289">
        <v>1576808</v>
      </c>
      <c r="Z13" s="289">
        <f>X13-Y13</f>
        <v>743235</v>
      </c>
      <c r="AA13" s="290">
        <f>ROUND(Z13/$AA$24,0)</f>
        <v>185809</v>
      </c>
      <c r="AB13" s="291">
        <f>VLOOKUP($A13,'4_Level 4'!$A$7:$AP$139,COLUMN('4_Level 4'!$J:$J),FALSE)</f>
        <v>0</v>
      </c>
      <c r="AC13" s="291">
        <f>VLOOKUP($A13,'4_Level 4'!$A$7:$AP$139,COLUMN('4_Level 4'!$L:$L),FALSE)</f>
        <v>0</v>
      </c>
      <c r="AD13" s="291">
        <f>VLOOKUP($A13,'4_Level 4'!$A$7:$AP$139,COLUMN('4_Level 4'!$M:$M),FALSE)</f>
        <v>0</v>
      </c>
      <c r="AE13" s="293">
        <f t="shared" si="13"/>
        <v>2320043</v>
      </c>
      <c r="AF13" s="291">
        <f>'9_Per Pupil Summary'!$M$22</f>
        <v>7223</v>
      </c>
      <c r="AG13" s="294">
        <f>AF13*D13</f>
        <v>3792075</v>
      </c>
      <c r="AH13" s="295">
        <v>-6</v>
      </c>
      <c r="AI13" s="288">
        <f>ROUND(AF13*AH13,0)</f>
        <v>-43338</v>
      </c>
      <c r="AJ13" s="295">
        <v>-18</v>
      </c>
      <c r="AK13" s="288">
        <f>ROUND(AF13*AJ13*0.5,0)</f>
        <v>-65007</v>
      </c>
      <c r="AL13" s="292">
        <f>AK13+AI13</f>
        <v>-108345</v>
      </c>
      <c r="AM13" s="294">
        <f>AG13+AL13</f>
        <v>3683730</v>
      </c>
      <c r="AN13" s="288">
        <f>ROUND(-AM13*0.0175,0)</f>
        <v>-64465</v>
      </c>
      <c r="AO13" s="288">
        <f>ROUND(-AM13*0.0025,0)</f>
        <v>-9209</v>
      </c>
      <c r="AP13" s="288">
        <f>AN13+AO13</f>
        <v>-73674</v>
      </c>
      <c r="AQ13" s="294">
        <f>AM13+AP13</f>
        <v>3610056</v>
      </c>
      <c r="AR13" s="291">
        <v>6617</v>
      </c>
      <c r="AS13" s="294">
        <f>ROUND(SUM(AQ13:AR13),0)</f>
        <v>3616673</v>
      </c>
      <c r="AT13" s="289">
        <v>2380376</v>
      </c>
      <c r="AU13" s="289">
        <f>AS13-AT13</f>
        <v>1236297</v>
      </c>
      <c r="AV13" s="294">
        <f>ROUND(AU13/$AV$24,0)</f>
        <v>309074</v>
      </c>
    </row>
    <row r="14" spans="1:48" s="88" customFormat="1" ht="21.75" customHeight="1" x14ac:dyDescent="0.2">
      <c r="A14" s="284" t="s">
        <v>479</v>
      </c>
      <c r="B14" s="307">
        <v>389002</v>
      </c>
      <c r="C14" s="285" t="s">
        <v>927</v>
      </c>
      <c r="D14" s="286">
        <f>VLOOKUP($A14,'8A_2.1.21 RSD Op &amp; 5s'!$A$4:$F$10,COLUMN('8A_2.1.21 RSD Op &amp; 5s'!$F:$F),FALSE)</f>
        <v>389</v>
      </c>
      <c r="E14" s="287">
        <f>'9_Per Pupil Summary'!$Q$22</f>
        <v>3588.1668992093551</v>
      </c>
      <c r="F14" s="288">
        <f>D14*E14</f>
        <v>1395796.923792439</v>
      </c>
      <c r="G14" s="289">
        <f>'9_Per Pupil Summary'!$G$22</f>
        <v>801.48</v>
      </c>
      <c r="H14" s="288">
        <f>G14*D14</f>
        <v>311775.72000000003</v>
      </c>
      <c r="I14" s="290">
        <f t="shared" si="11"/>
        <v>1707573</v>
      </c>
      <c r="J14" s="291">
        <v>-48286</v>
      </c>
      <c r="K14" s="291">
        <v>6584</v>
      </c>
      <c r="L14" s="292">
        <f>SUM(J14:K14)</f>
        <v>-41702</v>
      </c>
      <c r="M14" s="290">
        <f>L14+I14</f>
        <v>1665871</v>
      </c>
      <c r="N14" s="291">
        <f>ROUND(M14*-1.75%,0)</f>
        <v>-29153</v>
      </c>
      <c r="O14" s="291">
        <f>ROUND(M14*-0.25%,0)</f>
        <v>-4165</v>
      </c>
      <c r="P14" s="291">
        <f>N14+O14</f>
        <v>-33318</v>
      </c>
      <c r="Q14" s="290">
        <f>M14+P14</f>
        <v>1632553</v>
      </c>
      <c r="R14" s="291">
        <v>0</v>
      </c>
      <c r="S14" s="290">
        <f>SUM(Q14:R14)</f>
        <v>1632553</v>
      </c>
      <c r="T14" s="291">
        <f>VLOOKUP($A14,'4_Level 4'!$A$7:$AP$139,COLUMN('4_Level 4'!$E:$E),FALSE)</f>
        <v>0</v>
      </c>
      <c r="U14" s="291">
        <f>VLOOKUP($A14,'4_Level 4'!$A$7:$AP$139,COLUMN('4_Level 4'!$Q:$Q),FALSE)</f>
        <v>16461</v>
      </c>
      <c r="V14" s="1407">
        <f>VLOOKUP($A14,'4_Level 4'!$A$7:$AP$139,COLUMN('4_Level 4'!$AC:$AC),FALSE)</f>
        <v>61523</v>
      </c>
      <c r="W14" s="1407">
        <f>VLOOKUP($A14,'4_Level 4'!$A$7:$AP$139,COLUMN('4_Level 4'!$AO:$AO),FALSE)</f>
        <v>49218</v>
      </c>
      <c r="X14" s="293">
        <f t="shared" si="12"/>
        <v>1759755</v>
      </c>
      <c r="Y14" s="289">
        <v>1191496</v>
      </c>
      <c r="Z14" s="289">
        <f>X14-Y14</f>
        <v>568259</v>
      </c>
      <c r="AA14" s="290">
        <f>ROUND(Z14/$AA$24,0)</f>
        <v>142065</v>
      </c>
      <c r="AB14" s="291">
        <f>VLOOKUP($A14,'4_Level 4'!$A$7:$AP$139,COLUMN('4_Level 4'!$J:$J),FALSE)</f>
        <v>0</v>
      </c>
      <c r="AC14" s="291">
        <f>VLOOKUP($A14,'4_Level 4'!$A$7:$AP$139,COLUMN('4_Level 4'!$L:$L),FALSE)</f>
        <v>0</v>
      </c>
      <c r="AD14" s="291">
        <f>VLOOKUP($A14,'4_Level 4'!$A$7:$AP$139,COLUMN('4_Level 4'!$M:$M),FALSE)</f>
        <v>0</v>
      </c>
      <c r="AE14" s="293">
        <f t="shared" si="13"/>
        <v>1759755</v>
      </c>
      <c r="AF14" s="291">
        <f>'9_Per Pupil Summary'!$M$22</f>
        <v>7223</v>
      </c>
      <c r="AG14" s="294">
        <f>AF14*D14</f>
        <v>2809747</v>
      </c>
      <c r="AH14" s="295">
        <v>-11</v>
      </c>
      <c r="AI14" s="288">
        <f>ROUND(AF14*AH14,0)</f>
        <v>-79453</v>
      </c>
      <c r="AJ14" s="295">
        <v>3</v>
      </c>
      <c r="AK14" s="288">
        <f>ROUND(AF14*AJ14*0.5,0)</f>
        <v>10835</v>
      </c>
      <c r="AL14" s="292">
        <f>AK14+AI14</f>
        <v>-68618</v>
      </c>
      <c r="AM14" s="294">
        <f>AG14+AL14</f>
        <v>2741129</v>
      </c>
      <c r="AN14" s="288">
        <f>ROUND(-AM14*0.0175,0)</f>
        <v>-47970</v>
      </c>
      <c r="AO14" s="288">
        <f>ROUND(-AM14*0.0025,0)</f>
        <v>-6853</v>
      </c>
      <c r="AP14" s="288">
        <f>AN14+AO14</f>
        <v>-54823</v>
      </c>
      <c r="AQ14" s="294">
        <f>AM14+AP14</f>
        <v>2686306</v>
      </c>
      <c r="AR14" s="291">
        <v>0</v>
      </c>
      <c r="AS14" s="294">
        <f>ROUND(SUM(AQ14:AR14),0)</f>
        <v>2686306</v>
      </c>
      <c r="AT14" s="289">
        <v>1760472</v>
      </c>
      <c r="AU14" s="289">
        <f>AS14-AT14</f>
        <v>925834</v>
      </c>
      <c r="AV14" s="294">
        <f>ROUND(AU14/$AV$24,0)</f>
        <v>231459</v>
      </c>
    </row>
    <row r="15" spans="1:48" s="88" customFormat="1" ht="21.75" customHeight="1" x14ac:dyDescent="0.2">
      <c r="A15" s="296" t="s">
        <v>1005</v>
      </c>
      <c r="B15" s="297" t="s">
        <v>1006</v>
      </c>
      <c r="C15" s="285" t="s">
        <v>1025</v>
      </c>
      <c r="D15" s="286">
        <f>VLOOKUP($A15,'8A_2.1.21 RSD Op &amp; 5s'!$A$4:$F$10,COLUMN('8A_2.1.21 RSD Op &amp; 5s'!$F:$F),FALSE)</f>
        <v>242</v>
      </c>
      <c r="E15" s="287">
        <f>'9_Per Pupil Summary'!$Q$22</f>
        <v>3588.1668992093551</v>
      </c>
      <c r="F15" s="288">
        <f>D15*E15</f>
        <v>868336.38960866397</v>
      </c>
      <c r="G15" s="289">
        <f>'9_Per Pupil Summary'!$G$22</f>
        <v>801.48</v>
      </c>
      <c r="H15" s="288">
        <f>G15*D15</f>
        <v>193958.16</v>
      </c>
      <c r="I15" s="290">
        <f t="shared" si="11"/>
        <v>1062295</v>
      </c>
      <c r="J15" s="291">
        <v>-179976</v>
      </c>
      <c r="K15" s="291">
        <v>-52676</v>
      </c>
      <c r="L15" s="292">
        <f>SUM(J15:K15)</f>
        <v>-232652</v>
      </c>
      <c r="M15" s="290">
        <f>L15+I15</f>
        <v>829643</v>
      </c>
      <c r="N15" s="291">
        <f>ROUND(M15*-1.75%,0)</f>
        <v>-14519</v>
      </c>
      <c r="O15" s="291">
        <f>ROUND(M15*-0.25%,0)</f>
        <v>-2074</v>
      </c>
      <c r="P15" s="291">
        <f>N15+O15</f>
        <v>-16593</v>
      </c>
      <c r="Q15" s="290">
        <f>M15+P15</f>
        <v>813050</v>
      </c>
      <c r="R15" s="291">
        <v>0</v>
      </c>
      <c r="S15" s="290">
        <f>SUM(Q15:R15)</f>
        <v>813050</v>
      </c>
      <c r="T15" s="291">
        <f>VLOOKUP($A15,'4_Level 4'!$A$7:$AP$139,COLUMN('4_Level 4'!$E:$E),FALSE)</f>
        <v>0</v>
      </c>
      <c r="U15" s="291">
        <f>VLOOKUP($A15,'4_Level 4'!$A$7:$AP$139,COLUMN('4_Level 4'!$Q:$Q),FALSE)</f>
        <v>9086</v>
      </c>
      <c r="V15" s="1407">
        <f>VLOOKUP($A15,'4_Level 4'!$A$7:$AP$139,COLUMN('4_Level 4'!$AC:$AC),FALSE)</f>
        <v>46018</v>
      </c>
      <c r="W15" s="1407">
        <f>VLOOKUP($A15,'4_Level 4'!$A$7:$AP$139,COLUMN('4_Level 4'!$AO:$AO),FALSE)</f>
        <v>36813</v>
      </c>
      <c r="X15" s="293">
        <f t="shared" si="12"/>
        <v>904967</v>
      </c>
      <c r="Y15" s="289">
        <v>727832</v>
      </c>
      <c r="Z15" s="289">
        <f>X15-Y15</f>
        <v>177135</v>
      </c>
      <c r="AA15" s="290">
        <f>ROUND(Z15/$AA$24,0)</f>
        <v>44284</v>
      </c>
      <c r="AB15" s="291">
        <f>VLOOKUP($A15,'4_Level 4'!$A$7:$AP$139,COLUMN('4_Level 4'!$J:$J),FALSE)</f>
        <v>0</v>
      </c>
      <c r="AC15" s="291">
        <f>VLOOKUP($A15,'4_Level 4'!$A$7:$AP$139,COLUMN('4_Level 4'!$L:$L),FALSE)</f>
        <v>0</v>
      </c>
      <c r="AD15" s="291">
        <f>VLOOKUP($A15,'4_Level 4'!$A$7:$AP$139,COLUMN('4_Level 4'!$M:$M),FALSE)</f>
        <v>0</v>
      </c>
      <c r="AE15" s="293">
        <f t="shared" si="13"/>
        <v>904967</v>
      </c>
      <c r="AF15" s="291">
        <f>'9_Per Pupil Summary'!$M$22</f>
        <v>7223</v>
      </c>
      <c r="AG15" s="294">
        <f>AF15*D15</f>
        <v>1747966</v>
      </c>
      <c r="AH15" s="295">
        <v>-41</v>
      </c>
      <c r="AI15" s="288">
        <f>ROUND(AF15*AH15,0)</f>
        <v>-296143</v>
      </c>
      <c r="AJ15" s="295">
        <v>-24</v>
      </c>
      <c r="AK15" s="288">
        <f>ROUND(AF15*AJ15*0.5,0)</f>
        <v>-86676</v>
      </c>
      <c r="AL15" s="292">
        <f>AK15+AI15</f>
        <v>-382819</v>
      </c>
      <c r="AM15" s="294">
        <f>AG15+AL15</f>
        <v>1365147</v>
      </c>
      <c r="AN15" s="288">
        <f>ROUND(-AM15*0.0175,0)</f>
        <v>-23890</v>
      </c>
      <c r="AO15" s="288">
        <f>ROUND(-AM15*0.0025,0)</f>
        <v>-3413</v>
      </c>
      <c r="AP15" s="288">
        <f>AN15+AO15</f>
        <v>-27303</v>
      </c>
      <c r="AQ15" s="294">
        <f>AM15+AP15</f>
        <v>1337844</v>
      </c>
      <c r="AR15" s="291">
        <v>0</v>
      </c>
      <c r="AS15" s="294">
        <f>ROUND(SUM(AQ15:AR15),0)</f>
        <v>1337844</v>
      </c>
      <c r="AT15" s="289">
        <v>1095208</v>
      </c>
      <c r="AU15" s="289">
        <f>AS15-AT15</f>
        <v>242636</v>
      </c>
      <c r="AV15" s="294">
        <f>ROUND(AU15/$AV$24,0)</f>
        <v>60659</v>
      </c>
    </row>
    <row r="16" spans="1:48" s="89" customFormat="1" ht="29.25" customHeight="1" thickBot="1" x14ac:dyDescent="0.25">
      <c r="A16" s="1257"/>
      <c r="B16" s="1257"/>
      <c r="C16" s="1258" t="s">
        <v>1058</v>
      </c>
      <c r="D16" s="1259">
        <f>SUM(D11:D15)</f>
        <v>1631</v>
      </c>
      <c r="E16" s="1260"/>
      <c r="F16" s="1261">
        <f>SUM(F11:F15)</f>
        <v>5852300.212610459</v>
      </c>
      <c r="G16" s="1261"/>
      <c r="H16" s="1261">
        <f t="shared" ref="H16:AE16" si="14">SUM(H11:H15)</f>
        <v>1307213.8799999999</v>
      </c>
      <c r="I16" s="1263">
        <f t="shared" si="14"/>
        <v>7159515</v>
      </c>
      <c r="J16" s="1262">
        <f t="shared" si="14"/>
        <v>-338003</v>
      </c>
      <c r="K16" s="1262">
        <f t="shared" si="14"/>
        <v>-142664</v>
      </c>
      <c r="L16" s="1264">
        <f t="shared" si="14"/>
        <v>-480667</v>
      </c>
      <c r="M16" s="1263">
        <f t="shared" si="14"/>
        <v>6678848</v>
      </c>
      <c r="N16" s="1262">
        <f t="shared" si="14"/>
        <v>-116881</v>
      </c>
      <c r="O16" s="1262">
        <f t="shared" si="14"/>
        <v>-16697</v>
      </c>
      <c r="P16" s="1262">
        <f t="shared" si="14"/>
        <v>-133578</v>
      </c>
      <c r="Q16" s="1263">
        <f t="shared" si="14"/>
        <v>6545270</v>
      </c>
      <c r="R16" s="1261">
        <f t="shared" si="14"/>
        <v>494</v>
      </c>
      <c r="S16" s="1263">
        <f t="shared" si="14"/>
        <v>6545764</v>
      </c>
      <c r="T16" s="1261">
        <f t="shared" si="14"/>
        <v>0</v>
      </c>
      <c r="U16" s="1261">
        <f t="shared" si="14"/>
        <v>32509</v>
      </c>
      <c r="V16" s="1261">
        <f t="shared" ref="V16:W16" si="15">SUM(V11:V15)</f>
        <v>262209</v>
      </c>
      <c r="W16" s="1261">
        <f t="shared" si="15"/>
        <v>209766</v>
      </c>
      <c r="X16" s="1263">
        <f t="shared" si="14"/>
        <v>7050248</v>
      </c>
      <c r="Y16" s="1261">
        <f t="shared" si="14"/>
        <v>4916192</v>
      </c>
      <c r="Z16" s="1261">
        <f t="shared" si="14"/>
        <v>2134056</v>
      </c>
      <c r="AA16" s="1263">
        <f t="shared" si="14"/>
        <v>533515</v>
      </c>
      <c r="AB16" s="1261">
        <f t="shared" si="14"/>
        <v>0</v>
      </c>
      <c r="AC16" s="1261">
        <f t="shared" si="14"/>
        <v>0</v>
      </c>
      <c r="AD16" s="1261">
        <f t="shared" si="14"/>
        <v>0</v>
      </c>
      <c r="AE16" s="1263">
        <f t="shared" si="14"/>
        <v>7050248</v>
      </c>
      <c r="AF16" s="1261"/>
      <c r="AG16" s="1266">
        <f t="shared" ref="AG16:AV16" si="16">SUM(AG11:AG15)</f>
        <v>11780713</v>
      </c>
      <c r="AH16" s="1268">
        <f t="shared" si="16"/>
        <v>-77</v>
      </c>
      <c r="AI16" s="1261">
        <f t="shared" si="16"/>
        <v>-556171</v>
      </c>
      <c r="AJ16" s="1267">
        <f t="shared" si="16"/>
        <v>-65</v>
      </c>
      <c r="AK16" s="1261">
        <f t="shared" si="16"/>
        <v>-234748</v>
      </c>
      <c r="AL16" s="1264">
        <f t="shared" si="16"/>
        <v>-790919</v>
      </c>
      <c r="AM16" s="1266">
        <f t="shared" si="16"/>
        <v>10989794</v>
      </c>
      <c r="AN16" s="1261">
        <f t="shared" si="16"/>
        <v>-192321</v>
      </c>
      <c r="AO16" s="1261">
        <f t="shared" si="16"/>
        <v>-27475</v>
      </c>
      <c r="AP16" s="1261">
        <f t="shared" si="16"/>
        <v>-219796</v>
      </c>
      <c r="AQ16" s="1266">
        <f t="shared" si="16"/>
        <v>10769998</v>
      </c>
      <c r="AR16" s="1261">
        <f t="shared" si="16"/>
        <v>3309</v>
      </c>
      <c r="AS16" s="1266">
        <f t="shared" si="16"/>
        <v>10773307</v>
      </c>
      <c r="AT16" s="1265">
        <f t="shared" si="16"/>
        <v>7383536</v>
      </c>
      <c r="AU16" s="1265">
        <f t="shared" si="16"/>
        <v>3389771</v>
      </c>
      <c r="AV16" s="1266">
        <f t="shared" si="16"/>
        <v>847444</v>
      </c>
    </row>
    <row r="17" spans="1:48" s="88" customFormat="1" ht="9.75" customHeight="1" x14ac:dyDescent="0.2">
      <c r="A17" s="1251"/>
      <c r="B17" s="1251"/>
      <c r="C17" s="1252"/>
      <c r="D17" s="1253"/>
      <c r="E17" s="1254"/>
      <c r="F17" s="1254"/>
      <c r="G17" s="1254"/>
      <c r="H17" s="1254"/>
      <c r="I17" s="1254"/>
      <c r="J17" s="1254"/>
      <c r="K17" s="1254"/>
      <c r="L17" s="1254"/>
      <c r="M17" s="1254"/>
      <c r="N17" s="1254"/>
      <c r="O17" s="1254"/>
      <c r="P17" s="1254"/>
      <c r="Q17" s="1254"/>
      <c r="R17" s="1254"/>
      <c r="S17" s="1254"/>
      <c r="T17" s="1254"/>
      <c r="U17" s="1254"/>
      <c r="V17" s="1254"/>
      <c r="W17" s="1254"/>
      <c r="X17" s="1254"/>
      <c r="Y17" s="1254"/>
      <c r="Z17" s="1254"/>
      <c r="AA17" s="1254"/>
      <c r="AB17" s="1254"/>
      <c r="AC17" s="1254"/>
      <c r="AD17" s="1254"/>
      <c r="AE17" s="1254"/>
      <c r="AF17" s="1254"/>
      <c r="AG17" s="1254"/>
      <c r="AH17" s="1255"/>
      <c r="AI17" s="1254"/>
      <c r="AJ17" s="1255"/>
      <c r="AK17" s="1254"/>
      <c r="AL17" s="1254"/>
      <c r="AM17" s="1254"/>
      <c r="AN17" s="1254"/>
      <c r="AO17" s="1254"/>
      <c r="AP17" s="1254"/>
      <c r="AQ17" s="1254"/>
      <c r="AR17" s="1254"/>
      <c r="AS17" s="1254"/>
      <c r="AT17" s="1254"/>
      <c r="AU17" s="1254"/>
      <c r="AV17" s="1254"/>
    </row>
    <row r="18" spans="1:48" s="89" customFormat="1" ht="39" thickBot="1" x14ac:dyDescent="0.25">
      <c r="A18" s="1257"/>
      <c r="B18" s="1257"/>
      <c r="C18" s="1258" t="s">
        <v>1059</v>
      </c>
      <c r="D18" s="1259">
        <f>D8+D16</f>
        <v>1968</v>
      </c>
      <c r="E18" s="1260"/>
      <c r="F18" s="1261">
        <f>F8+F16</f>
        <v>7061512.4576440118</v>
      </c>
      <c r="G18" s="1261"/>
      <c r="H18" s="1261">
        <f t="shared" ref="H18:AE18" si="17">H8+H16</f>
        <v>1577312.64</v>
      </c>
      <c r="I18" s="1263">
        <f t="shared" si="17"/>
        <v>8638826</v>
      </c>
      <c r="J18" s="1262">
        <f t="shared" si="17"/>
        <v>-280938</v>
      </c>
      <c r="K18" s="1262">
        <f t="shared" si="17"/>
        <v>-193145</v>
      </c>
      <c r="L18" s="1264">
        <f t="shared" si="17"/>
        <v>-474083</v>
      </c>
      <c r="M18" s="1263">
        <f t="shared" si="17"/>
        <v>8164743</v>
      </c>
      <c r="N18" s="1262">
        <f t="shared" si="17"/>
        <v>-116881</v>
      </c>
      <c r="O18" s="1262">
        <f t="shared" si="17"/>
        <v>-16697</v>
      </c>
      <c r="P18" s="1262">
        <f t="shared" si="17"/>
        <v>-133578</v>
      </c>
      <c r="Q18" s="1263">
        <f t="shared" si="17"/>
        <v>8031165</v>
      </c>
      <c r="R18" s="1261">
        <f t="shared" si="17"/>
        <v>-4181</v>
      </c>
      <c r="S18" s="1263">
        <f t="shared" si="17"/>
        <v>8026984</v>
      </c>
      <c r="T18" s="1261">
        <f t="shared" si="17"/>
        <v>0</v>
      </c>
      <c r="U18" s="1261">
        <f t="shared" si="17"/>
        <v>52392</v>
      </c>
      <c r="V18" s="1261">
        <f t="shared" ref="V18:W18" si="18">V8+V16</f>
        <v>306778</v>
      </c>
      <c r="W18" s="1261">
        <f t="shared" si="18"/>
        <v>245421</v>
      </c>
      <c r="X18" s="1263">
        <f t="shared" si="17"/>
        <v>8631575</v>
      </c>
      <c r="Y18" s="1261">
        <f t="shared" si="17"/>
        <v>5958464</v>
      </c>
      <c r="Z18" s="1261">
        <f t="shared" si="17"/>
        <v>2673111</v>
      </c>
      <c r="AA18" s="1263">
        <f t="shared" si="17"/>
        <v>668279</v>
      </c>
      <c r="AB18" s="1261">
        <f t="shared" si="17"/>
        <v>0</v>
      </c>
      <c r="AC18" s="1261">
        <f t="shared" si="17"/>
        <v>16629</v>
      </c>
      <c r="AD18" s="1261">
        <f t="shared" si="17"/>
        <v>0</v>
      </c>
      <c r="AE18" s="1263">
        <f t="shared" si="17"/>
        <v>8648204</v>
      </c>
      <c r="AF18" s="1261"/>
      <c r="AG18" s="1266">
        <f t="shared" ref="AG18:AV18" si="19">AG8+AG16</f>
        <v>14214864</v>
      </c>
      <c r="AH18" s="1268">
        <f t="shared" si="19"/>
        <v>-64</v>
      </c>
      <c r="AI18" s="1261">
        <f t="shared" si="19"/>
        <v>-462272</v>
      </c>
      <c r="AJ18" s="1267">
        <f t="shared" si="19"/>
        <v>-88</v>
      </c>
      <c r="AK18" s="1261">
        <f t="shared" si="19"/>
        <v>-317813</v>
      </c>
      <c r="AL18" s="1264">
        <f t="shared" si="19"/>
        <v>-780085</v>
      </c>
      <c r="AM18" s="1266">
        <f t="shared" si="19"/>
        <v>13434779</v>
      </c>
      <c r="AN18" s="1261">
        <f t="shared" si="19"/>
        <v>-192321</v>
      </c>
      <c r="AO18" s="1261">
        <f t="shared" si="19"/>
        <v>-27475</v>
      </c>
      <c r="AP18" s="1261">
        <f t="shared" si="19"/>
        <v>-219796</v>
      </c>
      <c r="AQ18" s="1266">
        <f t="shared" si="19"/>
        <v>13214983</v>
      </c>
      <c r="AR18" s="1261">
        <f t="shared" si="19"/>
        <v>-9925</v>
      </c>
      <c r="AS18" s="1266">
        <f t="shared" si="19"/>
        <v>13205058</v>
      </c>
      <c r="AT18" s="1265">
        <f t="shared" si="19"/>
        <v>8930976</v>
      </c>
      <c r="AU18" s="1265">
        <f t="shared" si="19"/>
        <v>4274082</v>
      </c>
      <c r="AV18" s="1266">
        <f t="shared" si="19"/>
        <v>1068522</v>
      </c>
    </row>
    <row r="19" spans="1:48" s="88" customFormat="1" ht="9.75" customHeight="1" x14ac:dyDescent="0.2">
      <c r="A19" s="1251"/>
      <c r="B19" s="1251"/>
      <c r="C19" s="1252"/>
      <c r="D19" s="1253"/>
      <c r="E19" s="1254"/>
      <c r="F19" s="1254"/>
      <c r="G19" s="1254"/>
      <c r="H19" s="1254"/>
      <c r="I19" s="1254"/>
      <c r="J19" s="1254"/>
      <c r="K19" s="1254"/>
      <c r="L19" s="1254"/>
      <c r="M19" s="1254"/>
      <c r="N19" s="1254"/>
      <c r="O19" s="1254"/>
      <c r="P19" s="1254"/>
      <c r="Q19" s="1254"/>
      <c r="R19" s="1254"/>
      <c r="S19" s="1254"/>
      <c r="T19" s="1254"/>
      <c r="U19" s="1254"/>
      <c r="V19" s="1254"/>
      <c r="W19" s="1254"/>
      <c r="X19" s="1254"/>
      <c r="Y19" s="1254"/>
      <c r="Z19" s="1254"/>
      <c r="AA19" s="1254"/>
      <c r="AB19" s="1254"/>
      <c r="AC19" s="1254"/>
      <c r="AD19" s="1254"/>
      <c r="AE19" s="1254"/>
      <c r="AF19" s="1254"/>
      <c r="AG19" s="1254"/>
      <c r="AH19" s="1255"/>
      <c r="AI19" s="1254"/>
      <c r="AJ19" s="1255"/>
      <c r="AK19" s="1254"/>
      <c r="AL19" s="1254"/>
      <c r="AM19" s="1254"/>
      <c r="AN19" s="1254"/>
      <c r="AO19" s="1254"/>
      <c r="AP19" s="1254"/>
      <c r="AQ19" s="1254"/>
      <c r="AR19" s="1254"/>
      <c r="AS19" s="1254"/>
      <c r="AT19" s="1254"/>
      <c r="AU19" s="1254"/>
      <c r="AV19" s="1254"/>
    </row>
    <row r="20" spans="1:48" s="89" customFormat="1" ht="29.25" customHeight="1" thickBot="1" x14ac:dyDescent="0.25">
      <c r="A20" s="1269"/>
      <c r="B20" s="1269"/>
      <c r="C20" s="1270" t="s">
        <v>1057</v>
      </c>
      <c r="D20" s="1271">
        <f>D9+D16</f>
        <v>2903</v>
      </c>
      <c r="E20" s="1272"/>
      <c r="F20" s="1273">
        <f>F9+F16</f>
        <v>11528782.499573592</v>
      </c>
      <c r="G20" s="1273"/>
      <c r="H20" s="1273">
        <f t="shared" ref="H20:AE20" si="20">H9+H16</f>
        <v>2273663.2399999998</v>
      </c>
      <c r="I20" s="1274">
        <f t="shared" si="20"/>
        <v>13802447</v>
      </c>
      <c r="J20" s="1275">
        <f t="shared" si="20"/>
        <v>122211</v>
      </c>
      <c r="K20" s="1275">
        <f t="shared" si="20"/>
        <v>-314642</v>
      </c>
      <c r="L20" s="1276">
        <f t="shared" si="20"/>
        <v>-192431</v>
      </c>
      <c r="M20" s="1274">
        <f t="shared" si="20"/>
        <v>13610016</v>
      </c>
      <c r="N20" s="1275">
        <f t="shared" si="20"/>
        <v>-116881</v>
      </c>
      <c r="O20" s="1275">
        <f t="shared" si="20"/>
        <v>-16697</v>
      </c>
      <c r="P20" s="1275">
        <f t="shared" si="20"/>
        <v>-133578</v>
      </c>
      <c r="Q20" s="1274">
        <f t="shared" si="20"/>
        <v>13476438</v>
      </c>
      <c r="R20" s="1277">
        <f t="shared" si="20"/>
        <v>1724</v>
      </c>
      <c r="S20" s="1274">
        <f t="shared" si="20"/>
        <v>13478162</v>
      </c>
      <c r="T20" s="1277">
        <f t="shared" si="20"/>
        <v>0</v>
      </c>
      <c r="U20" s="1277">
        <f t="shared" si="20"/>
        <v>63897</v>
      </c>
      <c r="V20" s="1277">
        <f t="shared" ref="V20:W20" si="21">V9+V16</f>
        <v>456991</v>
      </c>
      <c r="W20" s="1277">
        <f t="shared" si="21"/>
        <v>365591</v>
      </c>
      <c r="X20" s="1274">
        <f t="shared" si="20"/>
        <v>14364641</v>
      </c>
      <c r="Y20" s="1273">
        <f t="shared" si="20"/>
        <v>9572968</v>
      </c>
      <c r="Z20" s="1273">
        <f t="shared" si="20"/>
        <v>4791673</v>
      </c>
      <c r="AA20" s="1274">
        <f t="shared" si="20"/>
        <v>1197920</v>
      </c>
      <c r="AB20" s="1277">
        <f t="shared" si="20"/>
        <v>0</v>
      </c>
      <c r="AC20" s="1277">
        <f t="shared" si="20"/>
        <v>16629</v>
      </c>
      <c r="AD20" s="1277">
        <f t="shared" si="20"/>
        <v>0</v>
      </c>
      <c r="AE20" s="1274">
        <f t="shared" si="20"/>
        <v>14381270</v>
      </c>
      <c r="AF20" s="1273"/>
      <c r="AG20" s="1278">
        <f t="shared" ref="AG20:AV20" si="22">AG9+AG16</f>
        <v>19358299</v>
      </c>
      <c r="AH20" s="1279">
        <f t="shared" si="22"/>
        <v>9</v>
      </c>
      <c r="AI20" s="1273">
        <f t="shared" si="22"/>
        <v>-60699</v>
      </c>
      <c r="AJ20" s="1280">
        <f t="shared" si="22"/>
        <v>-132</v>
      </c>
      <c r="AK20" s="1273">
        <f t="shared" si="22"/>
        <v>-438835</v>
      </c>
      <c r="AL20" s="1276">
        <f t="shared" si="22"/>
        <v>-499534</v>
      </c>
      <c r="AM20" s="1278">
        <f t="shared" si="22"/>
        <v>18858765</v>
      </c>
      <c r="AN20" s="1273">
        <f t="shared" si="22"/>
        <v>-192321</v>
      </c>
      <c r="AO20" s="1273">
        <f t="shared" si="22"/>
        <v>-27475</v>
      </c>
      <c r="AP20" s="1273">
        <f t="shared" si="22"/>
        <v>-219796</v>
      </c>
      <c r="AQ20" s="1278">
        <f t="shared" si="22"/>
        <v>18638969</v>
      </c>
      <c r="AR20" s="1273">
        <f t="shared" si="22"/>
        <v>-12285</v>
      </c>
      <c r="AS20" s="1278">
        <f t="shared" si="22"/>
        <v>18626684</v>
      </c>
      <c r="AT20" s="1273">
        <f t="shared" si="22"/>
        <v>12160760</v>
      </c>
      <c r="AU20" s="1273">
        <f t="shared" si="22"/>
        <v>6465924</v>
      </c>
      <c r="AV20" s="1278">
        <f t="shared" si="22"/>
        <v>1616483</v>
      </c>
    </row>
    <row r="21" spans="1:48" s="1211" customFormat="1" ht="16.149999999999999" customHeight="1" thickTop="1" x14ac:dyDescent="0.2">
      <c r="A21" s="1204"/>
      <c r="B21" s="1204"/>
      <c r="C21" s="1205"/>
      <c r="D21" s="1206"/>
      <c r="E21" s="1207"/>
      <c r="F21" s="1208"/>
      <c r="G21" s="1208"/>
      <c r="H21" s="1208"/>
      <c r="I21" s="1208"/>
      <c r="J21" s="1208"/>
      <c r="K21" s="1208"/>
      <c r="L21" s="1208"/>
      <c r="M21" s="1208"/>
      <c r="N21" s="1208"/>
      <c r="O21" s="1208"/>
      <c r="P21" s="1208"/>
      <c r="Q21" s="1208"/>
      <c r="R21" s="1208"/>
      <c r="S21" s="1208"/>
      <c r="T21" s="1208"/>
      <c r="U21" s="1208"/>
      <c r="V21" s="1208"/>
      <c r="W21" s="1208"/>
      <c r="X21" s="1208"/>
      <c r="Y21" s="1208"/>
      <c r="Z21" s="1208"/>
      <c r="AA21" s="1208"/>
      <c r="AB21" s="1208"/>
      <c r="AC21" s="1208"/>
      <c r="AD21" s="1208"/>
      <c r="AE21" s="1208"/>
      <c r="AF21" s="1208"/>
      <c r="AG21" s="1208"/>
      <c r="AH21" s="1209"/>
      <c r="AI21" s="1208"/>
      <c r="AJ21" s="1210"/>
      <c r="AK21" s="1208"/>
      <c r="AL21" s="1208"/>
      <c r="AM21" s="1208"/>
      <c r="AN21" s="1208">
        <v>192321</v>
      </c>
      <c r="AO21" s="1208">
        <v>27475</v>
      </c>
      <c r="AP21" s="1208" t="s">
        <v>1646</v>
      </c>
      <c r="AQ21" s="1208"/>
      <c r="AR21" s="1208"/>
      <c r="AS21" s="1208"/>
      <c r="AT21" s="1208"/>
      <c r="AU21" s="1208"/>
      <c r="AV21" s="1208"/>
    </row>
    <row r="22" spans="1:48" s="1211" customFormat="1" ht="16.149999999999999" customHeight="1" x14ac:dyDescent="0.2">
      <c r="A22" s="1204"/>
      <c r="B22" s="1204"/>
      <c r="C22" s="1205"/>
      <c r="D22" s="1206"/>
      <c r="E22" s="1207"/>
      <c r="F22" s="1208"/>
      <c r="G22" s="1208"/>
      <c r="H22" s="1208"/>
      <c r="I22" s="1208"/>
      <c r="J22" s="1208"/>
      <c r="K22" s="1208"/>
      <c r="L22" s="1208"/>
      <c r="M22" s="1208"/>
      <c r="N22" s="1212"/>
      <c r="O22" s="1212"/>
      <c r="P22" s="1213"/>
      <c r="Q22" s="1208"/>
      <c r="R22" s="1208"/>
      <c r="S22" s="1208"/>
      <c r="T22" s="1208"/>
      <c r="U22" s="1208"/>
      <c r="V22" s="1208"/>
      <c r="W22" s="1208"/>
      <c r="X22" s="1208"/>
      <c r="Y22" s="1208"/>
      <c r="Z22" s="1208"/>
      <c r="AA22" s="1208"/>
      <c r="AB22" s="1208"/>
      <c r="AC22" s="1208"/>
      <c r="AD22" s="1208"/>
      <c r="AE22" s="1208"/>
      <c r="AF22" s="1208"/>
      <c r="AG22" s="1208"/>
      <c r="AH22" s="1209"/>
      <c r="AI22" s="1208"/>
      <c r="AJ22" s="1210"/>
      <c r="AK22" s="1208"/>
      <c r="AL22" s="1208"/>
      <c r="AM22" s="1208"/>
      <c r="AN22" s="1212">
        <v>197714</v>
      </c>
      <c r="AO22" s="1212">
        <v>28246</v>
      </c>
      <c r="AP22" s="1213" t="s">
        <v>1647</v>
      </c>
      <c r="AQ22" s="1208"/>
      <c r="AR22" s="1208"/>
      <c r="AS22" s="1208"/>
      <c r="AT22" s="1208"/>
      <c r="AU22" s="1208"/>
      <c r="AV22" s="1208"/>
    </row>
    <row r="23" spans="1:48" s="1211" customFormat="1" ht="16.149999999999999" customHeight="1" x14ac:dyDescent="0.2">
      <c r="A23" s="1204"/>
      <c r="B23" s="1204"/>
      <c r="C23" s="1205"/>
      <c r="D23" s="1206"/>
      <c r="E23" s="1207"/>
      <c r="F23" s="1208"/>
      <c r="G23" s="1208"/>
      <c r="H23" s="1208"/>
      <c r="I23" s="1212"/>
      <c r="J23" s="1208"/>
      <c r="K23" s="1208"/>
      <c r="L23" s="1208"/>
      <c r="M23" s="1208"/>
      <c r="N23" s="1212"/>
      <c r="O23" s="1212"/>
      <c r="P23" s="1213"/>
      <c r="Q23" s="1208"/>
      <c r="R23" s="1208"/>
      <c r="S23" s="1208"/>
      <c r="T23" s="1208"/>
      <c r="U23" s="1208"/>
      <c r="V23" s="1208"/>
      <c r="W23" s="1208"/>
      <c r="X23" s="1208"/>
      <c r="Y23" s="1208"/>
      <c r="Z23" s="1208"/>
      <c r="AA23" s="1208"/>
      <c r="AB23" s="1208"/>
      <c r="AC23" s="1208"/>
      <c r="AD23" s="1208"/>
      <c r="AE23" s="1208"/>
      <c r="AF23" s="1208"/>
      <c r="AG23" s="1208"/>
      <c r="AH23" s="1209"/>
      <c r="AI23" s="1208"/>
      <c r="AJ23" s="1210"/>
      <c r="AK23" s="1208"/>
      <c r="AL23" s="1208"/>
      <c r="AM23" s="1208"/>
      <c r="AN23" s="1212">
        <v>-5393</v>
      </c>
      <c r="AO23" s="1212">
        <v>-771</v>
      </c>
      <c r="AP23" s="1213" t="s">
        <v>398</v>
      </c>
      <c r="AQ23" s="1208"/>
      <c r="AR23" s="1208"/>
      <c r="AS23" s="1208"/>
      <c r="AU23" s="1208"/>
      <c r="AV23" s="1208"/>
    </row>
    <row r="24" spans="1:48" s="88" customFormat="1" x14ac:dyDescent="0.2">
      <c r="A24" s="693"/>
      <c r="B24" s="693"/>
      <c r="C24" s="1202"/>
      <c r="D24" s="1202"/>
      <c r="E24" s="1202"/>
      <c r="F24" s="1202"/>
      <c r="G24" s="1202"/>
      <c r="H24" s="1202"/>
      <c r="I24" s="1202"/>
      <c r="J24" s="1203"/>
      <c r="K24" s="1203"/>
      <c r="L24" s="1203"/>
      <c r="M24" s="1203"/>
      <c r="N24" s="1203"/>
      <c r="O24" s="1203"/>
      <c r="P24" s="1203"/>
      <c r="Q24" s="1203"/>
      <c r="R24" s="1202"/>
      <c r="S24" s="1203"/>
      <c r="T24" s="1203"/>
      <c r="U24" s="1203"/>
      <c r="V24" s="1203"/>
      <c r="W24" s="1203"/>
      <c r="X24" s="1203"/>
      <c r="Y24" s="1203"/>
      <c r="Z24" s="1203"/>
      <c r="AA24" s="1202">
        <v>4</v>
      </c>
      <c r="AB24" s="1202"/>
      <c r="AC24" s="1202"/>
      <c r="AD24" s="1202"/>
      <c r="AE24" s="1202"/>
      <c r="AF24" s="1202"/>
      <c r="AG24" s="1202"/>
      <c r="AH24" s="1202"/>
      <c r="AI24" s="1202"/>
      <c r="AJ24" s="1202"/>
      <c r="AK24" s="1202"/>
      <c r="AL24" s="1202"/>
      <c r="AM24" s="1202"/>
      <c r="AN24" s="1202"/>
      <c r="AO24" s="1202"/>
      <c r="AP24" s="1202"/>
      <c r="AQ24" s="1202"/>
      <c r="AR24" s="1202"/>
      <c r="AS24" s="1202"/>
      <c r="AU24" s="1202"/>
      <c r="AV24" s="1202">
        <f>AA24</f>
        <v>4</v>
      </c>
    </row>
    <row r="27" spans="1:48" x14ac:dyDescent="0.2">
      <c r="D27" s="1511"/>
      <c r="E27" s="1511"/>
      <c r="F27" s="1511"/>
      <c r="G27" s="1511"/>
      <c r="H27" s="1511"/>
      <c r="I27" s="1511"/>
      <c r="J27" s="1511"/>
      <c r="K27" s="1511"/>
      <c r="L27" s="1511"/>
      <c r="M27" s="1511"/>
    </row>
    <row r="29" spans="1:48" x14ac:dyDescent="0.2">
      <c r="AN29" s="82"/>
    </row>
    <row r="36" spans="46:46" x14ac:dyDescent="0.2">
      <c r="AT36" s="1208"/>
    </row>
    <row r="37" spans="46:46" x14ac:dyDescent="0.2">
      <c r="AT37" s="1202"/>
    </row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1:C3"/>
    <mergeCell ref="AH2:AL2"/>
    <mergeCell ref="J2:L2"/>
    <mergeCell ref="AF1:AP1"/>
    <mergeCell ref="AQ1:AV1"/>
    <mergeCell ref="T2:W2"/>
    <mergeCell ref="AB2:AD2"/>
    <mergeCell ref="S1:AE1"/>
    <mergeCell ref="D1:R1"/>
  </mergeCells>
  <phoneticPr fontId="0" type="noConversion"/>
  <printOptions horizontalCentered="1"/>
  <pageMargins left="0.25" right="0.25" top="1" bottom="0.75" header="0.24" footer="0.31"/>
  <pageSetup paperSize="5" firstPageNumber="48" orientation="landscape" r:id="rId2"/>
  <headerFooter alignWithMargins="0">
    <oddHeader xml:space="preserve">&amp;L&amp;"Arial,Bold"&amp;18&amp;K000000FY2021-22 Budget Letter
March 2022&amp;R
</oddHeader>
    <oddFooter>&amp;R&amp;12&amp;P</oddFooter>
  </headerFooter>
  <colBreaks count="3" manualBreakCount="3">
    <brk id="18" max="19" man="1"/>
    <brk id="31" max="1048575" man="1"/>
    <brk id="42" max="1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D54"/>
  <sheetViews>
    <sheetView zoomScaleNormal="100" workbookViewId="0">
      <selection sqref="A1:C3"/>
    </sheetView>
  </sheetViews>
  <sheetFormatPr defaultColWidth="8.85546875" defaultRowHeight="12.75" x14ac:dyDescent="0.2"/>
  <cols>
    <col min="1" max="1" width="8.5703125" style="83" bestFit="1" customWidth="1"/>
    <col min="2" max="2" width="8" style="83" hidden="1" customWidth="1"/>
    <col min="3" max="3" width="35.140625" style="31" customWidth="1"/>
    <col min="4" max="4" width="14.7109375" style="31" customWidth="1"/>
    <col min="5" max="5" width="7.28515625" style="31" customWidth="1"/>
    <col min="6" max="6" width="14.7109375" style="31" customWidth="1"/>
    <col min="7" max="7" width="10.7109375" style="31" customWidth="1"/>
    <col min="8" max="8" width="7.28515625" style="31" customWidth="1"/>
    <col min="9" max="9" width="13.28515625" style="31" customWidth="1"/>
    <col min="10" max="10" width="10.7109375" style="31" customWidth="1"/>
    <col min="11" max="11" width="7.28515625" style="31" customWidth="1"/>
    <col min="12" max="12" width="13.28515625" style="31" customWidth="1"/>
    <col min="13" max="13" width="10.7109375" style="31" customWidth="1"/>
    <col min="14" max="14" width="7.28515625" style="31" customWidth="1"/>
    <col min="15" max="15" width="13.28515625" style="31" customWidth="1"/>
    <col min="16" max="16" width="10.7109375" style="31" customWidth="1"/>
    <col min="17" max="17" width="7.28515625" style="31" customWidth="1"/>
    <col min="18" max="18" width="13.28515625" style="31" customWidth="1"/>
    <col min="19" max="19" width="15.140625" style="31" customWidth="1"/>
    <col min="20" max="22" width="14.85546875" style="31" customWidth="1"/>
    <col min="23" max="23" width="15.42578125" style="31" customWidth="1"/>
    <col min="24" max="24" width="12.85546875" style="31" customWidth="1"/>
    <col min="25" max="26" width="15.42578125" style="31" customWidth="1"/>
    <col min="27" max="27" width="13.42578125" style="31" customWidth="1"/>
    <col min="28" max="28" width="17.7109375" style="31" customWidth="1"/>
    <col min="29" max="31" width="13.28515625" style="31" customWidth="1"/>
    <col min="32" max="32" width="13.140625" style="31" customWidth="1"/>
    <col min="33" max="33" width="16.42578125" style="31" bestFit="1" customWidth="1"/>
    <col min="34" max="35" width="14.85546875" style="31" bestFit="1" customWidth="1"/>
    <col min="36" max="40" width="12.85546875" style="31" customWidth="1"/>
    <col min="41" max="41" width="14.85546875" style="31" bestFit="1" customWidth="1"/>
    <col min="42" max="42" width="12.140625" style="31" customWidth="1"/>
    <col min="43" max="43" width="14.85546875" style="31" bestFit="1" customWidth="1"/>
    <col min="44" max="44" width="12.140625" style="31" bestFit="1" customWidth="1"/>
    <col min="45" max="45" width="14.85546875" style="31" bestFit="1" customWidth="1"/>
    <col min="46" max="47" width="13" style="31" customWidth="1"/>
    <col min="48" max="48" width="14.85546875" style="31" bestFit="1" customWidth="1"/>
    <col min="49" max="50" width="16.42578125" style="31" customWidth="1"/>
    <col min="51" max="56" width="12.28515625" style="31" hidden="1" customWidth="1"/>
    <col min="57" max="16384" width="8.85546875" style="31"/>
  </cols>
  <sheetData>
    <row r="1" spans="1:56" ht="21" customHeight="1" x14ac:dyDescent="0.2">
      <c r="A1" s="1671" t="s">
        <v>432</v>
      </c>
      <c r="B1" s="1671"/>
      <c r="C1" s="1672"/>
      <c r="D1" s="1892" t="s">
        <v>338</v>
      </c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4"/>
      <c r="T1" s="1892" t="s">
        <v>338</v>
      </c>
      <c r="U1" s="1893"/>
      <c r="V1" s="1893"/>
      <c r="W1" s="1893"/>
      <c r="X1" s="1893"/>
      <c r="Y1" s="1893"/>
      <c r="Z1" s="1893"/>
      <c r="AA1" s="1893"/>
      <c r="AB1" s="1893"/>
      <c r="AC1" s="1893"/>
      <c r="AD1" s="1893"/>
      <c r="AE1" s="1893"/>
      <c r="AF1" s="1893"/>
      <c r="AG1" s="1894"/>
      <c r="AH1" s="1889" t="s">
        <v>407</v>
      </c>
      <c r="AI1" s="1890"/>
      <c r="AJ1" s="1890"/>
      <c r="AK1" s="1890"/>
      <c r="AL1" s="1890"/>
      <c r="AM1" s="1890"/>
      <c r="AN1" s="1890"/>
      <c r="AO1" s="1890"/>
      <c r="AP1" s="1890"/>
      <c r="AQ1" s="1890"/>
      <c r="AR1" s="1890"/>
      <c r="AS1" s="1890"/>
      <c r="AT1" s="1890"/>
      <c r="AU1" s="1890"/>
      <c r="AV1" s="1891"/>
      <c r="AW1" s="1670" t="s">
        <v>548</v>
      </c>
      <c r="AX1" s="1670" t="s">
        <v>547</v>
      </c>
      <c r="AY1" s="1886" t="s">
        <v>1117</v>
      </c>
      <c r="AZ1" s="1887"/>
      <c r="BA1" s="1887"/>
      <c r="BB1" s="1887"/>
      <c r="BC1" s="1887"/>
      <c r="BD1" s="1888"/>
    </row>
    <row r="2" spans="1:56" ht="18.75" customHeight="1" x14ac:dyDescent="0.2">
      <c r="A2" s="1672"/>
      <c r="B2" s="1672"/>
      <c r="C2" s="1672"/>
      <c r="D2" s="1669" t="s">
        <v>1173</v>
      </c>
      <c r="E2" s="1673" t="s">
        <v>540</v>
      </c>
      <c r="F2" s="1673"/>
      <c r="G2" s="1673" t="s">
        <v>825</v>
      </c>
      <c r="H2" s="1673"/>
      <c r="I2" s="1673"/>
      <c r="J2" s="1673" t="s">
        <v>822</v>
      </c>
      <c r="K2" s="1673"/>
      <c r="L2" s="1673"/>
      <c r="M2" s="1673" t="s">
        <v>823</v>
      </c>
      <c r="N2" s="1673"/>
      <c r="O2" s="1673"/>
      <c r="P2" s="1673" t="s">
        <v>824</v>
      </c>
      <c r="Q2" s="1673"/>
      <c r="R2" s="1673"/>
      <c r="S2" s="1669" t="s">
        <v>445</v>
      </c>
      <c r="T2" s="1674" t="s">
        <v>241</v>
      </c>
      <c r="U2" s="1674"/>
      <c r="V2" s="1674"/>
      <c r="W2" s="1669" t="s">
        <v>446</v>
      </c>
      <c r="X2" s="1669" t="s">
        <v>858</v>
      </c>
      <c r="Y2" s="1669" t="s">
        <v>447</v>
      </c>
      <c r="Z2" s="1674" t="s">
        <v>1262</v>
      </c>
      <c r="AA2" s="1826" t="s">
        <v>1259</v>
      </c>
      <c r="AB2" s="1669" t="s">
        <v>831</v>
      </c>
      <c r="AC2" s="1669" t="s">
        <v>1091</v>
      </c>
      <c r="AD2" s="1669" t="s">
        <v>278</v>
      </c>
      <c r="AE2" s="1669" t="s">
        <v>243</v>
      </c>
      <c r="AF2" s="1675" t="s">
        <v>1260</v>
      </c>
      <c r="AG2" s="1669" t="s">
        <v>832</v>
      </c>
      <c r="AH2" s="1668" t="s">
        <v>1261</v>
      </c>
      <c r="AI2" s="1668" t="s">
        <v>355</v>
      </c>
      <c r="AJ2" s="1678" t="s">
        <v>241</v>
      </c>
      <c r="AK2" s="1678"/>
      <c r="AL2" s="1678"/>
      <c r="AM2" s="1678"/>
      <c r="AN2" s="1678"/>
      <c r="AO2" s="1668" t="s">
        <v>429</v>
      </c>
      <c r="AP2" s="1668" t="s">
        <v>856</v>
      </c>
      <c r="AQ2" s="1668" t="s">
        <v>430</v>
      </c>
      <c r="AR2" s="1674" t="s">
        <v>1262</v>
      </c>
      <c r="AS2" s="1668" t="s">
        <v>431</v>
      </c>
      <c r="AT2" s="1668" t="s">
        <v>1086</v>
      </c>
      <c r="AU2" s="1668" t="s">
        <v>278</v>
      </c>
      <c r="AV2" s="1668" t="s">
        <v>1087</v>
      </c>
      <c r="AW2" s="1670"/>
      <c r="AX2" s="1670"/>
      <c r="AY2" s="1825" t="s">
        <v>1106</v>
      </c>
      <c r="AZ2" s="1825" t="s">
        <v>1107</v>
      </c>
      <c r="BA2" s="1825" t="s">
        <v>398</v>
      </c>
      <c r="BB2" s="1825" t="s">
        <v>1108</v>
      </c>
      <c r="BC2" s="1825" t="s">
        <v>1109</v>
      </c>
      <c r="BD2" s="1825" t="s">
        <v>398</v>
      </c>
    </row>
    <row r="3" spans="1:56" ht="108.75" customHeight="1" x14ac:dyDescent="0.2">
      <c r="A3" s="1672"/>
      <c r="B3" s="1672"/>
      <c r="C3" s="1672"/>
      <c r="D3" s="1669"/>
      <c r="E3" s="772" t="s">
        <v>424</v>
      </c>
      <c r="F3" s="772" t="s">
        <v>543</v>
      </c>
      <c r="G3" s="772" t="s">
        <v>1174</v>
      </c>
      <c r="H3" s="772" t="s">
        <v>424</v>
      </c>
      <c r="I3" s="772" t="s">
        <v>352</v>
      </c>
      <c r="J3" s="772" t="s">
        <v>1175</v>
      </c>
      <c r="K3" s="772" t="s">
        <v>424</v>
      </c>
      <c r="L3" s="772" t="s">
        <v>352</v>
      </c>
      <c r="M3" s="772" t="s">
        <v>1176</v>
      </c>
      <c r="N3" s="772" t="s">
        <v>424</v>
      </c>
      <c r="O3" s="772" t="s">
        <v>352</v>
      </c>
      <c r="P3" s="772" t="s">
        <v>1176</v>
      </c>
      <c r="Q3" s="772" t="s">
        <v>424</v>
      </c>
      <c r="R3" s="772" t="s">
        <v>352</v>
      </c>
      <c r="S3" s="1669"/>
      <c r="T3" s="688" t="s">
        <v>1156</v>
      </c>
      <c r="U3" s="688" t="s">
        <v>1157</v>
      </c>
      <c r="V3" s="688" t="s">
        <v>242</v>
      </c>
      <c r="W3" s="1669"/>
      <c r="X3" s="1669"/>
      <c r="Y3" s="1669"/>
      <c r="Z3" s="1674"/>
      <c r="AA3" s="1827"/>
      <c r="AB3" s="1669"/>
      <c r="AC3" s="1669"/>
      <c r="AD3" s="1669"/>
      <c r="AE3" s="1669"/>
      <c r="AF3" s="1675"/>
      <c r="AG3" s="1669"/>
      <c r="AH3" s="1668"/>
      <c r="AI3" s="1668"/>
      <c r="AJ3" s="688" t="s">
        <v>1179</v>
      </c>
      <c r="AK3" s="688" t="s">
        <v>1180</v>
      </c>
      <c r="AL3" s="688" t="s">
        <v>1181</v>
      </c>
      <c r="AM3" s="688" t="s">
        <v>1182</v>
      </c>
      <c r="AN3" s="688" t="s">
        <v>242</v>
      </c>
      <c r="AO3" s="1668"/>
      <c r="AP3" s="1668"/>
      <c r="AQ3" s="1668"/>
      <c r="AR3" s="1674"/>
      <c r="AS3" s="1668"/>
      <c r="AT3" s="1668"/>
      <c r="AU3" s="1668"/>
      <c r="AV3" s="1668"/>
      <c r="AW3" s="1670"/>
      <c r="AX3" s="1670"/>
      <c r="AY3" s="1825"/>
      <c r="AZ3" s="1825"/>
      <c r="BA3" s="1825"/>
      <c r="BB3" s="1825"/>
      <c r="BC3" s="1825"/>
      <c r="BD3" s="1825"/>
    </row>
    <row r="4" spans="1:56" ht="14.25" customHeight="1" x14ac:dyDescent="0.2">
      <c r="A4" s="778"/>
      <c r="B4" s="779"/>
      <c r="C4" s="776"/>
      <c r="D4" s="773">
        <v>1</v>
      </c>
      <c r="E4" s="773">
        <f t="shared" ref="E4:Z4" si="0">D4+1</f>
        <v>2</v>
      </c>
      <c r="F4" s="773">
        <f t="shared" si="0"/>
        <v>3</v>
      </c>
      <c r="G4" s="773">
        <f t="shared" si="0"/>
        <v>4</v>
      </c>
      <c r="H4" s="773">
        <f t="shared" si="0"/>
        <v>5</v>
      </c>
      <c r="I4" s="773">
        <f t="shared" si="0"/>
        <v>6</v>
      </c>
      <c r="J4" s="773">
        <f t="shared" si="0"/>
        <v>7</v>
      </c>
      <c r="K4" s="773">
        <f t="shared" si="0"/>
        <v>8</v>
      </c>
      <c r="L4" s="773">
        <f t="shared" si="0"/>
        <v>9</v>
      </c>
      <c r="M4" s="773">
        <f t="shared" si="0"/>
        <v>10</v>
      </c>
      <c r="N4" s="773">
        <f t="shared" si="0"/>
        <v>11</v>
      </c>
      <c r="O4" s="773">
        <f t="shared" si="0"/>
        <v>12</v>
      </c>
      <c r="P4" s="773">
        <f t="shared" si="0"/>
        <v>13</v>
      </c>
      <c r="Q4" s="773">
        <f t="shared" si="0"/>
        <v>14</v>
      </c>
      <c r="R4" s="773">
        <f t="shared" si="0"/>
        <v>15</v>
      </c>
      <c r="S4" s="773">
        <f>R4+1</f>
        <v>16</v>
      </c>
      <c r="T4" s="773">
        <f t="shared" si="0"/>
        <v>17</v>
      </c>
      <c r="U4" s="773">
        <f t="shared" si="0"/>
        <v>18</v>
      </c>
      <c r="V4" s="773">
        <f t="shared" si="0"/>
        <v>19</v>
      </c>
      <c r="W4" s="773">
        <f t="shared" si="0"/>
        <v>20</v>
      </c>
      <c r="X4" s="773">
        <f t="shared" si="0"/>
        <v>21</v>
      </c>
      <c r="Y4" s="773">
        <f t="shared" si="0"/>
        <v>22</v>
      </c>
      <c r="Z4" s="773">
        <f t="shared" si="0"/>
        <v>23</v>
      </c>
      <c r="AA4" s="773" t="s">
        <v>752</v>
      </c>
      <c r="AB4" s="773">
        <v>24</v>
      </c>
      <c r="AC4" s="773">
        <f>AB4+1</f>
        <v>25</v>
      </c>
      <c r="AD4" s="773">
        <f>AC4+1</f>
        <v>26</v>
      </c>
      <c r="AE4" s="773">
        <f>AD4+1</f>
        <v>27</v>
      </c>
      <c r="AF4" s="773" t="s">
        <v>753</v>
      </c>
      <c r="AG4" s="773">
        <v>28</v>
      </c>
      <c r="AH4" s="773">
        <f t="shared" ref="AH4:AV4" si="1">AG4+1</f>
        <v>29</v>
      </c>
      <c r="AI4" s="773">
        <f t="shared" si="1"/>
        <v>30</v>
      </c>
      <c r="AJ4" s="773">
        <f t="shared" si="1"/>
        <v>31</v>
      </c>
      <c r="AK4" s="773">
        <f t="shared" si="1"/>
        <v>32</v>
      </c>
      <c r="AL4" s="773">
        <f t="shared" si="1"/>
        <v>33</v>
      </c>
      <c r="AM4" s="773">
        <f t="shared" si="1"/>
        <v>34</v>
      </c>
      <c r="AN4" s="773">
        <f t="shared" si="1"/>
        <v>35</v>
      </c>
      <c r="AO4" s="773">
        <f t="shared" si="1"/>
        <v>36</v>
      </c>
      <c r="AP4" s="773">
        <f t="shared" si="1"/>
        <v>37</v>
      </c>
      <c r="AQ4" s="773">
        <f t="shared" si="1"/>
        <v>38</v>
      </c>
      <c r="AR4" s="773">
        <f t="shared" si="1"/>
        <v>39</v>
      </c>
      <c r="AS4" s="773">
        <f t="shared" si="1"/>
        <v>40</v>
      </c>
      <c r="AT4" s="773">
        <f t="shared" si="1"/>
        <v>41</v>
      </c>
      <c r="AU4" s="773">
        <f t="shared" si="1"/>
        <v>42</v>
      </c>
      <c r="AV4" s="773">
        <f t="shared" si="1"/>
        <v>43</v>
      </c>
      <c r="AW4" s="467">
        <f>AV4+1</f>
        <v>44</v>
      </c>
      <c r="AX4" s="467">
        <f>AW4+1</f>
        <v>45</v>
      </c>
      <c r="AY4" s="467">
        <f t="shared" ref="AY4:BD4" si="2">AX4+1</f>
        <v>46</v>
      </c>
      <c r="AZ4" s="467">
        <f t="shared" si="2"/>
        <v>47</v>
      </c>
      <c r="BA4" s="467">
        <f t="shared" si="2"/>
        <v>48</v>
      </c>
      <c r="BB4" s="467">
        <f t="shared" si="2"/>
        <v>49</v>
      </c>
      <c r="BC4" s="467">
        <f t="shared" si="2"/>
        <v>50</v>
      </c>
      <c r="BD4" s="467">
        <f t="shared" si="2"/>
        <v>51</v>
      </c>
    </row>
    <row r="5" spans="1:56" s="483" customFormat="1" ht="11.25" hidden="1" x14ac:dyDescent="0.2">
      <c r="A5" s="775"/>
      <c r="B5" s="916"/>
      <c r="C5" s="777"/>
      <c r="D5" s="759" t="s">
        <v>573</v>
      </c>
      <c r="E5" s="759"/>
      <c r="F5" s="759" t="s">
        <v>573</v>
      </c>
      <c r="G5" s="759" t="s">
        <v>573</v>
      </c>
      <c r="H5" s="759"/>
      <c r="I5" s="759" t="s">
        <v>573</v>
      </c>
      <c r="J5" s="759" t="s">
        <v>573</v>
      </c>
      <c r="K5" s="759"/>
      <c r="L5" s="759" t="s">
        <v>573</v>
      </c>
      <c r="M5" s="759" t="s">
        <v>573</v>
      </c>
      <c r="N5" s="759"/>
      <c r="O5" s="759" t="s">
        <v>573</v>
      </c>
      <c r="P5" s="759" t="s">
        <v>573</v>
      </c>
      <c r="Q5" s="759"/>
      <c r="R5" s="759" t="s">
        <v>573</v>
      </c>
      <c r="S5" s="759" t="s">
        <v>573</v>
      </c>
      <c r="T5" s="759" t="s">
        <v>573</v>
      </c>
      <c r="U5" s="759" t="s">
        <v>573</v>
      </c>
      <c r="V5" s="759" t="s">
        <v>573</v>
      </c>
      <c r="W5" s="759" t="s">
        <v>573</v>
      </c>
      <c r="X5" s="759" t="s">
        <v>573</v>
      </c>
      <c r="Y5" s="759" t="s">
        <v>573</v>
      </c>
      <c r="Z5" s="759" t="s">
        <v>573</v>
      </c>
      <c r="AA5" s="759" t="s">
        <v>573</v>
      </c>
      <c r="AB5" s="759" t="s">
        <v>573</v>
      </c>
      <c r="AC5" s="759" t="s">
        <v>573</v>
      </c>
      <c r="AD5" s="759" t="s">
        <v>573</v>
      </c>
      <c r="AE5" s="759" t="s">
        <v>573</v>
      </c>
      <c r="AF5" s="759" t="s">
        <v>573</v>
      </c>
      <c r="AG5" s="759" t="s">
        <v>573</v>
      </c>
      <c r="AH5" s="759"/>
      <c r="AI5" s="759" t="s">
        <v>573</v>
      </c>
      <c r="AJ5" s="759" t="s">
        <v>573</v>
      </c>
      <c r="AK5" s="759" t="s">
        <v>573</v>
      </c>
      <c r="AL5" s="759" t="s">
        <v>573</v>
      </c>
      <c r="AM5" s="759" t="s">
        <v>573</v>
      </c>
      <c r="AN5" s="759" t="s">
        <v>573</v>
      </c>
      <c r="AO5" s="759" t="s">
        <v>573</v>
      </c>
      <c r="AP5" s="759" t="s">
        <v>573</v>
      </c>
      <c r="AQ5" s="759" t="s">
        <v>573</v>
      </c>
      <c r="AR5" s="759" t="s">
        <v>573</v>
      </c>
      <c r="AS5" s="759" t="s">
        <v>573</v>
      </c>
      <c r="AT5" s="759" t="s">
        <v>573</v>
      </c>
      <c r="AU5" s="759" t="s">
        <v>573</v>
      </c>
      <c r="AV5" s="759" t="s">
        <v>573</v>
      </c>
      <c r="AW5" s="759" t="s">
        <v>574</v>
      </c>
      <c r="AX5" s="759" t="s">
        <v>574</v>
      </c>
      <c r="AY5" s="759" t="s">
        <v>748</v>
      </c>
      <c r="AZ5" s="759" t="s">
        <v>574</v>
      </c>
      <c r="BA5" s="759" t="s">
        <v>574</v>
      </c>
      <c r="BB5" s="759" t="s">
        <v>748</v>
      </c>
      <c r="BC5" s="759" t="s">
        <v>574</v>
      </c>
      <c r="BD5" s="759" t="s">
        <v>574</v>
      </c>
    </row>
    <row r="6" spans="1:56" s="483" customFormat="1" ht="45" x14ac:dyDescent="0.2">
      <c r="A6" s="780"/>
      <c r="B6" s="781" t="s">
        <v>921</v>
      </c>
      <c r="C6" s="792"/>
      <c r="D6" s="774" t="s">
        <v>720</v>
      </c>
      <c r="E6" s="634" t="s">
        <v>1125</v>
      </c>
      <c r="F6" s="634" t="s">
        <v>721</v>
      </c>
      <c r="G6" s="774" t="s">
        <v>821</v>
      </c>
      <c r="H6" s="774" t="s">
        <v>1120</v>
      </c>
      <c r="I6" s="774" t="s">
        <v>758</v>
      </c>
      <c r="J6" s="774" t="s">
        <v>820</v>
      </c>
      <c r="K6" s="774" t="s">
        <v>1121</v>
      </c>
      <c r="L6" s="774" t="s">
        <v>759</v>
      </c>
      <c r="M6" s="774" t="s">
        <v>818</v>
      </c>
      <c r="N6" s="774" t="s">
        <v>1122</v>
      </c>
      <c r="O6" s="774" t="s">
        <v>760</v>
      </c>
      <c r="P6" s="774" t="s">
        <v>819</v>
      </c>
      <c r="Q6" s="774" t="s">
        <v>1123</v>
      </c>
      <c r="R6" s="774" t="s">
        <v>761</v>
      </c>
      <c r="S6" s="774" t="s">
        <v>854</v>
      </c>
      <c r="T6" s="774" t="s">
        <v>814</v>
      </c>
      <c r="U6" s="774" t="s">
        <v>815</v>
      </c>
      <c r="V6" s="774" t="s">
        <v>762</v>
      </c>
      <c r="W6" s="774" t="s">
        <v>763</v>
      </c>
      <c r="X6" s="774" t="s">
        <v>764</v>
      </c>
      <c r="Y6" s="774" t="s">
        <v>765</v>
      </c>
      <c r="Z6" s="774" t="s">
        <v>725</v>
      </c>
      <c r="AA6" s="774" t="s">
        <v>1588</v>
      </c>
      <c r="AB6" s="774" t="s">
        <v>849</v>
      </c>
      <c r="AC6" s="774" t="s">
        <v>1589</v>
      </c>
      <c r="AD6" s="774" t="s">
        <v>766</v>
      </c>
      <c r="AE6" s="774" t="s">
        <v>851</v>
      </c>
      <c r="AF6" s="1556" t="s">
        <v>1495</v>
      </c>
      <c r="AG6" s="774" t="s">
        <v>852</v>
      </c>
      <c r="AH6" s="774" t="s">
        <v>1126</v>
      </c>
      <c r="AI6" s="774" t="s">
        <v>767</v>
      </c>
      <c r="AJ6" s="774" t="s">
        <v>814</v>
      </c>
      <c r="AK6" s="774" t="s">
        <v>768</v>
      </c>
      <c r="AL6" s="774" t="s">
        <v>815</v>
      </c>
      <c r="AM6" s="774" t="s">
        <v>769</v>
      </c>
      <c r="AN6" s="774" t="s">
        <v>770</v>
      </c>
      <c r="AO6" s="774" t="s">
        <v>771</v>
      </c>
      <c r="AP6" s="774" t="s">
        <v>772</v>
      </c>
      <c r="AQ6" s="774" t="s">
        <v>773</v>
      </c>
      <c r="AR6" s="774" t="s">
        <v>725</v>
      </c>
      <c r="AS6" s="774" t="s">
        <v>750</v>
      </c>
      <c r="AT6" s="774" t="s">
        <v>1590</v>
      </c>
      <c r="AU6" s="774" t="s">
        <v>751</v>
      </c>
      <c r="AV6" s="774" t="s">
        <v>853</v>
      </c>
      <c r="AW6" s="759" t="s">
        <v>754</v>
      </c>
      <c r="AX6" s="759" t="s">
        <v>755</v>
      </c>
      <c r="AY6" s="759" t="s">
        <v>756</v>
      </c>
      <c r="AZ6" s="759" t="s">
        <v>1110</v>
      </c>
      <c r="BA6" s="759" t="s">
        <v>1111</v>
      </c>
      <c r="BB6" s="759" t="s">
        <v>757</v>
      </c>
      <c r="BC6" s="759" t="s">
        <v>1110</v>
      </c>
      <c r="BD6" s="759" t="s">
        <v>1056</v>
      </c>
    </row>
    <row r="7" spans="1:56" ht="15.75" customHeight="1" x14ac:dyDescent="0.2">
      <c r="A7" s="785">
        <v>341001</v>
      </c>
      <c r="B7" s="917">
        <v>2</v>
      </c>
      <c r="C7" s="787" t="s">
        <v>262</v>
      </c>
      <c r="D7" s="782">
        <f>'5C1B_DArbonne'!$C$85</f>
        <v>932</v>
      </c>
      <c r="E7" s="199"/>
      <c r="F7" s="200">
        <f>'5C1B_DArbonne'!$E$85</f>
        <v>4751833.319342833</v>
      </c>
      <c r="G7" s="201">
        <f>'5C1B_DArbonne'!$F$85</f>
        <v>520</v>
      </c>
      <c r="H7" s="199"/>
      <c r="I7" s="200">
        <f>'5C1B_DArbonne'!$H$85</f>
        <v>352429.00384922471</v>
      </c>
      <c r="J7" s="1184">
        <f>'5C1B_DArbonne'!$I$85</f>
        <v>426</v>
      </c>
      <c r="K7" s="199"/>
      <c r="L7" s="200">
        <f>'5C1B_DArbonne'!$K$85</f>
        <v>78646.514197296172</v>
      </c>
      <c r="M7" s="201">
        <f>'5C1B_DArbonne'!$L$85</f>
        <v>103</v>
      </c>
      <c r="N7" s="199"/>
      <c r="O7" s="200">
        <f>'5C1B_DArbonne'!$N$85</f>
        <v>474250.51193242008</v>
      </c>
      <c r="P7" s="201">
        <f>'5C1B_DArbonne'!$O$85</f>
        <v>31</v>
      </c>
      <c r="Q7" s="199"/>
      <c r="R7" s="200">
        <f>'5C1B_DArbonne'!$Q$85</f>
        <v>57681.553521762318</v>
      </c>
      <c r="S7" s="202">
        <f>'5C1B_DArbonne'!$R$85</f>
        <v>5714842</v>
      </c>
      <c r="T7" s="199">
        <f>'5C1B_DArbonne'!$S$85</f>
        <v>300116</v>
      </c>
      <c r="U7" s="199">
        <f>'5C1B_DArbonne'!$T$85</f>
        <v>-15774</v>
      </c>
      <c r="V7" s="203">
        <f>'5C1B_DArbonne'!$U$85</f>
        <v>284342</v>
      </c>
      <c r="W7" s="202">
        <f>'5C1B_DArbonne'!$V$85</f>
        <v>5999184</v>
      </c>
      <c r="X7" s="200">
        <f>'5C1B_DArbonne'!$W$85</f>
        <v>-14998</v>
      </c>
      <c r="Y7" s="202">
        <f>'5C1B_DArbonne'!$X$85</f>
        <v>5984186</v>
      </c>
      <c r="Z7" s="199">
        <f>'5C1B_DArbonne'!$Y$85</f>
        <v>0</v>
      </c>
      <c r="AA7" s="213">
        <f>'5C1B_DArbonne'!$Z$78+'5C1B_DArbonne'!$Z$82+'5C1B_DArbonne'!$Z$83+'5C1B_DArbonne'!$Z$84</f>
        <v>219057</v>
      </c>
      <c r="AB7" s="202">
        <f>'5C1B_DArbonne'!$Z$85</f>
        <v>6203243</v>
      </c>
      <c r="AC7" s="199">
        <f>'5C1B_DArbonne'!$AA$85</f>
        <v>3943512</v>
      </c>
      <c r="AD7" s="199">
        <f>'5C1B_DArbonne'!$AB$85</f>
        <v>2259731</v>
      </c>
      <c r="AE7" s="202">
        <f>'5C1B_DArbonne'!$AC$85</f>
        <v>564934</v>
      </c>
      <c r="AF7" s="213">
        <f>'5C1B_DArbonne'!$AD$79+'5C1B_DArbonne'!$AD$80+'5C1B_DArbonne'!$AD$81</f>
        <v>44826</v>
      </c>
      <c r="AG7" s="204">
        <f>'5C1B_DArbonne'!$AD$85</f>
        <v>6248069</v>
      </c>
      <c r="AH7" s="205"/>
      <c r="AI7" s="206">
        <f>'5C1B_DArbonne'!$AF$85</f>
        <v>4767183</v>
      </c>
      <c r="AJ7" s="198">
        <f>'5C1B_DArbonne'!$AG$85</f>
        <v>41</v>
      </c>
      <c r="AK7" s="205">
        <f>'5C1B_DArbonne'!$AH$85</f>
        <v>224435</v>
      </c>
      <c r="AL7" s="198">
        <f>'5C1B_DArbonne'!$AI$85</f>
        <v>0</v>
      </c>
      <c r="AM7" s="207">
        <f>'5C1B_DArbonne'!$AJ$85</f>
        <v>4517</v>
      </c>
      <c r="AN7" s="208">
        <f>'5C1B_DArbonne'!$AK$85</f>
        <v>228952</v>
      </c>
      <c r="AO7" s="206">
        <f>'5C1B_DArbonne'!$AL$85</f>
        <v>4996135</v>
      </c>
      <c r="AP7" s="209">
        <f>'5C1B_DArbonne'!$AM$85</f>
        <v>-12490</v>
      </c>
      <c r="AQ7" s="206">
        <f>'5C1B_DArbonne'!$AN$85</f>
        <v>4983645</v>
      </c>
      <c r="AR7" s="207">
        <f>'5C1B_DArbonne'!$AO$85</f>
        <v>0</v>
      </c>
      <c r="AS7" s="206">
        <f>'5C1B_DArbonne'!$AP$85</f>
        <v>4983645</v>
      </c>
      <c r="AT7" s="207">
        <f>'5C1B_DArbonne'!$AQ$85</f>
        <v>2888648</v>
      </c>
      <c r="AU7" s="207">
        <f>'5C1B_DArbonne'!$AR$85</f>
        <v>2094997</v>
      </c>
      <c r="AV7" s="206">
        <f>'5C1B_DArbonne'!$AS$85</f>
        <v>523750</v>
      </c>
      <c r="AW7" s="207">
        <f t="shared" ref="AW7:AW39" si="3">AB7+AS7</f>
        <v>11186888</v>
      </c>
      <c r="AX7" s="207">
        <f t="shared" ref="AX7:AX39" si="4">AE7+AV7</f>
        <v>1088684</v>
      </c>
      <c r="AY7" s="209">
        <f t="shared" ref="AY7:AY39" si="5">-X7</f>
        <v>14998</v>
      </c>
      <c r="AZ7" s="209">
        <v>14286</v>
      </c>
      <c r="BA7" s="209">
        <f t="shared" ref="BA7:BA39" si="6">AY7-AZ7</f>
        <v>712</v>
      </c>
      <c r="BB7" s="209">
        <f t="shared" ref="BB7:BB39" si="7">-AP7</f>
        <v>12490</v>
      </c>
      <c r="BC7" s="209">
        <v>10859</v>
      </c>
      <c r="BD7" s="209">
        <f t="shared" ref="BD7:BD39" si="8">BB7-BC7</f>
        <v>1631</v>
      </c>
    </row>
    <row r="8" spans="1:56" ht="15.75" customHeight="1" x14ac:dyDescent="0.2">
      <c r="A8" s="211">
        <v>343001</v>
      </c>
      <c r="B8" s="918">
        <v>1</v>
      </c>
      <c r="C8" s="788" t="s">
        <v>380</v>
      </c>
      <c r="D8" s="783">
        <f>'5C1A_Madison'!$C$85</f>
        <v>592</v>
      </c>
      <c r="E8" s="216"/>
      <c r="F8" s="217">
        <f>'5C1A_Madison'!$E$85</f>
        <v>2158422.4213609416</v>
      </c>
      <c r="G8" s="218">
        <f>'5C1A_Madison'!$F$85</f>
        <v>442</v>
      </c>
      <c r="H8" s="216"/>
      <c r="I8" s="217">
        <f>'5C1A_Madison'!$H$85</f>
        <v>203886.27566583434</v>
      </c>
      <c r="J8" s="1185">
        <f>'5C1A_Madison'!$I$85</f>
        <v>716</v>
      </c>
      <c r="K8" s="216"/>
      <c r="L8" s="217">
        <f>'5C1A_Madison'!$K$85</f>
        <v>90133.415443966136</v>
      </c>
      <c r="M8" s="218">
        <f>'5C1A_Madison'!$L$85</f>
        <v>29</v>
      </c>
      <c r="N8" s="216"/>
      <c r="O8" s="217">
        <f>'5C1A_Madison'!$N$85</f>
        <v>91125.530526380942</v>
      </c>
      <c r="P8" s="218">
        <f>'5C1A_Madison'!$O$85</f>
        <v>1</v>
      </c>
      <c r="Q8" s="216"/>
      <c r="R8" s="217">
        <f>'5C1A_Madison'!$Q$85</f>
        <v>1237.9284575960353</v>
      </c>
      <c r="S8" s="219">
        <f>'5C1A_Madison'!$R$85</f>
        <v>2544806</v>
      </c>
      <c r="T8" s="216">
        <f>'5C1A_Madison'!$S$85</f>
        <v>-107542</v>
      </c>
      <c r="U8" s="216">
        <f>'5C1A_Madison'!$T$85</f>
        <v>-13525</v>
      </c>
      <c r="V8" s="220">
        <f>'5C1A_Madison'!$U$85</f>
        <v>-121067</v>
      </c>
      <c r="W8" s="219">
        <f>'5C1A_Madison'!$V$85</f>
        <v>2423739</v>
      </c>
      <c r="X8" s="217">
        <f>'5C1A_Madison'!$W$85</f>
        <v>-6058</v>
      </c>
      <c r="Y8" s="219">
        <f>'5C1A_Madison'!$X$85</f>
        <v>2417681</v>
      </c>
      <c r="Z8" s="216">
        <f>'5C1A_Madison'!$Y$85</f>
        <v>2741</v>
      </c>
      <c r="AA8" s="221">
        <f>'5C1A_Madison'!$Z$78+'5C1A_Madison'!$Z$82+'5C1A_Madison'!$Z$83+'5C1A_Madison'!$Z$84</f>
        <v>143448</v>
      </c>
      <c r="AB8" s="219">
        <f>'5C1A_Madison'!$Z$85</f>
        <v>2563870</v>
      </c>
      <c r="AC8" s="216">
        <f>'5C1A_Madison'!$AA$85</f>
        <v>1786336</v>
      </c>
      <c r="AD8" s="216">
        <f>'5C1A_Madison'!$AB$85</f>
        <v>777534</v>
      </c>
      <c r="AE8" s="219">
        <f>'5C1A_Madison'!$AC$85</f>
        <v>194384</v>
      </c>
      <c r="AF8" s="221">
        <f>'5C1A_Madison'!$AD$79+'5C1A_Madison'!$AD$80+'5C1A_Madison'!$AD$81</f>
        <v>54948</v>
      </c>
      <c r="AG8" s="222">
        <f>'5C1A_Madison'!$AD$85</f>
        <v>2618818</v>
      </c>
      <c r="AH8" s="223"/>
      <c r="AI8" s="224">
        <f>'5C1A_Madison'!$AF$85</f>
        <v>4802442</v>
      </c>
      <c r="AJ8" s="215">
        <f>'5C1A_Madison'!$AG$85</f>
        <v>-46</v>
      </c>
      <c r="AK8" s="223">
        <f>'5C1A_Madison'!$AH$85</f>
        <v>-455073</v>
      </c>
      <c r="AL8" s="215">
        <f>'5C1A_Madison'!$AI$85</f>
        <v>-4</v>
      </c>
      <c r="AM8" s="225">
        <f>'5C1A_Madison'!$AJ$85</f>
        <v>-4678</v>
      </c>
      <c r="AN8" s="226">
        <f>'5C1A_Madison'!$AK$85</f>
        <v>-459751</v>
      </c>
      <c r="AO8" s="224">
        <f>'5C1A_Madison'!$AL$85</f>
        <v>4342691</v>
      </c>
      <c r="AP8" s="227">
        <f>'5C1A_Madison'!$AM$85</f>
        <v>-10857</v>
      </c>
      <c r="AQ8" s="224">
        <f>'5C1A_Madison'!$AN$85</f>
        <v>4331834</v>
      </c>
      <c r="AR8" s="225">
        <f>'5C1A_Madison'!$AO$85</f>
        <v>1915</v>
      </c>
      <c r="AS8" s="224">
        <f>'5C1A_Madison'!$AP$85</f>
        <v>4333749</v>
      </c>
      <c r="AT8" s="225">
        <f>'5C1A_Madison'!$AQ$85</f>
        <v>3050152</v>
      </c>
      <c r="AU8" s="225">
        <f>'5C1A_Madison'!$AR$85</f>
        <v>1283597</v>
      </c>
      <c r="AV8" s="224">
        <f>'5C1A_Madison'!$AS$85</f>
        <v>320900</v>
      </c>
      <c r="AW8" s="225">
        <f t="shared" si="3"/>
        <v>6897619</v>
      </c>
      <c r="AX8" s="225">
        <f t="shared" si="4"/>
        <v>515284</v>
      </c>
      <c r="AY8" s="227">
        <f t="shared" si="5"/>
        <v>6058</v>
      </c>
      <c r="AZ8" s="227">
        <v>6363</v>
      </c>
      <c r="BA8" s="227">
        <f t="shared" si="6"/>
        <v>-305</v>
      </c>
      <c r="BB8" s="227">
        <f t="shared" si="7"/>
        <v>10857</v>
      </c>
      <c r="BC8" s="227">
        <v>11463</v>
      </c>
      <c r="BD8" s="227">
        <f t="shared" si="8"/>
        <v>-606</v>
      </c>
    </row>
    <row r="9" spans="1:56" ht="15.75" customHeight="1" x14ac:dyDescent="0.2">
      <c r="A9" s="211">
        <v>344001</v>
      </c>
      <c r="B9" s="918">
        <v>3</v>
      </c>
      <c r="C9" s="788" t="s">
        <v>263</v>
      </c>
      <c r="D9" s="783">
        <f>'5C1C_IntlHigh'!$C$85</f>
        <v>379</v>
      </c>
      <c r="E9" s="216"/>
      <c r="F9" s="217">
        <f>'5C1C_IntlHigh'!$E$85</f>
        <v>1349898.3369293213</v>
      </c>
      <c r="G9" s="218">
        <f>'5C1C_IntlHigh'!$F$85</f>
        <v>304</v>
      </c>
      <c r="H9" s="216"/>
      <c r="I9" s="217">
        <f>'5C1C_IntlHigh'!$H$85</f>
        <v>145965.82057255501</v>
      </c>
      <c r="J9" s="1185">
        <f>'5C1C_IntlHigh'!$I$85</f>
        <v>396</v>
      </c>
      <c r="K9" s="216"/>
      <c r="L9" s="217">
        <f>'5C1C_IntlHigh'!$K$85</f>
        <v>51984.880475714337</v>
      </c>
      <c r="M9" s="218">
        <f>'5C1C_IntlHigh'!$L$85</f>
        <v>27</v>
      </c>
      <c r="N9" s="216"/>
      <c r="O9" s="217">
        <f>'5C1C_IntlHigh'!$N$85</f>
        <v>89192.907666171683</v>
      </c>
      <c r="P9" s="218">
        <f>'5C1C_IntlHigh'!$O$85</f>
        <v>0</v>
      </c>
      <c r="Q9" s="216"/>
      <c r="R9" s="217">
        <f>'5C1C_IntlHigh'!$Q$85</f>
        <v>0</v>
      </c>
      <c r="S9" s="219">
        <f>'5C1C_IntlHigh'!$R$85</f>
        <v>1637042</v>
      </c>
      <c r="T9" s="216">
        <f>'5C1C_IntlHigh'!$S$85</f>
        <v>-11072</v>
      </c>
      <c r="U9" s="216">
        <f>'5C1C_IntlHigh'!$T$85</f>
        <v>43162</v>
      </c>
      <c r="V9" s="220">
        <f>'5C1C_IntlHigh'!$U$85</f>
        <v>32090</v>
      </c>
      <c r="W9" s="219">
        <f>'5C1C_IntlHigh'!$V$85</f>
        <v>1669132</v>
      </c>
      <c r="X9" s="217">
        <f>'5C1C_IntlHigh'!$W$85</f>
        <v>-4173</v>
      </c>
      <c r="Y9" s="219">
        <f>'5C1C_IntlHigh'!$X$85</f>
        <v>1664959</v>
      </c>
      <c r="Z9" s="216">
        <f>'5C1C_IntlHigh'!$Y$85</f>
        <v>-1695</v>
      </c>
      <c r="AA9" s="221">
        <f>'5C1C_IntlHigh'!$Z$78+'5C1C_IntlHigh'!$Z$82+'5C1C_IntlHigh'!$Z$83+'5C1C_IntlHigh'!$Z$84</f>
        <v>135631</v>
      </c>
      <c r="AB9" s="219">
        <f>'5C1C_IntlHigh'!$Z$85</f>
        <v>1798895</v>
      </c>
      <c r="AC9" s="216">
        <f>'5C1C_IntlHigh'!$AA$85</f>
        <v>1183600</v>
      </c>
      <c r="AD9" s="216">
        <f>'5C1C_IntlHigh'!$AB$85</f>
        <v>615295</v>
      </c>
      <c r="AE9" s="219">
        <f>'5C1C_IntlHigh'!$AC$85</f>
        <v>153824</v>
      </c>
      <c r="AF9" s="221">
        <f>'5C1C_IntlHigh'!$AD$79+'5C1C_IntlHigh'!$AD$80+'5C1C_IntlHigh'!$AD$81</f>
        <v>10000</v>
      </c>
      <c r="AG9" s="222">
        <f>'5C1C_IntlHigh'!$AD$85</f>
        <v>1808895</v>
      </c>
      <c r="AH9" s="223"/>
      <c r="AI9" s="224">
        <f>'5C1C_IntlHigh'!$AF$85</f>
        <v>2306940</v>
      </c>
      <c r="AJ9" s="215">
        <f>'5C1C_IntlHigh'!$AG$85</f>
        <v>-5</v>
      </c>
      <c r="AK9" s="223">
        <f>'5C1C_IntlHigh'!$AH$85</f>
        <v>-22382</v>
      </c>
      <c r="AL9" s="215">
        <f>'5C1C_IntlHigh'!$AI$85</f>
        <v>15</v>
      </c>
      <c r="AM9" s="225">
        <f>'5C1C_IntlHigh'!$AJ$85</f>
        <v>16516</v>
      </c>
      <c r="AN9" s="226">
        <f>'5C1C_IntlHigh'!$AK$85</f>
        <v>-5866</v>
      </c>
      <c r="AO9" s="224">
        <f>'5C1C_IntlHigh'!$AL$85</f>
        <v>2301074</v>
      </c>
      <c r="AP9" s="227">
        <f>'5C1C_IntlHigh'!$AM$85</f>
        <v>-5753</v>
      </c>
      <c r="AQ9" s="224">
        <f>'5C1C_IntlHigh'!$AN$85</f>
        <v>2295321</v>
      </c>
      <c r="AR9" s="225">
        <f>'5C1C_IntlHigh'!$AO$85</f>
        <v>-2851</v>
      </c>
      <c r="AS9" s="224">
        <f>'5C1C_IntlHigh'!$AP$85</f>
        <v>2292470</v>
      </c>
      <c r="AT9" s="225">
        <f>'5C1C_IntlHigh'!$AQ$85</f>
        <v>1392720</v>
      </c>
      <c r="AU9" s="225">
        <f>'5C1C_IntlHigh'!$AR$85</f>
        <v>899750</v>
      </c>
      <c r="AV9" s="224">
        <f>'5C1C_IntlHigh'!$AS$85</f>
        <v>224940</v>
      </c>
      <c r="AW9" s="225">
        <f t="shared" si="3"/>
        <v>4091365</v>
      </c>
      <c r="AX9" s="225">
        <f t="shared" si="4"/>
        <v>378764</v>
      </c>
      <c r="AY9" s="227">
        <f t="shared" si="5"/>
        <v>4173</v>
      </c>
      <c r="AZ9" s="227">
        <v>4093</v>
      </c>
      <c r="BA9" s="227">
        <f t="shared" si="6"/>
        <v>80</v>
      </c>
      <c r="BB9" s="227">
        <f t="shared" si="7"/>
        <v>5753</v>
      </c>
      <c r="BC9" s="227">
        <v>5243</v>
      </c>
      <c r="BD9" s="227">
        <f t="shared" si="8"/>
        <v>510</v>
      </c>
    </row>
    <row r="10" spans="1:56" ht="15.75" customHeight="1" x14ac:dyDescent="0.2">
      <c r="A10" s="211">
        <v>345001</v>
      </c>
      <c r="B10" s="918">
        <v>33</v>
      </c>
      <c r="C10" s="788" t="s">
        <v>553</v>
      </c>
      <c r="D10" s="783">
        <f>'5C3_UnvView'!$C$85</f>
        <v>3491</v>
      </c>
      <c r="E10" s="216"/>
      <c r="F10" s="217">
        <f>'5C3_UnvView'!$E$85</f>
        <v>13966881.394361369</v>
      </c>
      <c r="G10" s="218">
        <f>'5C3_UnvView'!$F$85</f>
        <v>2147</v>
      </c>
      <c r="H10" s="216"/>
      <c r="I10" s="217">
        <f>'5C3_UnvView'!$H$85</f>
        <v>1160226.4507526066</v>
      </c>
      <c r="J10" s="1185">
        <f>'5C3_UnvView'!$I$85</f>
        <v>2158</v>
      </c>
      <c r="K10" s="216"/>
      <c r="L10" s="217">
        <f>'5C3_UnvView'!$K$85</f>
        <v>316945.51364197786</v>
      </c>
      <c r="M10" s="218">
        <f>'5C3_UnvView'!$L$85</f>
        <v>433</v>
      </c>
      <c r="N10" s="216"/>
      <c r="O10" s="217">
        <f>'5C3_UnvView'!$N$85</f>
        <v>1588533.210198195</v>
      </c>
      <c r="P10" s="218">
        <f>'5C3_UnvView'!$O$85</f>
        <v>198</v>
      </c>
      <c r="Q10" s="216"/>
      <c r="R10" s="217">
        <f>'5C3_UnvView'!$Q$85</f>
        <v>281143.9068192984</v>
      </c>
      <c r="S10" s="219">
        <f>'5C3_UnvView'!$R$85</f>
        <v>17313732</v>
      </c>
      <c r="T10" s="216">
        <f>'5C3_UnvView'!$T$85</f>
        <v>1020480</v>
      </c>
      <c r="U10" s="216">
        <f>'5C3_UnvView'!$U$85</f>
        <v>-110182</v>
      </c>
      <c r="V10" s="220">
        <f>'5C3_UnvView'!$V$85</f>
        <v>910298</v>
      </c>
      <c r="W10" s="219">
        <f>'5C3_UnvView'!$W$85</f>
        <v>18224030</v>
      </c>
      <c r="X10" s="217">
        <f>'5C3_UnvView'!$X$85</f>
        <v>-45557</v>
      </c>
      <c r="Y10" s="219">
        <f>'5C3_UnvView'!$Y$85</f>
        <v>18178473</v>
      </c>
      <c r="Z10" s="216">
        <f>'5C3_UnvView'!$Z$85</f>
        <v>-19752</v>
      </c>
      <c r="AA10" s="221">
        <f>'5C3_UnvView'!$AA$78+'5C3_UnvView'!$AA$82+'5C3_UnvView'!$AA$83+'5C3_UnvView'!$AA$84</f>
        <v>703029</v>
      </c>
      <c r="AB10" s="219">
        <f>'5C3_UnvView'!$AA$85</f>
        <v>18861750</v>
      </c>
      <c r="AC10" s="216">
        <f>'5C3_UnvView'!$AB$85</f>
        <v>11955400</v>
      </c>
      <c r="AD10" s="216">
        <f>'5C3_UnvView'!$AC$85</f>
        <v>6906350</v>
      </c>
      <c r="AE10" s="219">
        <f>'5C3_UnvView'!$AD$85</f>
        <v>1726594</v>
      </c>
      <c r="AF10" s="221">
        <f>'5C3_UnvView'!$AE$79+'5C3_UnvView'!$AE$80+'5C3_UnvView'!$AE$81</f>
        <v>140262</v>
      </c>
      <c r="AG10" s="222">
        <f>'5C3_UnvView'!$AE$85</f>
        <v>19002012</v>
      </c>
      <c r="AH10" s="223"/>
      <c r="AI10" s="224">
        <f>'5C3_UnvView'!$AG$85</f>
        <v>18309629</v>
      </c>
      <c r="AJ10" s="215">
        <f>'5C3_UnvView'!$AH$85</f>
        <v>217</v>
      </c>
      <c r="AK10" s="223">
        <f>'5C3_UnvView'!$AI$85</f>
        <v>1375750</v>
      </c>
      <c r="AL10" s="215">
        <f>'5C3_UnvView'!$AJ$85</f>
        <v>0</v>
      </c>
      <c r="AM10" s="225">
        <f>'5C3_UnvView'!$AK$85</f>
        <v>-14091</v>
      </c>
      <c r="AN10" s="226">
        <f>'5C3_UnvView'!$AL$85</f>
        <v>1361659</v>
      </c>
      <c r="AO10" s="224">
        <f>'5C3_UnvView'!$AM$85</f>
        <v>19671288</v>
      </c>
      <c r="AP10" s="227">
        <f>'5C3_UnvView'!$AN$85</f>
        <v>-49181</v>
      </c>
      <c r="AQ10" s="224">
        <f>'5C3_UnvView'!$AO$85</f>
        <v>19622107</v>
      </c>
      <c r="AR10" s="225">
        <f>'5C3_UnvView'!$AP$85</f>
        <v>-15532</v>
      </c>
      <c r="AS10" s="224">
        <f>'5C3_UnvView'!$AQ$85</f>
        <v>19606575</v>
      </c>
      <c r="AT10" s="225">
        <f>'5C3_UnvView'!$AR$85</f>
        <v>11405896</v>
      </c>
      <c r="AU10" s="225">
        <f>'5C3_UnvView'!$AS$85</f>
        <v>8200679</v>
      </c>
      <c r="AV10" s="224">
        <f>'5C3_UnvView'!$AT$85</f>
        <v>2050181</v>
      </c>
      <c r="AW10" s="225">
        <f t="shared" si="3"/>
        <v>38468325</v>
      </c>
      <c r="AX10" s="225">
        <f t="shared" si="4"/>
        <v>3776775</v>
      </c>
      <c r="AY10" s="227">
        <f t="shared" si="5"/>
        <v>45557</v>
      </c>
      <c r="AZ10" s="227">
        <v>43282</v>
      </c>
      <c r="BA10" s="227">
        <f t="shared" si="6"/>
        <v>2275</v>
      </c>
      <c r="BB10" s="227">
        <f t="shared" si="7"/>
        <v>49181</v>
      </c>
      <c r="BC10" s="227">
        <v>42915</v>
      </c>
      <c r="BD10" s="227">
        <f t="shared" si="8"/>
        <v>6266</v>
      </c>
    </row>
    <row r="11" spans="1:56" ht="15.75" customHeight="1" x14ac:dyDescent="0.2">
      <c r="A11" s="789">
        <v>346001</v>
      </c>
      <c r="B11" s="919">
        <v>6</v>
      </c>
      <c r="C11" s="791" t="s">
        <v>264</v>
      </c>
      <c r="D11" s="784">
        <f>'5C1F_LCCharter'!$C$85</f>
        <v>823</v>
      </c>
      <c r="E11" s="230"/>
      <c r="F11" s="231">
        <f>'5C1F_LCCharter'!$E$85</f>
        <v>2717088.5785284215</v>
      </c>
      <c r="G11" s="232">
        <f>'5C1F_LCCharter'!$F$85</f>
        <v>823</v>
      </c>
      <c r="H11" s="230"/>
      <c r="I11" s="231">
        <f>'5C1F_LCCharter'!$H$85</f>
        <v>386504.34037919616</v>
      </c>
      <c r="J11" s="1186">
        <f>'5C1F_LCCharter'!$I$85</f>
        <v>254.5</v>
      </c>
      <c r="K11" s="230"/>
      <c r="L11" s="231">
        <f>'5C1F_LCCharter'!$K$85</f>
        <v>32566.220026076709</v>
      </c>
      <c r="M11" s="232">
        <f>'5C1F_LCCharter'!$L$85</f>
        <v>88</v>
      </c>
      <c r="N11" s="230"/>
      <c r="O11" s="231">
        <f>'5C1F_LCCharter'!$N$85</f>
        <v>281051.98074096371</v>
      </c>
      <c r="P11" s="232">
        <f>'5C1F_LCCharter'!$O$85</f>
        <v>16</v>
      </c>
      <c r="Q11" s="230"/>
      <c r="R11" s="231">
        <f>'5C1F_LCCharter'!$Q$85</f>
        <v>20440.144053888274</v>
      </c>
      <c r="S11" s="233">
        <f>'5C1F_LCCharter'!$R$85</f>
        <v>3437652</v>
      </c>
      <c r="T11" s="230">
        <f>'5C1F_LCCharter'!$S$85</f>
        <v>87669</v>
      </c>
      <c r="U11" s="230">
        <f>'5C1F_LCCharter'!$T$85</f>
        <v>-47985</v>
      </c>
      <c r="V11" s="234">
        <f>'5C1F_LCCharter'!$U$85</f>
        <v>39684</v>
      </c>
      <c r="W11" s="233">
        <f>'5C1F_LCCharter'!$V$85</f>
        <v>3477336</v>
      </c>
      <c r="X11" s="231">
        <f>'5C1F_LCCharter'!$W$85</f>
        <v>-8691</v>
      </c>
      <c r="Y11" s="233">
        <f>'5C1F_LCCharter'!$X$85</f>
        <v>3468645</v>
      </c>
      <c r="Z11" s="230">
        <f>'5C1F_LCCharter'!$Y$85</f>
        <v>0</v>
      </c>
      <c r="AA11" s="235">
        <f>'5C1F_LCCharter'!$Z$78+'5C1F_LCCharter'!$Z$82+'5C1F_LCCharter'!$Z$83+'5C1F_LCCharter'!$Z$84</f>
        <v>196682</v>
      </c>
      <c r="AB11" s="233">
        <f>'5C1F_LCCharter'!$Z$85</f>
        <v>3665327</v>
      </c>
      <c r="AC11" s="236">
        <f>'5C1F_LCCharter'!$AA$85</f>
        <v>2411736</v>
      </c>
      <c r="AD11" s="230">
        <f>'5C1F_LCCharter'!$AB$85</f>
        <v>1253591</v>
      </c>
      <c r="AE11" s="237">
        <f>'5C1F_LCCharter'!$AC$85</f>
        <v>313398</v>
      </c>
      <c r="AF11" s="235">
        <f>'5C1F_LCCharter'!$AD$79+'5C1F_LCCharter'!$AD$80+'5C1F_LCCharter'!$AD$81</f>
        <v>3615</v>
      </c>
      <c r="AG11" s="237">
        <f>'5C1F_LCCharter'!$AD$85</f>
        <v>3668942</v>
      </c>
      <c r="AH11" s="238"/>
      <c r="AI11" s="239">
        <f>'5C1F_LCCharter'!$AF$85</f>
        <v>6895971</v>
      </c>
      <c r="AJ11" s="229">
        <f>'5C1F_LCCharter'!$AG$85</f>
        <v>17</v>
      </c>
      <c r="AK11" s="238">
        <f>'5C1F_LCCharter'!$AH$85</f>
        <v>165760</v>
      </c>
      <c r="AL11" s="229">
        <f>'5C1F_LCCharter'!$AI$85</f>
        <v>-6</v>
      </c>
      <c r="AM11" s="240">
        <f>'5C1F_LCCharter'!$AJ$85</f>
        <v>-23935</v>
      </c>
      <c r="AN11" s="241">
        <f>'5C1F_LCCharter'!$AK$85</f>
        <v>141825</v>
      </c>
      <c r="AO11" s="239">
        <f>'5C1F_LCCharter'!$AL$85</f>
        <v>7037796</v>
      </c>
      <c r="AP11" s="242">
        <f>'5C1F_LCCharter'!$AM$85</f>
        <v>-17595</v>
      </c>
      <c r="AQ11" s="239">
        <f>'5C1F_LCCharter'!$AN$85</f>
        <v>7020201</v>
      </c>
      <c r="AR11" s="240">
        <f>'5C1F_LCCharter'!$AO$85</f>
        <v>0</v>
      </c>
      <c r="AS11" s="239">
        <f>'5C1F_LCCharter'!$AP$85</f>
        <v>7020201</v>
      </c>
      <c r="AT11" s="240">
        <f>'5C1F_LCCharter'!$AQ$85</f>
        <v>4327688</v>
      </c>
      <c r="AU11" s="240">
        <f>'5C1F_LCCharter'!$AR$85</f>
        <v>2692513</v>
      </c>
      <c r="AV11" s="239">
        <f>'5C1F_LCCharter'!$AS$85</f>
        <v>673128</v>
      </c>
      <c r="AW11" s="240">
        <f t="shared" si="3"/>
        <v>10685528</v>
      </c>
      <c r="AX11" s="240">
        <f t="shared" si="4"/>
        <v>986526</v>
      </c>
      <c r="AY11" s="242">
        <f t="shared" si="5"/>
        <v>8691</v>
      </c>
      <c r="AZ11" s="242">
        <v>8594</v>
      </c>
      <c r="BA11" s="242">
        <f t="shared" si="6"/>
        <v>97</v>
      </c>
      <c r="BB11" s="242">
        <f t="shared" si="7"/>
        <v>17595</v>
      </c>
      <c r="BC11" s="242">
        <v>16269</v>
      </c>
      <c r="BD11" s="242">
        <f t="shared" si="8"/>
        <v>1326</v>
      </c>
    </row>
    <row r="12" spans="1:56" ht="15.75" customHeight="1" x14ac:dyDescent="0.2">
      <c r="A12" s="210">
        <v>347001</v>
      </c>
      <c r="B12" s="786">
        <v>5</v>
      </c>
      <c r="C12" s="197" t="s">
        <v>265</v>
      </c>
      <c r="D12" s="198">
        <f>'5C1E_LFNO'!$C$85</f>
        <v>994</v>
      </c>
      <c r="E12" s="199"/>
      <c r="F12" s="200">
        <f>'5C1E_LFNO'!$E$85</f>
        <v>3594259.9075848493</v>
      </c>
      <c r="G12" s="201">
        <f>'5C1E_LFNO'!$F$85</f>
        <v>479</v>
      </c>
      <c r="H12" s="199"/>
      <c r="I12" s="200">
        <f>'5C1E_LFNO'!$H$85</f>
        <v>230813.08346393215</v>
      </c>
      <c r="J12" s="1184">
        <f>'5C1E_LFNO'!$I$85</f>
        <v>0</v>
      </c>
      <c r="K12" s="199"/>
      <c r="L12" s="200">
        <f>'5C1E_LFNO'!$K$85</f>
        <v>0</v>
      </c>
      <c r="M12" s="201">
        <f>'5C1E_LFNO'!$L$85</f>
        <v>106</v>
      </c>
      <c r="N12" s="199"/>
      <c r="O12" s="200">
        <f>'5C1E_LFNO'!$N$85</f>
        <v>348414.50234726339</v>
      </c>
      <c r="P12" s="201">
        <f>'5C1E_LFNO'!$O$85</f>
        <v>125</v>
      </c>
      <c r="Q12" s="199"/>
      <c r="R12" s="200">
        <f>'5C1E_LFNO'!$Q$85</f>
        <v>163158.5752095592</v>
      </c>
      <c r="S12" s="202">
        <f>'5C1E_LFNO'!$R$85</f>
        <v>4336647</v>
      </c>
      <c r="T12" s="199">
        <f>'5C1E_LFNO'!$S$85</f>
        <v>-52592</v>
      </c>
      <c r="U12" s="199">
        <f>'5C1E_LFNO'!$T$85</f>
        <v>-118408</v>
      </c>
      <c r="V12" s="203">
        <f>'5C1E_LFNO'!$U$85</f>
        <v>-171000</v>
      </c>
      <c r="W12" s="202">
        <f>'5C1E_LFNO'!$V$85</f>
        <v>4165647</v>
      </c>
      <c r="X12" s="200">
        <f>'5C1E_LFNO'!$W$85</f>
        <v>-10414</v>
      </c>
      <c r="Y12" s="202">
        <f>'5C1E_LFNO'!$X$85</f>
        <v>4155233</v>
      </c>
      <c r="Z12" s="199">
        <f>'5C1E_LFNO'!$Y$85</f>
        <v>5843</v>
      </c>
      <c r="AA12" s="213">
        <f>'5C1E_LFNO'!$Z$78+'5C1E_LFNO'!$Z$82+'5C1E_LFNO'!$Z$83+'5C1E_LFNO'!$Z$84</f>
        <v>1148653</v>
      </c>
      <c r="AB12" s="202">
        <f>'5C1E_LFNO'!$Z$85</f>
        <v>5309729</v>
      </c>
      <c r="AC12" s="199">
        <f>'5C1E_LFNO'!$AA$85</f>
        <v>3675144</v>
      </c>
      <c r="AD12" s="199">
        <f>'5C1E_LFNO'!$AB$85</f>
        <v>1634585</v>
      </c>
      <c r="AE12" s="202">
        <f>'5C1E_LFNO'!$AC$85</f>
        <v>408648</v>
      </c>
      <c r="AF12" s="213">
        <f>'5C1E_LFNO'!$AD$79+'5C1E_LFNO'!$AD$80+'5C1E_LFNO'!$AD$81</f>
        <v>100000</v>
      </c>
      <c r="AG12" s="204">
        <f>'5C1E_LFNO'!$AD$85</f>
        <v>5409729</v>
      </c>
      <c r="AH12" s="205"/>
      <c r="AI12" s="206">
        <f>'5C1E_LFNO'!$AF$85</f>
        <v>6445958</v>
      </c>
      <c r="AJ12" s="198">
        <f>'5C1E_LFNO'!$AG$85</f>
        <v>16</v>
      </c>
      <c r="AK12" s="205">
        <f>'5C1E_LFNO'!$AH$85</f>
        <v>91560</v>
      </c>
      <c r="AL12" s="198">
        <f>'5C1E_LFNO'!$AI$85</f>
        <v>-37</v>
      </c>
      <c r="AM12" s="207">
        <f>'5C1E_LFNO'!$AJ$85</f>
        <v>-124099</v>
      </c>
      <c r="AN12" s="208">
        <f>'5C1E_LFNO'!$AK$85</f>
        <v>-32539</v>
      </c>
      <c r="AO12" s="206">
        <f>'5C1E_LFNO'!$AL$85</f>
        <v>6413419</v>
      </c>
      <c r="AP12" s="209">
        <f>'5C1E_LFNO'!$AM$85</f>
        <v>-16035</v>
      </c>
      <c r="AQ12" s="206">
        <f>'5C1E_LFNO'!$AN$85</f>
        <v>6397384</v>
      </c>
      <c r="AR12" s="207">
        <f>'5C1E_LFNO'!$AO$85</f>
        <v>5951</v>
      </c>
      <c r="AS12" s="206">
        <f>'5C1E_LFNO'!$AP$85</f>
        <v>6403335</v>
      </c>
      <c r="AT12" s="207">
        <f>'5C1E_LFNO'!$AQ$85</f>
        <v>3932888</v>
      </c>
      <c r="AU12" s="207">
        <f>'5C1E_LFNO'!$AR$85</f>
        <v>2470447</v>
      </c>
      <c r="AV12" s="206">
        <f>'5C1E_LFNO'!$AS$85</f>
        <v>617612</v>
      </c>
      <c r="AW12" s="207">
        <f t="shared" si="3"/>
        <v>11713064</v>
      </c>
      <c r="AX12" s="207">
        <f t="shared" si="4"/>
        <v>1026260</v>
      </c>
      <c r="AY12" s="209">
        <f t="shared" si="5"/>
        <v>10414</v>
      </c>
      <c r="AZ12" s="209">
        <v>10841</v>
      </c>
      <c r="BA12" s="209">
        <f t="shared" si="6"/>
        <v>-427</v>
      </c>
      <c r="BB12" s="209">
        <f t="shared" si="7"/>
        <v>16035</v>
      </c>
      <c r="BC12" s="209">
        <v>14770</v>
      </c>
      <c r="BD12" s="209">
        <f t="shared" si="8"/>
        <v>1265</v>
      </c>
    </row>
    <row r="13" spans="1:56" ht="15.75" customHeight="1" x14ac:dyDescent="0.2">
      <c r="A13" s="211">
        <v>348001</v>
      </c>
      <c r="B13" s="309">
        <v>4</v>
      </c>
      <c r="C13" s="214" t="s">
        <v>506</v>
      </c>
      <c r="D13" s="215">
        <f>'5C1D_NOMMA'!$C$85</f>
        <v>998</v>
      </c>
      <c r="E13" s="216"/>
      <c r="F13" s="217">
        <f>'5C1D_NOMMA'!$E$85</f>
        <v>3789456.75587377</v>
      </c>
      <c r="G13" s="218">
        <f>'5C1D_NOMMA'!$F$85</f>
        <v>769</v>
      </c>
      <c r="H13" s="216"/>
      <c r="I13" s="217">
        <f>'5C1D_NOMMA'!$H$85</f>
        <v>372813.62705995672</v>
      </c>
      <c r="J13" s="1185">
        <f>'5C1D_NOMMA'!$I$85</f>
        <v>1427</v>
      </c>
      <c r="K13" s="216"/>
      <c r="L13" s="217">
        <f>'5C1D_NOMMA'!$K$85</f>
        <v>188434.79566005542</v>
      </c>
      <c r="M13" s="218">
        <f>'5C1D_NOMMA'!$L$85</f>
        <v>80</v>
      </c>
      <c r="N13" s="216"/>
      <c r="O13" s="217">
        <f>'5C1D_NOMMA'!$N$85</f>
        <v>260836.01982428448</v>
      </c>
      <c r="P13" s="218">
        <f>'5C1D_NOMMA'!$O$85</f>
        <v>0</v>
      </c>
      <c r="Q13" s="216"/>
      <c r="R13" s="217">
        <f>'5C1D_NOMMA'!$Q$85</f>
        <v>0</v>
      </c>
      <c r="S13" s="219">
        <f>'5C1D_NOMMA'!$R$85</f>
        <v>4611540</v>
      </c>
      <c r="T13" s="216">
        <f>'5C1D_NOMMA'!$S$85</f>
        <v>-126255</v>
      </c>
      <c r="U13" s="216">
        <f>'5C1D_NOMMA'!$T$85</f>
        <v>-76300</v>
      </c>
      <c r="V13" s="220">
        <f>'5C1D_NOMMA'!$U$85</f>
        <v>-202555</v>
      </c>
      <c r="W13" s="219">
        <f>'5C1D_NOMMA'!$V$85</f>
        <v>4408985</v>
      </c>
      <c r="X13" s="217">
        <f>'5C1D_NOMMA'!$W$85</f>
        <v>-11022</v>
      </c>
      <c r="Y13" s="219">
        <f>'5C1D_NOMMA'!$X$85</f>
        <v>4397963</v>
      </c>
      <c r="Z13" s="216">
        <f>'5C1D_NOMMA'!$Y$85</f>
        <v>0</v>
      </c>
      <c r="AA13" s="221">
        <f>'5C1D_NOMMA'!$Z$78+'5C1D_NOMMA'!$Z$82+'5C1D_NOMMA'!$Z$83+'5C1D_NOMMA'!$Z$84</f>
        <v>271457</v>
      </c>
      <c r="AB13" s="219">
        <f>'5C1D_NOMMA'!$Z$85</f>
        <v>4669420</v>
      </c>
      <c r="AC13" s="216">
        <f>'5C1D_NOMMA'!$AA$85</f>
        <v>3265448</v>
      </c>
      <c r="AD13" s="216">
        <f>'5C1D_NOMMA'!$AB$85</f>
        <v>1403972</v>
      </c>
      <c r="AE13" s="219">
        <f>'5C1D_NOMMA'!$AC$85</f>
        <v>350995</v>
      </c>
      <c r="AF13" s="221">
        <f>'5C1D_NOMMA'!$AD$79+'5C1D_NOMMA'!$AD$80+'5C1D_NOMMA'!$AD$81</f>
        <v>68685</v>
      </c>
      <c r="AG13" s="222">
        <f>'5C1D_NOMMA'!$AD$85</f>
        <v>4738105</v>
      </c>
      <c r="AH13" s="223"/>
      <c r="AI13" s="224">
        <f>'5C1D_NOMMA'!$AF$85</f>
        <v>6819843</v>
      </c>
      <c r="AJ13" s="215">
        <f>'5C1D_NOMMA'!$AG$85</f>
        <v>-41</v>
      </c>
      <c r="AK13" s="223">
        <f>'5C1D_NOMMA'!$AH$85</f>
        <v>-300635</v>
      </c>
      <c r="AL13" s="215">
        <f>'5C1D_NOMMA'!$AI$85</f>
        <v>-36</v>
      </c>
      <c r="AM13" s="225">
        <f>'5C1D_NOMMA'!$AJ$85</f>
        <v>-125765</v>
      </c>
      <c r="AN13" s="226">
        <f>'5C1D_NOMMA'!$AK$85</f>
        <v>-426400</v>
      </c>
      <c r="AO13" s="224">
        <f>'5C1D_NOMMA'!$AL$85</f>
        <v>6393443</v>
      </c>
      <c r="AP13" s="227">
        <f>'5C1D_NOMMA'!$AM$85</f>
        <v>-15983</v>
      </c>
      <c r="AQ13" s="224">
        <f>'5C1D_NOMMA'!$AN$85</f>
        <v>6377460</v>
      </c>
      <c r="AR13" s="225">
        <f>'5C1D_NOMMA'!$AO$85</f>
        <v>0</v>
      </c>
      <c r="AS13" s="224">
        <f>'5C1D_NOMMA'!$AP$85</f>
        <v>6377460</v>
      </c>
      <c r="AT13" s="225">
        <f>'5C1D_NOMMA'!$AQ$85</f>
        <v>4241168</v>
      </c>
      <c r="AU13" s="225">
        <f>'5C1D_NOMMA'!$AR$85</f>
        <v>2136292</v>
      </c>
      <c r="AV13" s="224">
        <f>'5C1D_NOMMA'!$AS$85</f>
        <v>534074</v>
      </c>
      <c r="AW13" s="225">
        <f t="shared" si="3"/>
        <v>11046880</v>
      </c>
      <c r="AX13" s="225">
        <f t="shared" si="4"/>
        <v>885069</v>
      </c>
      <c r="AY13" s="227">
        <f t="shared" si="5"/>
        <v>11022</v>
      </c>
      <c r="AZ13" s="227">
        <v>11529</v>
      </c>
      <c r="BA13" s="227">
        <f t="shared" si="6"/>
        <v>-507</v>
      </c>
      <c r="BB13" s="227">
        <f t="shared" si="7"/>
        <v>15983</v>
      </c>
      <c r="BC13" s="227">
        <v>15945</v>
      </c>
      <c r="BD13" s="227">
        <f t="shared" si="8"/>
        <v>38</v>
      </c>
    </row>
    <row r="14" spans="1:56" ht="15.75" customHeight="1" x14ac:dyDescent="0.2">
      <c r="A14" s="211" t="s">
        <v>1194</v>
      </c>
      <c r="B14" s="309">
        <v>30</v>
      </c>
      <c r="C14" s="214" t="s">
        <v>1196</v>
      </c>
      <c r="D14" s="215">
        <f>'5C1AM_Williams'!$C$85</f>
        <v>0</v>
      </c>
      <c r="E14" s="216"/>
      <c r="F14" s="217">
        <f>'5C1AM_Williams'!$E$85</f>
        <v>0</v>
      </c>
      <c r="G14" s="218">
        <f>'5C1AM_Williams'!$F$85</f>
        <v>0</v>
      </c>
      <c r="H14" s="216"/>
      <c r="I14" s="217">
        <f>'5C1AM_Williams'!$H$85</f>
        <v>0</v>
      </c>
      <c r="J14" s="1185">
        <f>'5C1AM_Williams'!$I$85</f>
        <v>0</v>
      </c>
      <c r="K14" s="216"/>
      <c r="L14" s="217">
        <f>'5C1AM_Williams'!$K$85</f>
        <v>0</v>
      </c>
      <c r="M14" s="218">
        <f>'5C1AM_Williams'!$L$85</f>
        <v>0</v>
      </c>
      <c r="N14" s="216"/>
      <c r="O14" s="217">
        <f>'5C1AM_Williams'!$N$85</f>
        <v>0</v>
      </c>
      <c r="P14" s="218">
        <f>'5C1AM_Williams'!$O$85</f>
        <v>0</v>
      </c>
      <c r="Q14" s="216"/>
      <c r="R14" s="217">
        <f>'5C1AM_Williams'!$Q$85</f>
        <v>0</v>
      </c>
      <c r="S14" s="219">
        <f>'5C1AM_Williams'!$R$85</f>
        <v>0</v>
      </c>
      <c r="T14" s="216">
        <f>'5C1AM_Williams'!$S$85</f>
        <v>587817</v>
      </c>
      <c r="U14" s="216">
        <f>'5C1AM_Williams'!$T$85</f>
        <v>-3221</v>
      </c>
      <c r="V14" s="220">
        <f>'5C1AM_Williams'!$U$85</f>
        <v>584596</v>
      </c>
      <c r="W14" s="219">
        <f>'5C1AM_Williams'!$V$85</f>
        <v>584596</v>
      </c>
      <c r="X14" s="217">
        <f>'5C1AM_Williams'!$W$85</f>
        <v>-1462</v>
      </c>
      <c r="Y14" s="219">
        <f>'5C1AM_Williams'!$X$85</f>
        <v>583134</v>
      </c>
      <c r="Z14" s="216">
        <f>'5C1AM_Williams'!$Y$85</f>
        <v>0</v>
      </c>
      <c r="AA14" s="221">
        <f>'5C1AM_Williams'!$Z$78+'5C1AM_Williams'!$Z$82+'5C1AM_Williams'!$Z$83+'5C1AM_Williams'!$Z$84</f>
        <v>39533</v>
      </c>
      <c r="AB14" s="219">
        <f>'5C1AM_Williams'!$Z$85</f>
        <v>622667</v>
      </c>
      <c r="AC14" s="216">
        <f>'5C1AM_Williams'!$AA$85</f>
        <v>547739</v>
      </c>
      <c r="AD14" s="216">
        <f>'5C1AM_Williams'!$AB$85</f>
        <v>74928</v>
      </c>
      <c r="AE14" s="219">
        <f>'5C1AM_Williams'!$AC$85</f>
        <v>18733</v>
      </c>
      <c r="AF14" s="221">
        <f>'5C1AM_Williams'!$AD$79+'5C1AM_Williams'!$AD$80+'5C1AM_Williams'!$AD$81</f>
        <v>10000</v>
      </c>
      <c r="AG14" s="222">
        <f>'5C1AM_Williams'!$AD$85</f>
        <v>632667</v>
      </c>
      <c r="AH14" s="223"/>
      <c r="AI14" s="224">
        <f>'5C1AM_Williams'!$AF$85</f>
        <v>0</v>
      </c>
      <c r="AJ14" s="215">
        <f>'5C1AM_Williams'!$AG$85</f>
        <v>98</v>
      </c>
      <c r="AK14" s="223">
        <f>'5C1AM_Williams'!$AH$85</f>
        <v>309652</v>
      </c>
      <c r="AL14" s="215">
        <f>'5C1AM_Williams'!$AI$85</f>
        <v>-3</v>
      </c>
      <c r="AM14" s="225">
        <f>'5C1AM_Williams'!$AJ$85</f>
        <v>-4347</v>
      </c>
      <c r="AN14" s="226">
        <f>'5C1AM_Williams'!$AK$85</f>
        <v>305305</v>
      </c>
      <c r="AO14" s="224">
        <f>'5C1AM_Williams'!$AL$85</f>
        <v>305305</v>
      </c>
      <c r="AP14" s="227">
        <f>'5C1AM_Williams'!$AM$85</f>
        <v>-764</v>
      </c>
      <c r="AQ14" s="224">
        <f>'5C1AM_Williams'!$AN$85</f>
        <v>304541</v>
      </c>
      <c r="AR14" s="225">
        <f>'5C1AM_Williams'!$AO$85</f>
        <v>0</v>
      </c>
      <c r="AS14" s="224">
        <f>'5C1AM_Williams'!$AP$85</f>
        <v>304541</v>
      </c>
      <c r="AT14" s="225">
        <f>'5C1AM_Williams'!$AQ$85</f>
        <v>296852</v>
      </c>
      <c r="AU14" s="225">
        <f>'5C1AM_Williams'!$AR$85</f>
        <v>7689</v>
      </c>
      <c r="AV14" s="224">
        <f>'5C1AM_Williams'!$AS$85</f>
        <v>1922</v>
      </c>
      <c r="AW14" s="225">
        <f t="shared" si="3"/>
        <v>927208</v>
      </c>
      <c r="AX14" s="225">
        <f t="shared" si="4"/>
        <v>20655</v>
      </c>
      <c r="AY14" s="227">
        <f t="shared" si="5"/>
        <v>1462</v>
      </c>
      <c r="AZ14" s="227">
        <v>3425</v>
      </c>
      <c r="BA14" s="227">
        <f t="shared" si="6"/>
        <v>-1963</v>
      </c>
      <c r="BB14" s="227">
        <f t="shared" si="7"/>
        <v>764</v>
      </c>
      <c r="BC14" s="227">
        <v>1692</v>
      </c>
      <c r="BD14" s="227">
        <f t="shared" si="8"/>
        <v>-928</v>
      </c>
    </row>
    <row r="15" spans="1:56" ht="15.75" customHeight="1" x14ac:dyDescent="0.2">
      <c r="A15" s="211" t="s">
        <v>1195</v>
      </c>
      <c r="B15" s="309">
        <v>31</v>
      </c>
      <c r="C15" s="214" t="s">
        <v>1197</v>
      </c>
      <c r="D15" s="215">
        <f>'5C1AN_StLandry'!$C$85</f>
        <v>0</v>
      </c>
      <c r="E15" s="216"/>
      <c r="F15" s="217">
        <f>'5C1AN_StLandry'!$E$85</f>
        <v>0</v>
      </c>
      <c r="G15" s="218">
        <f>'5C1AN_StLandry'!$F$85</f>
        <v>0</v>
      </c>
      <c r="H15" s="216"/>
      <c r="I15" s="217">
        <f>'5C1AN_StLandry'!$H$85</f>
        <v>0</v>
      </c>
      <c r="J15" s="1185">
        <f>'5C1AN_StLandry'!$I$85</f>
        <v>0</v>
      </c>
      <c r="K15" s="216"/>
      <c r="L15" s="217">
        <f>'5C1AN_StLandry'!$K$85</f>
        <v>0</v>
      </c>
      <c r="M15" s="218">
        <f>'5C1AN_StLandry'!$L$85</f>
        <v>0</v>
      </c>
      <c r="N15" s="216"/>
      <c r="O15" s="217">
        <f>'5C1AN_StLandry'!$N$85</f>
        <v>0</v>
      </c>
      <c r="P15" s="218">
        <f>'5C1AN_StLandry'!$O$85</f>
        <v>0</v>
      </c>
      <c r="Q15" s="216"/>
      <c r="R15" s="217">
        <f>'5C1AN_StLandry'!$Q$85</f>
        <v>0</v>
      </c>
      <c r="S15" s="219">
        <f>'5C1AN_StLandry'!$R$85</f>
        <v>0</v>
      </c>
      <c r="T15" s="216">
        <f>'5C1AN_StLandry'!$S$85</f>
        <v>1021709</v>
      </c>
      <c r="U15" s="216">
        <f>'5C1AN_StLandry'!$T$85</f>
        <v>7052</v>
      </c>
      <c r="V15" s="220">
        <f>'5C1AN_StLandry'!$U$85</f>
        <v>1028761</v>
      </c>
      <c r="W15" s="219">
        <f>'5C1AN_StLandry'!$V$85</f>
        <v>1028761</v>
      </c>
      <c r="X15" s="217">
        <f>'5C1AN_StLandry'!$W$85</f>
        <v>-2572</v>
      </c>
      <c r="Y15" s="219">
        <f>'5C1AN_StLandry'!$X$85</f>
        <v>1026189</v>
      </c>
      <c r="Z15" s="216">
        <f>'5C1AN_StLandry'!$Y$85</f>
        <v>0</v>
      </c>
      <c r="AA15" s="221">
        <f>'5C1AN_StLandry'!$Z$78+'5C1AN_StLandry'!$Z$82+'5C1AN_StLandry'!$Z$83+'5C1AN_StLandry'!$Z$84</f>
        <v>45387</v>
      </c>
      <c r="AB15" s="219">
        <f>'5C1AN_StLandry'!$Z$85</f>
        <v>1071576</v>
      </c>
      <c r="AC15" s="216">
        <f>'5C1AN_StLandry'!$AA$85</f>
        <v>745902</v>
      </c>
      <c r="AD15" s="216">
        <f>'5C1AN_StLandry'!$AB$85</f>
        <v>325674</v>
      </c>
      <c r="AE15" s="219">
        <f>'5C1AN_StLandry'!$AC$85</f>
        <v>81419</v>
      </c>
      <c r="AF15" s="221">
        <f>'5C1AN_StLandry'!$AD$79+'5C1AN_StLandry'!$AD$80+'5C1AN_StLandry'!$AD$81</f>
        <v>0</v>
      </c>
      <c r="AG15" s="222">
        <f>'5C1AN_StLandry'!$AD$85</f>
        <v>1071576</v>
      </c>
      <c r="AH15" s="223"/>
      <c r="AI15" s="224">
        <f>'5C1AN_StLandry'!$AF$85</f>
        <v>0</v>
      </c>
      <c r="AJ15" s="215">
        <f>'5C1AN_StLandry'!$AG$85</f>
        <v>195</v>
      </c>
      <c r="AK15" s="223">
        <f>'5C1AN_StLandry'!$AH$85</f>
        <v>659413</v>
      </c>
      <c r="AL15" s="215">
        <f>'5C1AN_StLandry'!$AI$85</f>
        <v>-6</v>
      </c>
      <c r="AM15" s="225">
        <f>'5C1AN_StLandry'!$AJ$85</f>
        <v>-10101</v>
      </c>
      <c r="AN15" s="226">
        <f>'5C1AN_StLandry'!$AK$85</f>
        <v>649312</v>
      </c>
      <c r="AO15" s="224">
        <f>'5C1AN_StLandry'!$AL$85</f>
        <v>649312</v>
      </c>
      <c r="AP15" s="227">
        <f>'5C1AN_StLandry'!$AM$85</f>
        <v>-1624</v>
      </c>
      <c r="AQ15" s="224">
        <f>'5C1AN_StLandry'!$AN$85</f>
        <v>647688</v>
      </c>
      <c r="AR15" s="225">
        <f>'5C1AN_StLandry'!$AO$85</f>
        <v>0</v>
      </c>
      <c r="AS15" s="224">
        <f>'5C1AN_StLandry'!$AP$85</f>
        <v>647688</v>
      </c>
      <c r="AT15" s="225">
        <f>'5C1AN_StLandry'!$AQ$85</f>
        <v>424898</v>
      </c>
      <c r="AU15" s="225">
        <f>'5C1AN_StLandry'!$AR$85</f>
        <v>222790</v>
      </c>
      <c r="AV15" s="224">
        <f>'5C1AN_StLandry'!$AS$85</f>
        <v>55698</v>
      </c>
      <c r="AW15" s="225">
        <f t="shared" si="3"/>
        <v>1719264</v>
      </c>
      <c r="AX15" s="225">
        <f t="shared" si="4"/>
        <v>137117</v>
      </c>
      <c r="AY15" s="227">
        <f t="shared" si="5"/>
        <v>2572</v>
      </c>
      <c r="AZ15" s="227">
        <v>3166</v>
      </c>
      <c r="BA15" s="227">
        <f t="shared" si="6"/>
        <v>-594</v>
      </c>
      <c r="BB15" s="227">
        <f t="shared" si="7"/>
        <v>1624</v>
      </c>
      <c r="BC15" s="227">
        <v>1804</v>
      </c>
      <c r="BD15" s="227">
        <f t="shared" si="8"/>
        <v>-180</v>
      </c>
    </row>
    <row r="16" spans="1:56" ht="15.75" customHeight="1" x14ac:dyDescent="0.2">
      <c r="A16" s="212" t="s">
        <v>647</v>
      </c>
      <c r="B16" s="790">
        <v>23</v>
      </c>
      <c r="C16" s="228" t="s">
        <v>1054</v>
      </c>
      <c r="D16" s="229">
        <f>'5C1AE_NobleMinds'!$C$85</f>
        <v>107</v>
      </c>
      <c r="E16" s="230"/>
      <c r="F16" s="231">
        <f>'5C1AE_NobleMinds'!$E$85</f>
        <v>378236.11066872184</v>
      </c>
      <c r="G16" s="232">
        <f>'5C1AE_NobleMinds'!$F$85</f>
        <v>91</v>
      </c>
      <c r="H16" s="230"/>
      <c r="I16" s="231">
        <f>'5C1AE_NobleMinds'!$H$85</f>
        <v>43241.722409790593</v>
      </c>
      <c r="J16" s="1186">
        <f>'5C1AE_NobleMinds'!$I$85</f>
        <v>0</v>
      </c>
      <c r="K16" s="230"/>
      <c r="L16" s="231">
        <f>'5C1AE_NobleMinds'!$K$85</f>
        <v>0</v>
      </c>
      <c r="M16" s="232">
        <f>'5C1AE_NobleMinds'!$L$85</f>
        <v>24</v>
      </c>
      <c r="N16" s="230"/>
      <c r="O16" s="231">
        <f>'5C1AE_NobleMinds'!$N$85</f>
        <v>76708.060073206376</v>
      </c>
      <c r="P16" s="232">
        <f>'5C1AE_NobleMinds'!$O$85</f>
        <v>0</v>
      </c>
      <c r="Q16" s="230"/>
      <c r="R16" s="231">
        <f>'5C1AE_NobleMinds'!$Q$85</f>
        <v>0</v>
      </c>
      <c r="S16" s="233">
        <f>'5C1AE_NobleMinds'!$R$85</f>
        <v>498185</v>
      </c>
      <c r="T16" s="230">
        <f>'5C1AE_NobleMinds'!$S$85</f>
        <v>97808</v>
      </c>
      <c r="U16" s="230">
        <f>'5C1AE_NobleMinds'!$T$85</f>
        <v>13450</v>
      </c>
      <c r="V16" s="234">
        <f>'5C1AE_NobleMinds'!$U$85</f>
        <v>111258</v>
      </c>
      <c r="W16" s="233">
        <f>'5C1AE_NobleMinds'!$V$85</f>
        <v>609443</v>
      </c>
      <c r="X16" s="231">
        <f>'5C1AE_NobleMinds'!$W$85</f>
        <v>-1525</v>
      </c>
      <c r="Y16" s="233">
        <f>'5C1AE_NobleMinds'!$X$85</f>
        <v>607918</v>
      </c>
      <c r="Z16" s="230">
        <f>'5C1AE_NobleMinds'!$Y$85</f>
        <v>0</v>
      </c>
      <c r="AA16" s="235">
        <f>'5C1AE_NobleMinds'!$Z$78+'5C1AE_NobleMinds'!$Z$82+'5C1AE_NobleMinds'!$Z$83+'5C1AE_NobleMinds'!$Z$84</f>
        <v>31682</v>
      </c>
      <c r="AB16" s="233">
        <f>'5C1AE_NobleMinds'!$Z$85</f>
        <v>639600</v>
      </c>
      <c r="AC16" s="236">
        <f>'5C1AE_NobleMinds'!$AA$85</f>
        <v>350224</v>
      </c>
      <c r="AD16" s="230">
        <f>'5C1AE_NobleMinds'!$AB$85</f>
        <v>289376</v>
      </c>
      <c r="AE16" s="237">
        <f>'5C1AE_NobleMinds'!$AC$85</f>
        <v>72345</v>
      </c>
      <c r="AF16" s="235">
        <f>'5C1AE_NobleMinds'!$AD$79+'5C1AE_NobleMinds'!$AD$80+'5C1AE_NobleMinds'!$AD$81</f>
        <v>0</v>
      </c>
      <c r="AG16" s="237">
        <f>'5C1AE_NobleMinds'!$AD$85</f>
        <v>639600</v>
      </c>
      <c r="AH16" s="238"/>
      <c r="AI16" s="239">
        <f>'5C1AE_NobleMinds'!$AF$85</f>
        <v>726419</v>
      </c>
      <c r="AJ16" s="229">
        <f>'5C1AE_NobleMinds'!$AG$85</f>
        <v>21</v>
      </c>
      <c r="AK16" s="238">
        <f>'5C1AE_NobleMinds'!$AH$85</f>
        <v>144657</v>
      </c>
      <c r="AL16" s="229">
        <f>'5C1AE_NobleMinds'!$AI$85</f>
        <v>2</v>
      </c>
      <c r="AM16" s="240">
        <f>'5C1AE_NobleMinds'!$AJ$85</f>
        <v>6679</v>
      </c>
      <c r="AN16" s="241">
        <f>'5C1AE_NobleMinds'!$AK$85</f>
        <v>151336</v>
      </c>
      <c r="AO16" s="239">
        <f>'5C1AE_NobleMinds'!$AL$85</f>
        <v>877755</v>
      </c>
      <c r="AP16" s="242">
        <f>'5C1AE_NobleMinds'!$AM$85</f>
        <v>-2194</v>
      </c>
      <c r="AQ16" s="239">
        <f>'5C1AE_NobleMinds'!$AN$85</f>
        <v>875561</v>
      </c>
      <c r="AR16" s="240">
        <f>'5C1AE_NobleMinds'!$AO$85</f>
        <v>0</v>
      </c>
      <c r="AS16" s="239">
        <f>'5C1AE_NobleMinds'!$AP$85</f>
        <v>875561</v>
      </c>
      <c r="AT16" s="240">
        <f>'5C1AE_NobleMinds'!$AQ$85</f>
        <v>439736</v>
      </c>
      <c r="AU16" s="240">
        <f>'5C1AE_NobleMinds'!$AR$85</f>
        <v>435825</v>
      </c>
      <c r="AV16" s="239">
        <f>'5C1AE_NobleMinds'!$AS$85</f>
        <v>108956</v>
      </c>
      <c r="AW16" s="240">
        <f t="shared" si="3"/>
        <v>1515161</v>
      </c>
      <c r="AX16" s="240">
        <f t="shared" si="4"/>
        <v>181301</v>
      </c>
      <c r="AY16" s="242">
        <f t="shared" si="5"/>
        <v>1525</v>
      </c>
      <c r="AZ16" s="242">
        <v>1245</v>
      </c>
      <c r="BA16" s="242">
        <f t="shared" si="6"/>
        <v>280</v>
      </c>
      <c r="BB16" s="242">
        <f t="shared" si="7"/>
        <v>2194</v>
      </c>
      <c r="BC16" s="242">
        <v>1652</v>
      </c>
      <c r="BD16" s="242">
        <f t="shared" si="8"/>
        <v>542</v>
      </c>
    </row>
    <row r="17" spans="1:56" ht="15.75" customHeight="1" x14ac:dyDescent="0.2">
      <c r="A17" s="210" t="s">
        <v>462</v>
      </c>
      <c r="B17" s="786">
        <v>10</v>
      </c>
      <c r="C17" s="197" t="s">
        <v>792</v>
      </c>
      <c r="D17" s="198">
        <f>'5C1J_JCFAEast'!$C$85</f>
        <v>183</v>
      </c>
      <c r="E17" s="199"/>
      <c r="F17" s="200">
        <f>'5C1J_JCFAEast'!$E$85</f>
        <v>705905.57082358026</v>
      </c>
      <c r="G17" s="201">
        <f>'5C1J_JCFAEast'!$F$85</f>
        <v>146</v>
      </c>
      <c r="H17" s="199"/>
      <c r="I17" s="200">
        <f>'5C1J_JCFAEast'!$H$85</f>
        <v>71324.973483218142</v>
      </c>
      <c r="J17" s="1184">
        <f>'5C1J_JCFAEast'!$I$85</f>
        <v>96</v>
      </c>
      <c r="K17" s="199"/>
      <c r="L17" s="200">
        <f>'5C1J_JCFAEast'!$K$85</f>
        <v>12632.94062364055</v>
      </c>
      <c r="M17" s="201">
        <f>'5C1J_JCFAEast'!$L$85</f>
        <v>22</v>
      </c>
      <c r="N17" s="199"/>
      <c r="O17" s="200">
        <f>'5C1J_JCFAEast'!$N$85</f>
        <v>73262.635628692733</v>
      </c>
      <c r="P17" s="201">
        <f>'5C1J_JCFAEast'!$O$85</f>
        <v>0</v>
      </c>
      <c r="Q17" s="199"/>
      <c r="R17" s="200">
        <f>'5C1J_JCFAEast'!$Q$85</f>
        <v>0</v>
      </c>
      <c r="S17" s="202">
        <f>'5C1J_JCFAEast'!$R$85</f>
        <v>863125</v>
      </c>
      <c r="T17" s="199">
        <f>'5C1J_JCFAEast'!$S$85</f>
        <v>-71974</v>
      </c>
      <c r="U17" s="199">
        <f>'5C1J_JCFAEast'!$T$85</f>
        <v>-64677</v>
      </c>
      <c r="V17" s="203">
        <f>'5C1J_JCFAEast'!$U$85</f>
        <v>-136651</v>
      </c>
      <c r="W17" s="202">
        <f>'5C1J_JCFAEast'!$V$85</f>
        <v>726474</v>
      </c>
      <c r="X17" s="200">
        <f>'5C1J_JCFAEast'!$W$85</f>
        <v>-1816</v>
      </c>
      <c r="Y17" s="202">
        <f>'5C1J_JCFAEast'!$X$85</f>
        <v>724658</v>
      </c>
      <c r="Z17" s="199">
        <f>'5C1J_JCFAEast'!$Y$85</f>
        <v>-6041</v>
      </c>
      <c r="AA17" s="213">
        <f>'5C1J_JCFAEast'!$Z$78+'5C1J_JCFAEast'!$Z$82+'5C1J_JCFAEast'!$Z$83+'5C1J_JCFAEast'!$Z$84</f>
        <v>74316</v>
      </c>
      <c r="AB17" s="202">
        <f>'5C1J_JCFAEast'!$Z$85</f>
        <v>792933</v>
      </c>
      <c r="AC17" s="199">
        <f>'5C1J_JCFAEast'!$AA$85</f>
        <v>606944</v>
      </c>
      <c r="AD17" s="199">
        <f>'5C1J_JCFAEast'!$AB$85</f>
        <v>185989</v>
      </c>
      <c r="AE17" s="202">
        <f>'5C1J_JCFAEast'!$AC$85</f>
        <v>46496</v>
      </c>
      <c r="AF17" s="213">
        <f>'5C1J_JCFAEast'!$AD$79+'5C1J_JCFAEast'!$AD$80+'5C1J_JCFAEast'!$AD$81</f>
        <v>10000</v>
      </c>
      <c r="AG17" s="204">
        <f>'5C1J_JCFAEast'!$AD$85</f>
        <v>802933</v>
      </c>
      <c r="AH17" s="205"/>
      <c r="AI17" s="206">
        <f>'5C1J_JCFAEast'!$AF$85</f>
        <v>1275068</v>
      </c>
      <c r="AJ17" s="198">
        <f>'5C1J_JCFAEast'!$AG$85</f>
        <v>-18</v>
      </c>
      <c r="AK17" s="205">
        <f>'5C1J_JCFAEast'!$AH$85</f>
        <v>-142565</v>
      </c>
      <c r="AL17" s="198">
        <f>'5C1J_JCFAEast'!$AI$85</f>
        <v>-23</v>
      </c>
      <c r="AM17" s="207">
        <f>'5C1J_JCFAEast'!$AJ$85</f>
        <v>-73492</v>
      </c>
      <c r="AN17" s="208">
        <f>'5C1J_JCFAEast'!$AK$85</f>
        <v>-216057</v>
      </c>
      <c r="AO17" s="206">
        <f>'5C1J_JCFAEast'!$AL$85</f>
        <v>1059011</v>
      </c>
      <c r="AP17" s="209">
        <f>'5C1J_JCFAEast'!$AM$85</f>
        <v>-2648</v>
      </c>
      <c r="AQ17" s="206">
        <f>'5C1J_JCFAEast'!$AN$85</f>
        <v>1056363</v>
      </c>
      <c r="AR17" s="207">
        <f>'5C1J_JCFAEast'!$AO$85</f>
        <v>-7970</v>
      </c>
      <c r="AS17" s="206">
        <f>'5C1J_JCFAEast'!$AP$85</f>
        <v>1048393</v>
      </c>
      <c r="AT17" s="207">
        <f>'5C1J_JCFAEast'!$AQ$85</f>
        <v>788680</v>
      </c>
      <c r="AU17" s="207">
        <f>'5C1J_JCFAEast'!$AR$85</f>
        <v>259713</v>
      </c>
      <c r="AV17" s="206">
        <f>'5C1J_JCFAEast'!$AS$85</f>
        <v>64929</v>
      </c>
      <c r="AW17" s="207">
        <f t="shared" si="3"/>
        <v>1841326</v>
      </c>
      <c r="AX17" s="207">
        <f t="shared" si="4"/>
        <v>111425</v>
      </c>
      <c r="AY17" s="209">
        <f t="shared" si="5"/>
        <v>1816</v>
      </c>
      <c r="AZ17" s="209">
        <v>2158</v>
      </c>
      <c r="BA17" s="209">
        <f t="shared" si="6"/>
        <v>-342</v>
      </c>
      <c r="BB17" s="209">
        <f t="shared" si="7"/>
        <v>2648</v>
      </c>
      <c r="BC17" s="209">
        <v>2985</v>
      </c>
      <c r="BD17" s="209">
        <f t="shared" si="8"/>
        <v>-337</v>
      </c>
    </row>
    <row r="18" spans="1:56" ht="15.75" customHeight="1" x14ac:dyDescent="0.2">
      <c r="A18" s="211" t="s">
        <v>463</v>
      </c>
      <c r="B18" s="309">
        <v>14</v>
      </c>
      <c r="C18" s="214" t="s">
        <v>268</v>
      </c>
      <c r="D18" s="215">
        <f>'5C1Q_Advantage'!$C$85</f>
        <v>518</v>
      </c>
      <c r="E18" s="216"/>
      <c r="F18" s="217">
        <f>'5C1Q_Advantage'!$E$85</f>
        <v>2368268.488577737</v>
      </c>
      <c r="G18" s="218">
        <f>'5C1Q_Advantage'!$F$85</f>
        <v>504</v>
      </c>
      <c r="H18" s="216"/>
      <c r="I18" s="217">
        <f>'5C1Q_Advantage'!$H$85</f>
        <v>293656.40989896067</v>
      </c>
      <c r="J18" s="1185">
        <f>'5C1Q_Advantage'!$I$85</f>
        <v>232</v>
      </c>
      <c r="K18" s="216"/>
      <c r="L18" s="217">
        <f>'5C1Q_Advantage'!$K$85</f>
        <v>37699.394972701106</v>
      </c>
      <c r="M18" s="218">
        <f>'5C1Q_Advantage'!$L$85</f>
        <v>42</v>
      </c>
      <c r="N18" s="216"/>
      <c r="O18" s="217">
        <f>'5C1Q_Advantage'!$N$85</f>
        <v>165635.51013748412</v>
      </c>
      <c r="P18" s="218">
        <f>'5C1Q_Advantage'!$O$85</f>
        <v>0</v>
      </c>
      <c r="Q18" s="216"/>
      <c r="R18" s="217">
        <f>'5C1Q_Advantage'!$Q$85</f>
        <v>0</v>
      </c>
      <c r="S18" s="219">
        <f>'5C1Q_Advantage'!$R$85</f>
        <v>2865260</v>
      </c>
      <c r="T18" s="216">
        <f>'5C1Q_Advantage'!$S$85</f>
        <v>-58696</v>
      </c>
      <c r="U18" s="216">
        <f>'5C1Q_Advantage'!$T$85</f>
        <v>-113607</v>
      </c>
      <c r="V18" s="220">
        <f>'5C1Q_Advantage'!$U$85</f>
        <v>-172303</v>
      </c>
      <c r="W18" s="219">
        <f>'5C1Q_Advantage'!$V$85</f>
        <v>2692957</v>
      </c>
      <c r="X18" s="217">
        <f>'5C1Q_Advantage'!$W$85</f>
        <v>-6733</v>
      </c>
      <c r="Y18" s="219">
        <f>'5C1Q_Advantage'!$X$85</f>
        <v>2686224</v>
      </c>
      <c r="Z18" s="216">
        <f>'5C1Q_Advantage'!$Y$85</f>
        <v>0</v>
      </c>
      <c r="AA18" s="221">
        <f>'5C1Q_Advantage'!$Z$78+'5C1Q_Advantage'!$Z$82+'5C1Q_Advantage'!$Z$83+'5C1Q_Advantage'!$Z$84</f>
        <v>142291</v>
      </c>
      <c r="AB18" s="219">
        <f>'5C1Q_Advantage'!$Z$85</f>
        <v>2828515</v>
      </c>
      <c r="AC18" s="216">
        <f>'5C1Q_Advantage'!$AA$85</f>
        <v>1985488</v>
      </c>
      <c r="AD18" s="216">
        <f>'5C1Q_Advantage'!$AB$85</f>
        <v>843027</v>
      </c>
      <c r="AE18" s="219">
        <f>'5C1Q_Advantage'!$AC$85</f>
        <v>210758</v>
      </c>
      <c r="AF18" s="221">
        <f>'5C1Q_Advantage'!$AD$79+'5C1Q_Advantage'!$AD$80+'5C1Q_Advantage'!$AD$81</f>
        <v>0</v>
      </c>
      <c r="AG18" s="222">
        <f>'5C1Q_Advantage'!$AD$85</f>
        <v>2828515</v>
      </c>
      <c r="AH18" s="223"/>
      <c r="AI18" s="224">
        <f>'5C1Q_Advantage'!$AF$85</f>
        <v>3301116</v>
      </c>
      <c r="AJ18" s="215">
        <f>'5C1Q_Advantage'!$AG$85</f>
        <v>-5</v>
      </c>
      <c r="AK18" s="223">
        <f>'5C1Q_Advantage'!$AH$85</f>
        <v>5267</v>
      </c>
      <c r="AL18" s="215">
        <f>'5C1Q_Advantage'!$AI$85</f>
        <v>-40</v>
      </c>
      <c r="AM18" s="225">
        <f>'5C1Q_Advantage'!$AJ$85</f>
        <v>-135481</v>
      </c>
      <c r="AN18" s="226">
        <f>'5C1Q_Advantage'!$AK$85</f>
        <v>-130214</v>
      </c>
      <c r="AO18" s="224">
        <f>'5C1Q_Advantage'!$AL$85</f>
        <v>3170902</v>
      </c>
      <c r="AP18" s="227">
        <f>'5C1Q_Advantage'!$AM$85</f>
        <v>-7928</v>
      </c>
      <c r="AQ18" s="224">
        <f>'5C1Q_Advantage'!$AN$85</f>
        <v>3162974</v>
      </c>
      <c r="AR18" s="225">
        <f>'5C1Q_Advantage'!$AO$85</f>
        <v>0</v>
      </c>
      <c r="AS18" s="224">
        <f>'5C1Q_Advantage'!$AP$85</f>
        <v>3162974</v>
      </c>
      <c r="AT18" s="225">
        <f>'5C1Q_Advantage'!$AQ$85</f>
        <v>1974336</v>
      </c>
      <c r="AU18" s="225">
        <f>'5C1Q_Advantage'!$AR$85</f>
        <v>1188638</v>
      </c>
      <c r="AV18" s="224">
        <f>'5C1Q_Advantage'!$AS$85</f>
        <v>297161</v>
      </c>
      <c r="AW18" s="225">
        <f t="shared" si="3"/>
        <v>5991489</v>
      </c>
      <c r="AX18" s="225">
        <f t="shared" si="4"/>
        <v>507919</v>
      </c>
      <c r="AY18" s="227">
        <f t="shared" si="5"/>
        <v>6733</v>
      </c>
      <c r="AZ18" s="227">
        <v>7164</v>
      </c>
      <c r="BA18" s="227">
        <f t="shared" si="6"/>
        <v>-431</v>
      </c>
      <c r="BB18" s="227">
        <f t="shared" si="7"/>
        <v>7928</v>
      </c>
      <c r="BC18" s="227">
        <v>7422</v>
      </c>
      <c r="BD18" s="227">
        <f t="shared" si="8"/>
        <v>506</v>
      </c>
    </row>
    <row r="19" spans="1:56" ht="15.75" customHeight="1" x14ac:dyDescent="0.2">
      <c r="A19" s="211" t="s">
        <v>648</v>
      </c>
      <c r="B19" s="309">
        <v>24</v>
      </c>
      <c r="C19" s="214" t="s">
        <v>778</v>
      </c>
      <c r="D19" s="215">
        <f>'5C1AF_JCFA-Laf'!$C$85</f>
        <v>67</v>
      </c>
      <c r="E19" s="216"/>
      <c r="F19" s="217">
        <f>'5C1AF_JCFA-Laf'!$E$85</f>
        <v>260497.08192270363</v>
      </c>
      <c r="G19" s="218">
        <f>'5C1AF_JCFA-Laf'!$F$85</f>
        <v>59</v>
      </c>
      <c r="H19" s="216"/>
      <c r="I19" s="217">
        <f>'5C1AF_JCFA-Laf'!$H$85</f>
        <v>31272.112934243978</v>
      </c>
      <c r="J19" s="1185">
        <f>'5C1AF_JCFA-Laf'!$I$85</f>
        <v>16</v>
      </c>
      <c r="K19" s="216"/>
      <c r="L19" s="217">
        <f>'5C1AF_JCFA-Laf'!$K$85</f>
        <v>2262.2245237851598</v>
      </c>
      <c r="M19" s="218">
        <f>'5C1AF_JCFA-Laf'!$L$85</f>
        <v>13</v>
      </c>
      <c r="N19" s="216"/>
      <c r="O19" s="217">
        <f>'5C1AF_JCFA-Laf'!$N$85</f>
        <v>48150.683105455479</v>
      </c>
      <c r="P19" s="218">
        <f>'5C1AF_JCFA-Laf'!$O$85</f>
        <v>0</v>
      </c>
      <c r="Q19" s="216"/>
      <c r="R19" s="217">
        <f>'5C1AF_JCFA-Laf'!$Q$85</f>
        <v>0</v>
      </c>
      <c r="S19" s="219">
        <f>'5C1AF_JCFA-Laf'!$R$85</f>
        <v>342181</v>
      </c>
      <c r="T19" s="216">
        <f>'5C1AF_JCFA-Laf'!$S$85</f>
        <v>-41813</v>
      </c>
      <c r="U19" s="216">
        <f>'5C1AF_JCFA-Laf'!$T$85</f>
        <v>-8506</v>
      </c>
      <c r="V19" s="220">
        <f>'5C1AF_JCFA-Laf'!$U$85</f>
        <v>-50319</v>
      </c>
      <c r="W19" s="219">
        <f>'5C1AF_JCFA-Laf'!$V$85</f>
        <v>291862</v>
      </c>
      <c r="X19" s="217">
        <f>'5C1AF_JCFA-Laf'!$W$85</f>
        <v>-730</v>
      </c>
      <c r="Y19" s="219">
        <f>'5C1AF_JCFA-Laf'!$X$85</f>
        <v>291132</v>
      </c>
      <c r="Z19" s="216">
        <f>'5C1AF_JCFA-Laf'!$Y$85</f>
        <v>0</v>
      </c>
      <c r="AA19" s="221">
        <f>'5C1AF_JCFA-Laf'!$Z$78+'5C1AF_JCFA-Laf'!$Z$82+'5C1AF_JCFA-Laf'!$Z$83+'5C1AF_JCFA-Laf'!$Z$84</f>
        <v>24685</v>
      </c>
      <c r="AB19" s="219">
        <f>'5C1AF_JCFA-Laf'!$Z$85</f>
        <v>315817</v>
      </c>
      <c r="AC19" s="216">
        <f>'5C1AF_JCFA-Laf'!$AA$85</f>
        <v>246056</v>
      </c>
      <c r="AD19" s="216">
        <f>'5C1AF_JCFA-Laf'!$AB$85</f>
        <v>69761</v>
      </c>
      <c r="AE19" s="219">
        <f>'5C1AF_JCFA-Laf'!$AC$85</f>
        <v>17441</v>
      </c>
      <c r="AF19" s="221">
        <f>'5C1AF_JCFA-Laf'!$AD$79+'5C1AF_JCFA-Laf'!$AD$80+'5C1AF_JCFA-Laf'!$AD$81</f>
        <v>10000</v>
      </c>
      <c r="AG19" s="222">
        <f>'5C1AF_JCFA-Laf'!$AD$85</f>
        <v>325817</v>
      </c>
      <c r="AH19" s="223"/>
      <c r="AI19" s="224">
        <f>'5C1AF_JCFA-Laf'!$AF$85</f>
        <v>395015</v>
      </c>
      <c r="AJ19" s="215">
        <f>'5C1AF_JCFA-Laf'!$AG$85</f>
        <v>-4</v>
      </c>
      <c r="AK19" s="223">
        <f>'5C1AF_JCFA-Laf'!$AH$85</f>
        <v>-10720</v>
      </c>
      <c r="AL19" s="215">
        <f>'5C1AF_JCFA-Laf'!$AI$85</f>
        <v>-3</v>
      </c>
      <c r="AM19" s="225">
        <f>'5C1AF_JCFA-Laf'!$AJ$85</f>
        <v>-8780</v>
      </c>
      <c r="AN19" s="226">
        <f>'5C1AF_JCFA-Laf'!$AK$85</f>
        <v>-19500</v>
      </c>
      <c r="AO19" s="224">
        <f>'5C1AF_JCFA-Laf'!$AL$85</f>
        <v>375515</v>
      </c>
      <c r="AP19" s="227">
        <f>'5C1AF_JCFA-Laf'!$AM$85</f>
        <v>-938</v>
      </c>
      <c r="AQ19" s="224">
        <f>'5C1AF_JCFA-Laf'!$AN$85</f>
        <v>374577</v>
      </c>
      <c r="AR19" s="225">
        <f>'5C1AF_JCFA-Laf'!$AO$85</f>
        <v>0</v>
      </c>
      <c r="AS19" s="224">
        <f>'5C1AF_JCFA-Laf'!$AP$85</f>
        <v>374577</v>
      </c>
      <c r="AT19" s="225">
        <f>'5C1AF_JCFA-Laf'!$AQ$85</f>
        <v>248456</v>
      </c>
      <c r="AU19" s="225">
        <f>'5C1AF_JCFA-Laf'!$AR$85</f>
        <v>126121</v>
      </c>
      <c r="AV19" s="224">
        <f>'5C1AF_JCFA-Laf'!$AS$85</f>
        <v>31530</v>
      </c>
      <c r="AW19" s="225">
        <f t="shared" si="3"/>
        <v>690394</v>
      </c>
      <c r="AX19" s="225">
        <f t="shared" si="4"/>
        <v>48971</v>
      </c>
      <c r="AY19" s="227">
        <f t="shared" si="5"/>
        <v>730</v>
      </c>
      <c r="AZ19" s="227">
        <v>855</v>
      </c>
      <c r="BA19" s="227">
        <f t="shared" si="6"/>
        <v>-125</v>
      </c>
      <c r="BB19" s="227">
        <f t="shared" si="7"/>
        <v>938</v>
      </c>
      <c r="BC19" s="227">
        <v>935</v>
      </c>
      <c r="BD19" s="227">
        <f t="shared" si="8"/>
        <v>3</v>
      </c>
    </row>
    <row r="20" spans="1:56" ht="15.75" customHeight="1" x14ac:dyDescent="0.2">
      <c r="A20" s="211" t="s">
        <v>464</v>
      </c>
      <c r="B20" s="309">
        <v>20</v>
      </c>
      <c r="C20" s="214" t="s">
        <v>374</v>
      </c>
      <c r="D20" s="215">
        <f>'5C1W_Willow'!$C$85</f>
        <v>621</v>
      </c>
      <c r="E20" s="216"/>
      <c r="F20" s="217">
        <f>'5C1W_Willow'!$E$85</f>
        <v>2376099.242024411</v>
      </c>
      <c r="G20" s="218">
        <f>'5C1W_Willow'!$F$85</f>
        <v>618</v>
      </c>
      <c r="H20" s="216"/>
      <c r="I20" s="217">
        <f>'5C1W_Willow'!$H$85</f>
        <v>322742.9159820333</v>
      </c>
      <c r="J20" s="1185">
        <f>'5C1W_Willow'!$I$85</f>
        <v>204</v>
      </c>
      <c r="K20" s="216"/>
      <c r="L20" s="217">
        <f>'5C1W_Willow'!$K$85</f>
        <v>29091.373634599924</v>
      </c>
      <c r="M20" s="218">
        <f>'5C1W_Willow'!$L$85</f>
        <v>62</v>
      </c>
      <c r="N20" s="216"/>
      <c r="O20" s="217">
        <f>'5C1W_Willow'!$N$85</f>
        <v>219682.42257990915</v>
      </c>
      <c r="P20" s="218">
        <f>'5C1W_Willow'!$O$85</f>
        <v>0</v>
      </c>
      <c r="Q20" s="216"/>
      <c r="R20" s="217">
        <f>'5C1W_Willow'!$Q$85</f>
        <v>0</v>
      </c>
      <c r="S20" s="219">
        <f>'5C1W_Willow'!$R$85</f>
        <v>2947616</v>
      </c>
      <c r="T20" s="216">
        <f>'5C1W_Willow'!$S$85</f>
        <v>220235</v>
      </c>
      <c r="U20" s="216">
        <f>'5C1W_Willow'!$T$85</f>
        <v>-102108</v>
      </c>
      <c r="V20" s="220">
        <f>'5C1W_Willow'!$U$85</f>
        <v>118127</v>
      </c>
      <c r="W20" s="219">
        <f>'5C1W_Willow'!$V$85</f>
        <v>3065743</v>
      </c>
      <c r="X20" s="217">
        <f>'5C1W_Willow'!$W$85</f>
        <v>-7664</v>
      </c>
      <c r="Y20" s="219">
        <f>'5C1W_Willow'!$X$85</f>
        <v>3058079</v>
      </c>
      <c r="Z20" s="216">
        <f>'5C1W_Willow'!$Y$85</f>
        <v>0</v>
      </c>
      <c r="AA20" s="221">
        <f>'5C1W_Willow'!$Z$78+'5C1W_Willow'!$Z$82+'5C1W_Willow'!$Z$83+'5C1W_Willow'!$Z$84</f>
        <v>141001</v>
      </c>
      <c r="AB20" s="219">
        <f>'5C1W_Willow'!$Z$85</f>
        <v>3199080</v>
      </c>
      <c r="AC20" s="216">
        <f>'5C1W_Willow'!$AA$85</f>
        <v>2053776</v>
      </c>
      <c r="AD20" s="216">
        <f>'5C1W_Willow'!$AB$85</f>
        <v>1145304</v>
      </c>
      <c r="AE20" s="219">
        <f>'5C1W_Willow'!$AC$85</f>
        <v>286327</v>
      </c>
      <c r="AF20" s="221">
        <f>'5C1W_Willow'!$AD$79+'5C1W_Willow'!$AD$80+'5C1W_Willow'!$AD$81</f>
        <v>0</v>
      </c>
      <c r="AG20" s="222">
        <f>'5C1W_Willow'!$AD$85</f>
        <v>3199080</v>
      </c>
      <c r="AH20" s="223"/>
      <c r="AI20" s="224">
        <f>'5C1W_Willow'!$AF$85</f>
        <v>3732774</v>
      </c>
      <c r="AJ20" s="215">
        <f>'5C1W_Willow'!$AG$85</f>
        <v>57</v>
      </c>
      <c r="AK20" s="223">
        <f>'5C1W_Willow'!$AH$85</f>
        <v>330085</v>
      </c>
      <c r="AL20" s="215">
        <f>'5C1W_Willow'!$AI$85</f>
        <v>-47</v>
      </c>
      <c r="AM20" s="225">
        <f>'5C1W_Willow'!$AJ$85</f>
        <v>-147457</v>
      </c>
      <c r="AN20" s="226">
        <f>'5C1W_Willow'!$AK$85</f>
        <v>182628</v>
      </c>
      <c r="AO20" s="224">
        <f>'5C1W_Willow'!$AL$85</f>
        <v>3915402</v>
      </c>
      <c r="AP20" s="227">
        <f>'5C1W_Willow'!$AM$85</f>
        <v>-9790</v>
      </c>
      <c r="AQ20" s="224">
        <f>'5C1W_Willow'!$AN$85</f>
        <v>3905612</v>
      </c>
      <c r="AR20" s="225">
        <f>'5C1W_Willow'!$AO$85</f>
        <v>0</v>
      </c>
      <c r="AS20" s="224">
        <f>'5C1W_Willow'!$AP$85</f>
        <v>3905612</v>
      </c>
      <c r="AT20" s="225">
        <f>'5C1W_Willow'!$AQ$85</f>
        <v>2347504</v>
      </c>
      <c r="AU20" s="225">
        <f>'5C1W_Willow'!$AR$85</f>
        <v>1558108</v>
      </c>
      <c r="AV20" s="224">
        <f>'5C1W_Willow'!$AS$85</f>
        <v>389528</v>
      </c>
      <c r="AW20" s="225">
        <f t="shared" si="3"/>
        <v>7104692</v>
      </c>
      <c r="AX20" s="225">
        <f t="shared" si="4"/>
        <v>675855</v>
      </c>
      <c r="AY20" s="227">
        <f t="shared" si="5"/>
        <v>7664</v>
      </c>
      <c r="AZ20" s="227">
        <v>7369</v>
      </c>
      <c r="BA20" s="227">
        <f t="shared" si="6"/>
        <v>295</v>
      </c>
      <c r="BB20" s="227">
        <f t="shared" si="7"/>
        <v>9790</v>
      </c>
      <c r="BC20" s="227">
        <v>8824</v>
      </c>
      <c r="BD20" s="227">
        <f t="shared" si="8"/>
        <v>966</v>
      </c>
    </row>
    <row r="21" spans="1:56" ht="15.75" customHeight="1" x14ac:dyDescent="0.2">
      <c r="A21" s="212" t="s">
        <v>507</v>
      </c>
      <c r="B21" s="790">
        <v>22</v>
      </c>
      <c r="C21" s="228" t="s">
        <v>508</v>
      </c>
      <c r="D21" s="229">
        <f>'5C1Z_LincolnPrep'!$C$85</f>
        <v>569</v>
      </c>
      <c r="E21" s="230"/>
      <c r="F21" s="231">
        <f>'5C1Z_LincolnPrep'!$E$85</f>
        <v>2447412.345152786</v>
      </c>
      <c r="G21" s="232">
        <f>'5C1Z_LincolnPrep'!$F$85</f>
        <v>550</v>
      </c>
      <c r="H21" s="230"/>
      <c r="I21" s="231">
        <f>'5C1Z_LincolnPrep'!$H$85</f>
        <v>318029.91398788104</v>
      </c>
      <c r="J21" s="1186">
        <f>'5C1Z_LincolnPrep'!$I$85</f>
        <v>117</v>
      </c>
      <c r="K21" s="230"/>
      <c r="L21" s="231">
        <f>'5C1Z_LincolnPrep'!$K$85</f>
        <v>18766.466598364801</v>
      </c>
      <c r="M21" s="232">
        <f>'5C1Z_LincolnPrep'!$L$85</f>
        <v>106</v>
      </c>
      <c r="N21" s="230"/>
      <c r="O21" s="231">
        <f>'5C1Z_LincolnPrep'!$N$85</f>
        <v>414820.95455601567</v>
      </c>
      <c r="P21" s="232">
        <f>'5C1Z_LincolnPrep'!$O$85</f>
        <v>7</v>
      </c>
      <c r="Q21" s="230"/>
      <c r="R21" s="231">
        <f>'5C1Z_LincolnPrep'!$Q$85</f>
        <v>11692.300375281015</v>
      </c>
      <c r="S21" s="233">
        <f>'5C1Z_LincolnPrep'!$R$85</f>
        <v>3210722</v>
      </c>
      <c r="T21" s="230">
        <f>'5C1Z_LincolnPrep'!$S$85</f>
        <v>347687</v>
      </c>
      <c r="U21" s="230">
        <f>'5C1Z_LincolnPrep'!$T$85</f>
        <v>31852</v>
      </c>
      <c r="V21" s="234">
        <f>'5C1Z_LincolnPrep'!$U$85</f>
        <v>379539</v>
      </c>
      <c r="W21" s="233">
        <f>'5C1Z_LincolnPrep'!$V$85</f>
        <v>3590261</v>
      </c>
      <c r="X21" s="231">
        <f>'5C1Z_LincolnPrep'!$W$85</f>
        <v>-8976</v>
      </c>
      <c r="Y21" s="233">
        <f>'5C1Z_LincolnPrep'!$X$85</f>
        <v>3581285</v>
      </c>
      <c r="Z21" s="230">
        <f>'5C1Z_LincolnPrep'!$Y$85</f>
        <v>0</v>
      </c>
      <c r="AA21" s="235">
        <f>'5C1Z_LincolnPrep'!$Z$78+'5C1Z_LincolnPrep'!$Z$82+'5C1Z_LincolnPrep'!$Z$83+'5C1Z_LincolnPrep'!$Z$84</f>
        <v>207287</v>
      </c>
      <c r="AB21" s="233">
        <f>'5C1Z_LincolnPrep'!$Z$85</f>
        <v>3788572</v>
      </c>
      <c r="AC21" s="236">
        <f>'5C1Z_LincolnPrep'!$AA$85</f>
        <v>2449550</v>
      </c>
      <c r="AD21" s="230">
        <f>'5C1Z_LincolnPrep'!$AB$85</f>
        <v>1339022</v>
      </c>
      <c r="AE21" s="237">
        <f>'5C1Z_LincolnPrep'!$AC$85</f>
        <v>334757</v>
      </c>
      <c r="AF21" s="235">
        <f>'5C1Z_LincolnPrep'!$AD$79+'5C1Z_LincolnPrep'!$AD$80+'5C1Z_LincolnPrep'!$AD$81</f>
        <v>10000</v>
      </c>
      <c r="AG21" s="237">
        <f>'5C1Z_LincolnPrep'!$AD$85</f>
        <v>3798572</v>
      </c>
      <c r="AH21" s="238"/>
      <c r="AI21" s="239">
        <f>'5C1Z_LincolnPrep'!$AF$85</f>
        <v>4187549</v>
      </c>
      <c r="AJ21" s="229">
        <f>'5C1Z_LincolnPrep'!$AG$85</f>
        <v>62</v>
      </c>
      <c r="AK21" s="238">
        <f>'5C1Z_LincolnPrep'!$AH$85</f>
        <v>570702</v>
      </c>
      <c r="AL21" s="229">
        <f>'5C1Z_LincolnPrep'!$AI$85</f>
        <v>14</v>
      </c>
      <c r="AM21" s="240">
        <f>'5C1Z_LincolnPrep'!$AJ$85</f>
        <v>50223</v>
      </c>
      <c r="AN21" s="241">
        <f>'5C1Z_LincolnPrep'!$AK$85</f>
        <v>620925</v>
      </c>
      <c r="AO21" s="239">
        <f>'5C1Z_LincolnPrep'!$AL$85</f>
        <v>4808474</v>
      </c>
      <c r="AP21" s="242">
        <f>'5C1Z_LincolnPrep'!$AM$85</f>
        <v>-12021</v>
      </c>
      <c r="AQ21" s="239">
        <f>'5C1Z_LincolnPrep'!$AN$85</f>
        <v>4796453</v>
      </c>
      <c r="AR21" s="240">
        <f>'5C1Z_LincolnPrep'!$AO$85</f>
        <v>0</v>
      </c>
      <c r="AS21" s="239">
        <f>'5C1Z_LincolnPrep'!$AP$85</f>
        <v>4796453</v>
      </c>
      <c r="AT21" s="240">
        <f>'5C1Z_LincolnPrep'!$AQ$85</f>
        <v>2883738</v>
      </c>
      <c r="AU21" s="240">
        <f>'5C1Z_LincolnPrep'!$AR$85</f>
        <v>1912715</v>
      </c>
      <c r="AV21" s="239">
        <f>'5C1Z_LincolnPrep'!$AS$85</f>
        <v>478178</v>
      </c>
      <c r="AW21" s="240">
        <f t="shared" si="3"/>
        <v>8585025</v>
      </c>
      <c r="AX21" s="240">
        <f t="shared" si="4"/>
        <v>812935</v>
      </c>
      <c r="AY21" s="242">
        <f t="shared" si="5"/>
        <v>8976</v>
      </c>
      <c r="AZ21" s="242">
        <v>8027</v>
      </c>
      <c r="BA21" s="242">
        <f t="shared" si="6"/>
        <v>949</v>
      </c>
      <c r="BB21" s="242">
        <f t="shared" si="7"/>
        <v>12021</v>
      </c>
      <c r="BC21" s="242">
        <v>9730</v>
      </c>
      <c r="BD21" s="242">
        <f t="shared" si="8"/>
        <v>2291</v>
      </c>
    </row>
    <row r="22" spans="1:56" ht="15.75" customHeight="1" x14ac:dyDescent="0.2">
      <c r="A22" s="210" t="s">
        <v>465</v>
      </c>
      <c r="B22" s="786">
        <v>15</v>
      </c>
      <c r="C22" s="197" t="s">
        <v>302</v>
      </c>
      <c r="D22" s="198">
        <f>'5C1R_Iberville'!$C$85</f>
        <v>526</v>
      </c>
      <c r="E22" s="199"/>
      <c r="F22" s="200">
        <f>'5C1R_Iberville'!$E$85</f>
        <v>1870815.537391078</v>
      </c>
      <c r="G22" s="201">
        <f>'5C1R_Iberville'!$F$85</f>
        <v>336</v>
      </c>
      <c r="H22" s="199"/>
      <c r="I22" s="200">
        <f>'5C1R_Iberville'!$H$85</f>
        <v>133107.73453225807</v>
      </c>
      <c r="J22" s="1184">
        <f>'5C1R_Iberville'!$I$85</f>
        <v>175</v>
      </c>
      <c r="K22" s="199"/>
      <c r="L22" s="200">
        <f>'5C1R_Iberville'!$K$85</f>
        <v>20708.835801185669</v>
      </c>
      <c r="M22" s="201">
        <f>'5C1R_Iberville'!$L$85</f>
        <v>52</v>
      </c>
      <c r="N22" s="199"/>
      <c r="O22" s="200">
        <f>'5C1R_Iberville'!$N$85</f>
        <v>138125.09715845733</v>
      </c>
      <c r="P22" s="201">
        <f>'5C1R_Iberville'!$O$85</f>
        <v>1</v>
      </c>
      <c r="Q22" s="199"/>
      <c r="R22" s="200">
        <f>'5C1R_Iberville'!$Q$85</f>
        <v>1130.0763875854041</v>
      </c>
      <c r="S22" s="202">
        <f>'5C1R_Iberville'!$R$85</f>
        <v>2163886</v>
      </c>
      <c r="T22" s="199">
        <f>'5C1R_Iberville'!$S$85</f>
        <v>-94855</v>
      </c>
      <c r="U22" s="199">
        <f>'5C1R_Iberville'!$T$85</f>
        <v>4343</v>
      </c>
      <c r="V22" s="203">
        <f>'5C1R_Iberville'!$U$85</f>
        <v>-90512</v>
      </c>
      <c r="W22" s="202">
        <f>'5C1R_Iberville'!$V$85</f>
        <v>2073374</v>
      </c>
      <c r="X22" s="200">
        <f>'5C1R_Iberville'!$W$85</f>
        <v>-5185</v>
      </c>
      <c r="Y22" s="202">
        <f>'5C1R_Iberville'!$X$85</f>
        <v>2068189</v>
      </c>
      <c r="Z22" s="199">
        <f>'5C1R_Iberville'!$Y$85</f>
        <v>0</v>
      </c>
      <c r="AA22" s="213">
        <f>'5C1R_Iberville'!$Z$78+'5C1R_Iberville'!$Z$82+'5C1R_Iberville'!$Z$83+'5C1R_Iberville'!$Z$84</f>
        <v>79827</v>
      </c>
      <c r="AB22" s="202">
        <f>'5C1R_Iberville'!$Z$85</f>
        <v>2148016</v>
      </c>
      <c r="AC22" s="199">
        <f>'5C1R_Iberville'!$AA$85</f>
        <v>1472768</v>
      </c>
      <c r="AD22" s="199">
        <f>'5C1R_Iberville'!$AB$85</f>
        <v>675248</v>
      </c>
      <c r="AE22" s="202">
        <f>'5C1R_Iberville'!$AC$85</f>
        <v>168816</v>
      </c>
      <c r="AF22" s="213">
        <f>'5C1R_Iberville'!$AD$79+'5C1R_Iberville'!$AD$80+'5C1R_Iberville'!$AD$81</f>
        <v>482</v>
      </c>
      <c r="AG22" s="204">
        <f>'5C1R_Iberville'!$AD$85</f>
        <v>2148498</v>
      </c>
      <c r="AH22" s="205"/>
      <c r="AI22" s="206">
        <f>'5C1R_Iberville'!$AF$85</f>
        <v>5146010</v>
      </c>
      <c r="AJ22" s="198">
        <f>'5C1R_Iberville'!$AG$85</f>
        <v>-33</v>
      </c>
      <c r="AK22" s="205">
        <f>'5C1R_Iberville'!$AH$85</f>
        <v>-391822</v>
      </c>
      <c r="AL22" s="198">
        <f>'5C1R_Iberville'!$AI$85</f>
        <v>9</v>
      </c>
      <c r="AM22" s="207">
        <f>'5C1R_Iberville'!$AJ$85</f>
        <v>75238</v>
      </c>
      <c r="AN22" s="208">
        <f>'5C1R_Iberville'!$AK$85</f>
        <v>-316584</v>
      </c>
      <c r="AO22" s="206">
        <f>'5C1R_Iberville'!$AL$85</f>
        <v>4829426</v>
      </c>
      <c r="AP22" s="209">
        <f>'5C1R_Iberville'!$AM$85</f>
        <v>-12072</v>
      </c>
      <c r="AQ22" s="206">
        <f>'5C1R_Iberville'!$AN$85</f>
        <v>4817354</v>
      </c>
      <c r="AR22" s="207">
        <f>'5C1R_Iberville'!$AO$85</f>
        <v>0</v>
      </c>
      <c r="AS22" s="206">
        <f>'5C1R_Iberville'!$AP$85</f>
        <v>4817354</v>
      </c>
      <c r="AT22" s="207">
        <f>'5C1R_Iberville'!$AQ$85</f>
        <v>3059224</v>
      </c>
      <c r="AU22" s="207">
        <f>'5C1R_Iberville'!$AR$85</f>
        <v>1758130</v>
      </c>
      <c r="AV22" s="206">
        <f>'5C1R_Iberville'!$AS$85</f>
        <v>439533</v>
      </c>
      <c r="AW22" s="207">
        <f t="shared" si="3"/>
        <v>6965370</v>
      </c>
      <c r="AX22" s="207">
        <f t="shared" si="4"/>
        <v>608349</v>
      </c>
      <c r="AY22" s="209">
        <f t="shared" si="5"/>
        <v>5185</v>
      </c>
      <c r="AZ22" s="209">
        <v>5409</v>
      </c>
      <c r="BA22" s="209">
        <f t="shared" si="6"/>
        <v>-224</v>
      </c>
      <c r="BB22" s="209">
        <f t="shared" si="7"/>
        <v>12072</v>
      </c>
      <c r="BC22" s="209">
        <v>11501</v>
      </c>
      <c r="BD22" s="209">
        <f t="shared" si="8"/>
        <v>571</v>
      </c>
    </row>
    <row r="23" spans="1:56" ht="15.75" customHeight="1" x14ac:dyDescent="0.2">
      <c r="A23" s="211" t="s">
        <v>466</v>
      </c>
      <c r="B23" s="309">
        <v>12</v>
      </c>
      <c r="C23" s="214" t="s">
        <v>259</v>
      </c>
      <c r="D23" s="215">
        <f>'5C1N_Delta'!$C$85</f>
        <v>454</v>
      </c>
      <c r="E23" s="216"/>
      <c r="F23" s="217">
        <f>'5C1N_Delta'!$E$85</f>
        <v>2372367.202347653</v>
      </c>
      <c r="G23" s="218">
        <f>'5C1N_Delta'!$F$85</f>
        <v>286</v>
      </c>
      <c r="H23" s="216"/>
      <c r="I23" s="217">
        <f>'5C1N_Delta'!$H$85</f>
        <v>195065.68494054113</v>
      </c>
      <c r="J23" s="1185">
        <f>'5C1N_Delta'!$I$85</f>
        <v>351.5</v>
      </c>
      <c r="K23" s="216"/>
      <c r="L23" s="217">
        <f>'5C1N_Delta'!$K$85</f>
        <v>66556.329160587105</v>
      </c>
      <c r="M23" s="218">
        <f>'5C1N_Delta'!$L$85</f>
        <v>55</v>
      </c>
      <c r="N23" s="216"/>
      <c r="O23" s="217">
        <f>'5C1N_Delta'!$N$85</f>
        <v>253589.35681145662</v>
      </c>
      <c r="P23" s="218">
        <f>'5C1N_Delta'!$O$85</f>
        <v>8</v>
      </c>
      <c r="Q23" s="216"/>
      <c r="R23" s="217">
        <f>'5C1N_Delta'!$Q$85</f>
        <v>14568.368517584895</v>
      </c>
      <c r="S23" s="219">
        <f>'5C1N_Delta'!$R$85</f>
        <v>2902147</v>
      </c>
      <c r="T23" s="216">
        <f>'5C1N_Delta'!$S$85</f>
        <v>19527</v>
      </c>
      <c r="U23" s="216">
        <f>'5C1N_Delta'!$T$85</f>
        <v>7762</v>
      </c>
      <c r="V23" s="220">
        <f>'5C1N_Delta'!$U$85</f>
        <v>27289</v>
      </c>
      <c r="W23" s="219">
        <f>'5C1N_Delta'!$V$85</f>
        <v>2929436</v>
      </c>
      <c r="X23" s="217">
        <f>'5C1N_Delta'!$W$85</f>
        <v>-7324</v>
      </c>
      <c r="Y23" s="219">
        <f>'5C1N_Delta'!$X$85</f>
        <v>2922112</v>
      </c>
      <c r="Z23" s="216">
        <f>'5C1N_Delta'!$Y$85</f>
        <v>0</v>
      </c>
      <c r="AA23" s="221">
        <f>'5C1N_Delta'!$Z$78+'5C1N_Delta'!$Z$82+'5C1N_Delta'!$Z$83+'5C1N_Delta'!$Z$84</f>
        <v>122810</v>
      </c>
      <c r="AB23" s="219">
        <f>'5C1N_Delta'!$Z$85</f>
        <v>3044922</v>
      </c>
      <c r="AC23" s="216">
        <f>'5C1N_Delta'!$AA$85</f>
        <v>2005600</v>
      </c>
      <c r="AD23" s="216">
        <f>'5C1N_Delta'!$AB$85</f>
        <v>1039322</v>
      </c>
      <c r="AE23" s="219">
        <f>'5C1N_Delta'!$AC$85</f>
        <v>259832</v>
      </c>
      <c r="AF23" s="221">
        <f>'5C1N_Delta'!$AD$79+'5C1N_Delta'!$AD$80+'5C1N_Delta'!$AD$81</f>
        <v>13978</v>
      </c>
      <c r="AG23" s="222">
        <f>'5C1N_Delta'!$AD$85</f>
        <v>3058900</v>
      </c>
      <c r="AH23" s="223"/>
      <c r="AI23" s="224">
        <f>'5C1N_Delta'!$AF$85</f>
        <v>1974118</v>
      </c>
      <c r="AJ23" s="215">
        <f>'5C1N_Delta'!$AG$85</f>
        <v>2</v>
      </c>
      <c r="AK23" s="223">
        <f>'5C1N_Delta'!$AH$85</f>
        <v>-52210</v>
      </c>
      <c r="AL23" s="215">
        <f>'5C1N_Delta'!$AI$85</f>
        <v>7</v>
      </c>
      <c r="AM23" s="225">
        <f>'5C1N_Delta'!$AJ$85</f>
        <v>16137</v>
      </c>
      <c r="AN23" s="226">
        <f>'5C1N_Delta'!$AK$85</f>
        <v>-36073</v>
      </c>
      <c r="AO23" s="224">
        <f>'5C1N_Delta'!$AL$85</f>
        <v>1938045</v>
      </c>
      <c r="AP23" s="227">
        <f>'5C1N_Delta'!$AM$85</f>
        <v>-4845</v>
      </c>
      <c r="AQ23" s="224">
        <f>'5C1N_Delta'!$AN$85</f>
        <v>1933200</v>
      </c>
      <c r="AR23" s="225">
        <f>'5C1N_Delta'!$AO$85</f>
        <v>0</v>
      </c>
      <c r="AS23" s="224">
        <f>'5C1N_Delta'!$AP$85</f>
        <v>1933200</v>
      </c>
      <c r="AT23" s="225">
        <f>'5C1N_Delta'!$AQ$85</f>
        <v>1105824</v>
      </c>
      <c r="AU23" s="225">
        <f>'5C1N_Delta'!$AR$85</f>
        <v>827376</v>
      </c>
      <c r="AV23" s="224">
        <f>'5C1N_Delta'!$AS$85</f>
        <v>206845</v>
      </c>
      <c r="AW23" s="225">
        <f t="shared" si="3"/>
        <v>4978122</v>
      </c>
      <c r="AX23" s="225">
        <f t="shared" si="4"/>
        <v>466677</v>
      </c>
      <c r="AY23" s="227">
        <f t="shared" si="5"/>
        <v>7324</v>
      </c>
      <c r="AZ23" s="227">
        <v>7255</v>
      </c>
      <c r="BA23" s="227">
        <f t="shared" si="6"/>
        <v>69</v>
      </c>
      <c r="BB23" s="227">
        <f t="shared" si="7"/>
        <v>4845</v>
      </c>
      <c r="BC23" s="227">
        <v>4157</v>
      </c>
      <c r="BD23" s="227">
        <f t="shared" si="8"/>
        <v>688</v>
      </c>
    </row>
    <row r="24" spans="1:56" ht="15.75" customHeight="1" x14ac:dyDescent="0.2">
      <c r="A24" s="211" t="s">
        <v>467</v>
      </c>
      <c r="B24" s="309">
        <v>16</v>
      </c>
      <c r="C24" s="214" t="s">
        <v>269</v>
      </c>
      <c r="D24" s="215">
        <f>'5C1S_LCColPrep'!$C$85</f>
        <v>504</v>
      </c>
      <c r="E24" s="216"/>
      <c r="F24" s="217">
        <f>'5C1S_LCColPrep'!$E$85</f>
        <v>1661032.383355102</v>
      </c>
      <c r="G24" s="218">
        <f>'5C1S_LCColPrep'!$F$85</f>
        <v>458</v>
      </c>
      <c r="H24" s="216"/>
      <c r="I24" s="217">
        <f>'5C1S_LCColPrep'!$H$85</f>
        <v>214536.34529893569</v>
      </c>
      <c r="J24" s="1185">
        <f>'5C1S_LCColPrep'!$I$85</f>
        <v>885.5</v>
      </c>
      <c r="K24" s="216"/>
      <c r="L24" s="217">
        <f>'5C1S_LCColPrep'!$K$85</f>
        <v>113311.86974553025</v>
      </c>
      <c r="M24" s="218">
        <f>'5C1S_LCColPrep'!$L$85</f>
        <v>57</v>
      </c>
      <c r="N24" s="216"/>
      <c r="O24" s="217">
        <f>'5C1S_LCColPrep'!$N$85</f>
        <v>182045.03297994242</v>
      </c>
      <c r="P24" s="218">
        <f>'5C1S_LCColPrep'!$O$85</f>
        <v>0</v>
      </c>
      <c r="Q24" s="216"/>
      <c r="R24" s="217">
        <f>'5C1S_LCColPrep'!$Q$85</f>
        <v>0</v>
      </c>
      <c r="S24" s="219">
        <f>'5C1S_LCColPrep'!$R$85</f>
        <v>2170926</v>
      </c>
      <c r="T24" s="216">
        <f>'5C1S_LCColPrep'!$S$85</f>
        <v>-1041</v>
      </c>
      <c r="U24" s="216">
        <f>'5C1S_LCColPrep'!$T$85</f>
        <v>-32660</v>
      </c>
      <c r="V24" s="220">
        <f>'5C1S_LCColPrep'!$U$85</f>
        <v>-33701</v>
      </c>
      <c r="W24" s="219">
        <f>'5C1S_LCColPrep'!$V$85</f>
        <v>2137225</v>
      </c>
      <c r="X24" s="217">
        <f>'5C1S_LCColPrep'!$W$85</f>
        <v>-5343</v>
      </c>
      <c r="Y24" s="219">
        <f>'5C1S_LCColPrep'!$X$85</f>
        <v>2131882</v>
      </c>
      <c r="Z24" s="216">
        <f>'5C1S_LCColPrep'!$Y$85</f>
        <v>-5030</v>
      </c>
      <c r="AA24" s="221">
        <f>'5C1S_LCColPrep'!$Z$78+'5C1S_LCColPrep'!$Z$82+'5C1S_LCColPrep'!$Z$83+'5C1S_LCColPrep'!$Z$84</f>
        <v>139383</v>
      </c>
      <c r="AB24" s="219">
        <f>'5C1S_LCColPrep'!$Z$85</f>
        <v>2266235</v>
      </c>
      <c r="AC24" s="216">
        <f>'5C1S_LCColPrep'!$AA$85</f>
        <v>1521192</v>
      </c>
      <c r="AD24" s="216">
        <f>'5C1S_LCColPrep'!$AB$85</f>
        <v>745043</v>
      </c>
      <c r="AE24" s="219">
        <f>'5C1S_LCColPrep'!$AC$85</f>
        <v>186261</v>
      </c>
      <c r="AF24" s="221">
        <f>'5C1S_LCColPrep'!$AD$79+'5C1S_LCColPrep'!$AD$80+'5C1S_LCColPrep'!$AD$81</f>
        <v>42175</v>
      </c>
      <c r="AG24" s="222">
        <f>'5C1S_LCColPrep'!$AD$85</f>
        <v>2308410</v>
      </c>
      <c r="AH24" s="223"/>
      <c r="AI24" s="224">
        <f>'5C1S_LCColPrep'!$AF$85</f>
        <v>4231515</v>
      </c>
      <c r="AJ24" s="215">
        <f>'5C1S_LCColPrep'!$AG$85</f>
        <v>13</v>
      </c>
      <c r="AK24" s="223">
        <f>'5C1S_LCColPrep'!$AH$85</f>
        <v>109252</v>
      </c>
      <c r="AL24" s="215">
        <f>'5C1S_LCColPrep'!$AI$85</f>
        <v>-18</v>
      </c>
      <c r="AM24" s="225">
        <f>'5C1S_LCColPrep'!$AJ$85</f>
        <v>-75636</v>
      </c>
      <c r="AN24" s="226">
        <f>'5C1S_LCColPrep'!$AK$85</f>
        <v>33616</v>
      </c>
      <c r="AO24" s="224">
        <f>'5C1S_LCColPrep'!$AL$85</f>
        <v>4265131</v>
      </c>
      <c r="AP24" s="227">
        <f>'5C1S_LCColPrep'!$AM$85</f>
        <v>-10663</v>
      </c>
      <c r="AQ24" s="224">
        <f>'5C1S_LCColPrep'!$AN$85</f>
        <v>4254468</v>
      </c>
      <c r="AR24" s="225">
        <f>'5C1S_LCColPrep'!$AO$85</f>
        <v>-10883</v>
      </c>
      <c r="AS24" s="224">
        <f>'5C1S_LCColPrep'!$AP$85</f>
        <v>4243585</v>
      </c>
      <c r="AT24" s="225">
        <f>'5C1S_LCColPrep'!$AQ$85</f>
        <v>2648312</v>
      </c>
      <c r="AU24" s="225">
        <f>'5C1S_LCColPrep'!$AR$85</f>
        <v>1595273</v>
      </c>
      <c r="AV24" s="224">
        <f>'5C1S_LCColPrep'!$AS$85</f>
        <v>398818</v>
      </c>
      <c r="AW24" s="225">
        <f t="shared" si="3"/>
        <v>6509820</v>
      </c>
      <c r="AX24" s="225">
        <f t="shared" si="4"/>
        <v>585079</v>
      </c>
      <c r="AY24" s="227">
        <f t="shared" si="5"/>
        <v>5343</v>
      </c>
      <c r="AZ24" s="227">
        <v>5427</v>
      </c>
      <c r="BA24" s="227">
        <f t="shared" si="6"/>
        <v>-84</v>
      </c>
      <c r="BB24" s="227">
        <f t="shared" si="7"/>
        <v>10663</v>
      </c>
      <c r="BC24" s="227">
        <v>9983</v>
      </c>
      <c r="BD24" s="227">
        <f t="shared" si="8"/>
        <v>680</v>
      </c>
    </row>
    <row r="25" spans="1:56" ht="15.75" customHeight="1" x14ac:dyDescent="0.2">
      <c r="A25" s="211" t="s">
        <v>468</v>
      </c>
      <c r="B25" s="309">
        <v>17</v>
      </c>
      <c r="C25" s="214" t="s">
        <v>270</v>
      </c>
      <c r="D25" s="215">
        <f>'5C1T_Northeast'!$C$85</f>
        <v>180</v>
      </c>
      <c r="E25" s="216"/>
      <c r="F25" s="217">
        <f>'5C1T_Northeast'!$E$85</f>
        <v>933202.46614034264</v>
      </c>
      <c r="G25" s="218">
        <f>'5C1T_Northeast'!$F$85</f>
        <v>152</v>
      </c>
      <c r="H25" s="216"/>
      <c r="I25" s="217">
        <f>'5C1T_Northeast'!$H$85</f>
        <v>102546.55672320808</v>
      </c>
      <c r="J25" s="1185">
        <f>'5C1T_Northeast'!$I$85</f>
        <v>114.5</v>
      </c>
      <c r="K25" s="216"/>
      <c r="L25" s="217">
        <f>'5C1T_Northeast'!$K$85</f>
        <v>21028.036464708817</v>
      </c>
      <c r="M25" s="218">
        <f>'5C1T_Northeast'!$L$85</f>
        <v>20</v>
      </c>
      <c r="N25" s="216"/>
      <c r="O25" s="217">
        <f>'5C1T_Northeast'!$N$85</f>
        <v>92481.282119025636</v>
      </c>
      <c r="P25" s="218">
        <f>'5C1T_Northeast'!$O$85</f>
        <v>0</v>
      </c>
      <c r="Q25" s="216"/>
      <c r="R25" s="217">
        <f>'5C1T_Northeast'!$Q$85</f>
        <v>0</v>
      </c>
      <c r="S25" s="219">
        <f>'5C1T_Northeast'!$R$85</f>
        <v>1149258</v>
      </c>
      <c r="T25" s="216">
        <f>'5C1T_Northeast'!$S$85</f>
        <v>-633</v>
      </c>
      <c r="U25" s="216">
        <f>'5C1T_Northeast'!$T$85</f>
        <v>6988</v>
      </c>
      <c r="V25" s="220">
        <f>'5C1T_Northeast'!$U$85</f>
        <v>6355</v>
      </c>
      <c r="W25" s="219">
        <f>'5C1T_Northeast'!$V$85</f>
        <v>1155613</v>
      </c>
      <c r="X25" s="217">
        <f>'5C1T_Northeast'!$W$85</f>
        <v>-2889</v>
      </c>
      <c r="Y25" s="219">
        <f>'5C1T_Northeast'!$X$85</f>
        <v>1152724</v>
      </c>
      <c r="Z25" s="216">
        <f>'5C1T_Northeast'!$Y$85</f>
        <v>0</v>
      </c>
      <c r="AA25" s="221">
        <f>'5C1T_Northeast'!$Z$78+'5C1T_Northeast'!$Z$82+'5C1T_Northeast'!$Z$83+'5C1T_Northeast'!$Z$84</f>
        <v>26118</v>
      </c>
      <c r="AB25" s="219">
        <f>'5C1T_Northeast'!$Z$85</f>
        <v>1178842</v>
      </c>
      <c r="AC25" s="216">
        <f>'5C1T_Northeast'!$AA$85</f>
        <v>780856</v>
      </c>
      <c r="AD25" s="216">
        <f>'5C1T_Northeast'!$AB$85</f>
        <v>397986</v>
      </c>
      <c r="AE25" s="219">
        <f>'5C1T_Northeast'!$AC$85</f>
        <v>99496</v>
      </c>
      <c r="AF25" s="221">
        <f>'5C1T_Northeast'!$AD$79+'5C1T_Northeast'!$AD$80+'5C1T_Northeast'!$AD$81</f>
        <v>10000</v>
      </c>
      <c r="AG25" s="222">
        <f>'5C1T_Northeast'!$AD$85</f>
        <v>1188842</v>
      </c>
      <c r="AH25" s="223"/>
      <c r="AI25" s="224">
        <f>'5C1T_Northeast'!$AF$85</f>
        <v>876131</v>
      </c>
      <c r="AJ25" s="215">
        <f>'5C1T_Northeast'!$AG$85</f>
        <v>0</v>
      </c>
      <c r="AK25" s="223">
        <f>'5C1T_Northeast'!$AH$85</f>
        <v>2523</v>
      </c>
      <c r="AL25" s="215">
        <f>'5C1T_Northeast'!$AI$85</f>
        <v>1</v>
      </c>
      <c r="AM25" s="225">
        <f>'5C1T_Northeast'!$AJ$85</f>
        <v>2068</v>
      </c>
      <c r="AN25" s="226">
        <f>'5C1T_Northeast'!$AK$85</f>
        <v>4591</v>
      </c>
      <c r="AO25" s="224">
        <f>'5C1T_Northeast'!$AL$85</f>
        <v>880722</v>
      </c>
      <c r="AP25" s="227">
        <f>'5C1T_Northeast'!$AM$85</f>
        <v>-2202</v>
      </c>
      <c r="AQ25" s="224">
        <f>'5C1T_Northeast'!$AN$85</f>
        <v>878520</v>
      </c>
      <c r="AR25" s="225">
        <f>'5C1T_Northeast'!$AO$85</f>
        <v>0</v>
      </c>
      <c r="AS25" s="224">
        <f>'5C1T_Northeast'!$AP$85</f>
        <v>878520</v>
      </c>
      <c r="AT25" s="225">
        <f>'5C1T_Northeast'!$AQ$85</f>
        <v>533248</v>
      </c>
      <c r="AU25" s="225">
        <f>'5C1T_Northeast'!$AR$85</f>
        <v>345272</v>
      </c>
      <c r="AV25" s="224">
        <f>'5C1T_Northeast'!$AS$85</f>
        <v>86318</v>
      </c>
      <c r="AW25" s="225">
        <f t="shared" si="3"/>
        <v>2057362</v>
      </c>
      <c r="AX25" s="225">
        <f t="shared" si="4"/>
        <v>185814</v>
      </c>
      <c r="AY25" s="227">
        <f t="shared" si="5"/>
        <v>2889</v>
      </c>
      <c r="AZ25" s="227">
        <v>2873</v>
      </c>
      <c r="BA25" s="227">
        <f t="shared" si="6"/>
        <v>16</v>
      </c>
      <c r="BB25" s="227">
        <f t="shared" si="7"/>
        <v>2202</v>
      </c>
      <c r="BC25" s="227">
        <v>2005</v>
      </c>
      <c r="BD25" s="227">
        <f t="shared" si="8"/>
        <v>197</v>
      </c>
    </row>
    <row r="26" spans="1:56" ht="15.75" customHeight="1" x14ac:dyDescent="0.2">
      <c r="A26" s="212" t="s">
        <v>469</v>
      </c>
      <c r="B26" s="790">
        <v>18</v>
      </c>
      <c r="C26" s="228" t="s">
        <v>271</v>
      </c>
      <c r="D26" s="229">
        <f>'5C1U_AcadianaRen'!$C$85</f>
        <v>1400</v>
      </c>
      <c r="E26" s="230"/>
      <c r="F26" s="231">
        <f>'5C1U_AcadianaRen'!$E$85</f>
        <v>5497314.7412814917</v>
      </c>
      <c r="G26" s="232">
        <f>'5C1U_AcadianaRen'!$F$85</f>
        <v>686</v>
      </c>
      <c r="H26" s="230"/>
      <c r="I26" s="231">
        <f>'5C1U_AcadianaRen'!$H$85</f>
        <v>371569.5005142343</v>
      </c>
      <c r="J26" s="1186">
        <f>'5C1U_AcadianaRen'!$I$85</f>
        <v>424</v>
      </c>
      <c r="K26" s="230"/>
      <c r="L26" s="231">
        <f>'5C1U_AcadianaRen'!$K$85</f>
        <v>61921.956858140788</v>
      </c>
      <c r="M26" s="232">
        <f>'5C1U_AcadianaRen'!$L$85</f>
        <v>87</v>
      </c>
      <c r="N26" s="230"/>
      <c r="O26" s="231">
        <f>'5C1U_AcadianaRen'!$N$85</f>
        <v>319681.05219640699</v>
      </c>
      <c r="P26" s="232">
        <f>'5C1U_AcadianaRen'!$O$85</f>
        <v>53</v>
      </c>
      <c r="Q26" s="230"/>
      <c r="R26" s="231">
        <f>'5C1U_AcadianaRen'!$Q$85</f>
        <v>76186.517853323676</v>
      </c>
      <c r="S26" s="233">
        <f>'5C1U_AcadianaRen'!$R$85</f>
        <v>6326675</v>
      </c>
      <c r="T26" s="230">
        <f>'5C1U_AcadianaRen'!$S$85</f>
        <v>1172868</v>
      </c>
      <c r="U26" s="230">
        <f>'5C1U_AcadianaRen'!$T$85</f>
        <v>-8762</v>
      </c>
      <c r="V26" s="234">
        <f>'5C1U_AcadianaRen'!$U$85</f>
        <v>1164106</v>
      </c>
      <c r="W26" s="233">
        <f>'5C1U_AcadianaRen'!$V$85</f>
        <v>7490781</v>
      </c>
      <c r="X26" s="231">
        <f>'5C1U_AcadianaRen'!$W$85</f>
        <v>-18727</v>
      </c>
      <c r="Y26" s="233">
        <f>'5C1U_AcadianaRen'!$X$85</f>
        <v>7472054</v>
      </c>
      <c r="Z26" s="230">
        <f>'5C1U_AcadianaRen'!$Y$85</f>
        <v>0</v>
      </c>
      <c r="AA26" s="235">
        <f>'5C1U_AcadianaRen'!$Z$78+'5C1U_AcadianaRen'!$Z$82+'5C1U_AcadianaRen'!$Z$83+'5C1U_AcadianaRen'!$Z$84</f>
        <v>300883</v>
      </c>
      <c r="AB26" s="233">
        <f>'5C1U_AcadianaRen'!$Z$85</f>
        <v>7772937</v>
      </c>
      <c r="AC26" s="236">
        <f>'5C1U_AcadianaRen'!$AA$85</f>
        <v>4372536</v>
      </c>
      <c r="AD26" s="230">
        <f>'5C1U_AcadianaRen'!$AB$85</f>
        <v>3400401</v>
      </c>
      <c r="AE26" s="237">
        <f>'5C1U_AcadianaRen'!$AC$85</f>
        <v>850100</v>
      </c>
      <c r="AF26" s="235">
        <f>'5C1U_AcadianaRen'!$AD$79+'5C1U_AcadianaRen'!$AD$80+'5C1U_AcadianaRen'!$AD$81</f>
        <v>31812</v>
      </c>
      <c r="AG26" s="237">
        <f>'5C1U_AcadianaRen'!$AD$85</f>
        <v>7804749</v>
      </c>
      <c r="AH26" s="238"/>
      <c r="AI26" s="239">
        <f>'5C1U_AcadianaRen'!$AF$85</f>
        <v>8193829</v>
      </c>
      <c r="AJ26" s="229">
        <f>'5C1U_AcadianaRen'!$AG$85</f>
        <v>256</v>
      </c>
      <c r="AK26" s="238">
        <f>'5C1U_AcadianaRen'!$AH$85</f>
        <v>1428237</v>
      </c>
      <c r="AL26" s="229">
        <f>'5C1U_AcadianaRen'!$AI$85</f>
        <v>-5</v>
      </c>
      <c r="AM26" s="240">
        <f>'5C1U_AcadianaRen'!$AJ$85</f>
        <v>10651</v>
      </c>
      <c r="AN26" s="241">
        <f>'5C1U_AcadianaRen'!$AK$85</f>
        <v>1438888</v>
      </c>
      <c r="AO26" s="239">
        <f>'5C1U_AcadianaRen'!$AL$85</f>
        <v>9632717</v>
      </c>
      <c r="AP26" s="242">
        <f>'5C1U_AcadianaRen'!$AM$85</f>
        <v>-24082</v>
      </c>
      <c r="AQ26" s="239">
        <f>'5C1U_AcadianaRen'!$AN$85</f>
        <v>9608635</v>
      </c>
      <c r="AR26" s="240">
        <f>'5C1U_AcadianaRen'!$AO$85</f>
        <v>0</v>
      </c>
      <c r="AS26" s="239">
        <f>'5C1U_AcadianaRen'!$AP$85</f>
        <v>9608635</v>
      </c>
      <c r="AT26" s="240">
        <f>'5C1U_AcadianaRen'!$AQ$85</f>
        <v>5149392</v>
      </c>
      <c r="AU26" s="240">
        <f>'5C1U_AcadianaRen'!$AR$85</f>
        <v>4459243</v>
      </c>
      <c r="AV26" s="239">
        <f>'5C1U_AcadianaRen'!$AS$85</f>
        <v>1114811</v>
      </c>
      <c r="AW26" s="240">
        <f t="shared" si="3"/>
        <v>17381572</v>
      </c>
      <c r="AX26" s="240">
        <f t="shared" si="4"/>
        <v>1964911</v>
      </c>
      <c r="AY26" s="242">
        <f t="shared" si="5"/>
        <v>18727</v>
      </c>
      <c r="AZ26" s="242">
        <v>15816</v>
      </c>
      <c r="BA26" s="242">
        <f t="shared" si="6"/>
        <v>2911</v>
      </c>
      <c r="BB26" s="242">
        <f t="shared" si="7"/>
        <v>24082</v>
      </c>
      <c r="BC26" s="242">
        <v>19360</v>
      </c>
      <c r="BD26" s="242">
        <f t="shared" si="8"/>
        <v>4722</v>
      </c>
    </row>
    <row r="27" spans="1:56" ht="15.75" customHeight="1" x14ac:dyDescent="0.2">
      <c r="A27" s="210" t="s">
        <v>470</v>
      </c>
      <c r="B27" s="786">
        <v>9</v>
      </c>
      <c r="C27" s="197" t="s">
        <v>258</v>
      </c>
      <c r="D27" s="198">
        <f>'5C1I_LAKey'!$C$85</f>
        <v>429</v>
      </c>
      <c r="E27" s="199"/>
      <c r="F27" s="200">
        <f>'5C1I_LAKey'!$E$85</f>
        <v>1632576.4294918634</v>
      </c>
      <c r="G27" s="201">
        <f>'5C1I_LAKey'!$F$85</f>
        <v>292</v>
      </c>
      <c r="H27" s="199"/>
      <c r="I27" s="200">
        <f>'5C1I_LAKey'!$H$85</f>
        <v>139300.32968180874</v>
      </c>
      <c r="J27" s="1184">
        <f>'5C1I_LAKey'!$I$85</f>
        <v>0</v>
      </c>
      <c r="K27" s="199"/>
      <c r="L27" s="200">
        <f>'5C1I_LAKey'!$K$85</f>
        <v>0</v>
      </c>
      <c r="M27" s="201">
        <f>'5C1I_LAKey'!$L$85</f>
        <v>249</v>
      </c>
      <c r="N27" s="199"/>
      <c r="O27" s="200">
        <f>'5C1I_LAKey'!$N$85</f>
        <v>822340.23879878945</v>
      </c>
      <c r="P27" s="201">
        <f>'5C1I_LAKey'!$O$85</f>
        <v>0</v>
      </c>
      <c r="Q27" s="199"/>
      <c r="R27" s="200">
        <f>'5C1I_LAKey'!$Q$85</f>
        <v>0</v>
      </c>
      <c r="S27" s="202">
        <f>'5C1I_LAKey'!$R$85</f>
        <v>2594218</v>
      </c>
      <c r="T27" s="199">
        <f>'5C1I_LAKey'!$S$85</f>
        <v>23417</v>
      </c>
      <c r="U27" s="199">
        <f>'5C1I_LAKey'!$T$85</f>
        <v>70997</v>
      </c>
      <c r="V27" s="203">
        <f>'5C1I_LAKey'!$U$85</f>
        <v>94414</v>
      </c>
      <c r="W27" s="202">
        <f>'5C1I_LAKey'!$V$85</f>
        <v>2688632</v>
      </c>
      <c r="X27" s="200">
        <f>'5C1I_LAKey'!$W$85</f>
        <v>-6723</v>
      </c>
      <c r="Y27" s="202">
        <f>'5C1I_LAKey'!$X$85</f>
        <v>2681909</v>
      </c>
      <c r="Z27" s="199">
        <f>'5C1I_LAKey'!$Y$85</f>
        <v>0</v>
      </c>
      <c r="AA27" s="213">
        <f>'5C1I_LAKey'!$Z$78+'5C1I_LAKey'!$Z$82+'5C1I_LAKey'!$Z$83+'5C1I_LAKey'!$Z$84</f>
        <v>152286</v>
      </c>
      <c r="AB27" s="202">
        <f>'5C1I_LAKey'!$Z$85</f>
        <v>2834195</v>
      </c>
      <c r="AC27" s="199">
        <f>'5C1I_LAKey'!$AA$85</f>
        <v>1816984</v>
      </c>
      <c r="AD27" s="199">
        <f>'5C1I_LAKey'!$AB$85</f>
        <v>1017211</v>
      </c>
      <c r="AE27" s="202">
        <f>'5C1I_LAKey'!$AC$85</f>
        <v>254304</v>
      </c>
      <c r="AF27" s="213">
        <f>'5C1I_LAKey'!$AD$79+'5C1I_LAKey'!$AD$80+'5C1I_LAKey'!$AD$81</f>
        <v>4097</v>
      </c>
      <c r="AG27" s="204">
        <f>'5C1I_LAKey'!$AD$85</f>
        <v>2838292</v>
      </c>
      <c r="AH27" s="205"/>
      <c r="AI27" s="206">
        <f>'5C1I_LAKey'!$AF$85</f>
        <v>3399231</v>
      </c>
      <c r="AJ27" s="198">
        <f>'5C1I_LAKey'!$AG$85</f>
        <v>10</v>
      </c>
      <c r="AK27" s="205">
        <f>'5C1I_LAKey'!$AH$85</f>
        <v>24511</v>
      </c>
      <c r="AL27" s="198">
        <f>'5C1I_LAKey'!$AI$85</f>
        <v>6</v>
      </c>
      <c r="AM27" s="207">
        <f>'5C1I_LAKey'!$AJ$85</f>
        <v>27823</v>
      </c>
      <c r="AN27" s="208">
        <f>'5C1I_LAKey'!$AK$85</f>
        <v>52334</v>
      </c>
      <c r="AO27" s="206">
        <f>'5C1I_LAKey'!$AL$85</f>
        <v>3451565</v>
      </c>
      <c r="AP27" s="209">
        <f>'5C1I_LAKey'!$AM$85</f>
        <v>-8629</v>
      </c>
      <c r="AQ27" s="206">
        <f>'5C1I_LAKey'!$AN$85</f>
        <v>3442936</v>
      </c>
      <c r="AR27" s="207">
        <f>'5C1I_LAKey'!$AO$85</f>
        <v>0</v>
      </c>
      <c r="AS27" s="206">
        <f>'5C1I_LAKey'!$AP$85</f>
        <v>3442936</v>
      </c>
      <c r="AT27" s="207">
        <f>'5C1I_LAKey'!$AQ$85</f>
        <v>2140632</v>
      </c>
      <c r="AU27" s="207">
        <f>'5C1I_LAKey'!$AR$85</f>
        <v>1302304</v>
      </c>
      <c r="AV27" s="206">
        <f>'5C1I_LAKey'!$AS$85</f>
        <v>325576</v>
      </c>
      <c r="AW27" s="207">
        <f t="shared" si="3"/>
        <v>6277131</v>
      </c>
      <c r="AX27" s="207">
        <f t="shared" si="4"/>
        <v>579880</v>
      </c>
      <c r="AY27" s="209">
        <f t="shared" si="5"/>
        <v>6723</v>
      </c>
      <c r="AZ27" s="209">
        <v>6487</v>
      </c>
      <c r="BA27" s="209">
        <f t="shared" si="6"/>
        <v>236</v>
      </c>
      <c r="BB27" s="209">
        <f t="shared" si="7"/>
        <v>8629</v>
      </c>
      <c r="BC27" s="209">
        <v>8046</v>
      </c>
      <c r="BD27" s="209">
        <f t="shared" si="8"/>
        <v>583</v>
      </c>
    </row>
    <row r="28" spans="1:56" ht="15.75" customHeight="1" x14ac:dyDescent="0.2">
      <c r="A28" s="211" t="s">
        <v>471</v>
      </c>
      <c r="B28" s="309">
        <v>19</v>
      </c>
      <c r="C28" s="214" t="s">
        <v>272</v>
      </c>
      <c r="D28" s="215">
        <f>'5C1V_LafRen'!$C$85</f>
        <v>1000</v>
      </c>
      <c r="E28" s="216"/>
      <c r="F28" s="217">
        <f>'5C1V_LafRen'!$E$85</f>
        <v>3909795.1056257891</v>
      </c>
      <c r="G28" s="218">
        <f>'5C1V_LafRen'!$F$85</f>
        <v>821</v>
      </c>
      <c r="H28" s="216"/>
      <c r="I28" s="217">
        <f>'5C1V_LafRen'!$H$85</f>
        <v>438619.91079120745</v>
      </c>
      <c r="J28" s="1185">
        <f>'5C1V_LafRen'!$I$85</f>
        <v>43</v>
      </c>
      <c r="K28" s="216"/>
      <c r="L28" s="217">
        <f>'5C1V_LafRen'!$K$85</f>
        <v>6443.704436214879</v>
      </c>
      <c r="M28" s="218">
        <f>'5C1V_LafRen'!$L$85</f>
        <v>74</v>
      </c>
      <c r="N28" s="216"/>
      <c r="O28" s="217">
        <f>'5C1V_LafRen'!$N$85</f>
        <v>272467.7456608137</v>
      </c>
      <c r="P28" s="218">
        <f>'5C1V_LafRen'!$O$85</f>
        <v>29</v>
      </c>
      <c r="Q28" s="216"/>
      <c r="R28" s="217">
        <f>'5C1V_LafRen'!$Q$85</f>
        <v>43427.858637782207</v>
      </c>
      <c r="S28" s="219">
        <f>'5C1V_LafRen'!$R$85</f>
        <v>4670753</v>
      </c>
      <c r="T28" s="216">
        <f>'5C1V_LafRen'!$S$85</f>
        <v>562142</v>
      </c>
      <c r="U28" s="216">
        <f>'5C1V_LafRen'!$T$85</f>
        <v>6452</v>
      </c>
      <c r="V28" s="220">
        <f>'5C1V_LafRen'!$U$85</f>
        <v>568594</v>
      </c>
      <c r="W28" s="219">
        <f>'5C1V_LafRen'!$V$85</f>
        <v>5239347</v>
      </c>
      <c r="X28" s="217">
        <f>'5C1V_LafRen'!$W$85</f>
        <v>-13098</v>
      </c>
      <c r="Y28" s="219">
        <f>'5C1V_LafRen'!$X$85</f>
        <v>5226249</v>
      </c>
      <c r="Z28" s="216">
        <f>'5C1V_LafRen'!$Y$85</f>
        <v>3548</v>
      </c>
      <c r="AA28" s="221">
        <f>'5C1V_LafRen'!$Z$78+'5C1V_LafRen'!$Z$82+'5C1V_LafRen'!$Z$83+'5C1V_LafRen'!$Z$84</f>
        <v>237917</v>
      </c>
      <c r="AB28" s="219">
        <f>'5C1V_LafRen'!$Z$85</f>
        <v>5467714</v>
      </c>
      <c r="AC28" s="216">
        <f>'5C1V_LafRen'!$AA$85</f>
        <v>3231536</v>
      </c>
      <c r="AD28" s="216">
        <f>'5C1V_LafRen'!$AB$85</f>
        <v>2236178</v>
      </c>
      <c r="AE28" s="219">
        <f>'5C1V_LafRen'!$AC$85</f>
        <v>559049</v>
      </c>
      <c r="AF28" s="221">
        <f>'5C1V_LafRen'!$AD$79+'5C1V_LafRen'!$AD$80+'5C1V_LafRen'!$AD$81</f>
        <v>10000</v>
      </c>
      <c r="AG28" s="222">
        <f>'5C1V_LafRen'!$AD$85</f>
        <v>5477714</v>
      </c>
      <c r="AH28" s="223"/>
      <c r="AI28" s="224">
        <f>'5C1V_LafRen'!$AF$85</f>
        <v>5756263</v>
      </c>
      <c r="AJ28" s="215">
        <f>'5C1V_LafRen'!$AG$85</f>
        <v>118</v>
      </c>
      <c r="AK28" s="223">
        <f>'5C1V_LafRen'!$AH$85</f>
        <v>633350</v>
      </c>
      <c r="AL28" s="215">
        <f>'5C1V_LafRen'!$AI$85</f>
        <v>2</v>
      </c>
      <c r="AM28" s="225">
        <f>'5C1V_LafRen'!$AJ$85</f>
        <v>10392</v>
      </c>
      <c r="AN28" s="226">
        <f>'5C1V_LafRen'!$AK$85</f>
        <v>643742</v>
      </c>
      <c r="AO28" s="224">
        <f>'5C1V_LafRen'!$AL$85</f>
        <v>6400005</v>
      </c>
      <c r="AP28" s="227">
        <f>'5C1V_LafRen'!$AM$85</f>
        <v>-15999</v>
      </c>
      <c r="AQ28" s="224">
        <f>'5C1V_LafRen'!$AN$85</f>
        <v>6384006</v>
      </c>
      <c r="AR28" s="225">
        <f>'5C1V_LafRen'!$AO$85</f>
        <v>5787</v>
      </c>
      <c r="AS28" s="224">
        <f>'5C1V_LafRen'!$AP$85</f>
        <v>6389793</v>
      </c>
      <c r="AT28" s="225">
        <f>'5C1V_LafRen'!$AQ$85</f>
        <v>3629048</v>
      </c>
      <c r="AU28" s="225">
        <f>'5C1V_LafRen'!$AR$85</f>
        <v>2760745</v>
      </c>
      <c r="AV28" s="224">
        <f>'5C1V_LafRen'!$AS$85</f>
        <v>690191</v>
      </c>
      <c r="AW28" s="225">
        <f t="shared" si="3"/>
        <v>11857507</v>
      </c>
      <c r="AX28" s="225">
        <f t="shared" si="4"/>
        <v>1249240</v>
      </c>
      <c r="AY28" s="227">
        <f t="shared" si="5"/>
        <v>13098</v>
      </c>
      <c r="AZ28" s="227">
        <v>11677</v>
      </c>
      <c r="BA28" s="227">
        <f t="shared" si="6"/>
        <v>1421</v>
      </c>
      <c r="BB28" s="227">
        <f t="shared" si="7"/>
        <v>15999</v>
      </c>
      <c r="BC28" s="227">
        <v>13628</v>
      </c>
      <c r="BD28" s="227">
        <f t="shared" si="8"/>
        <v>2371</v>
      </c>
    </row>
    <row r="29" spans="1:56" ht="15.75" customHeight="1" x14ac:dyDescent="0.2">
      <c r="A29" s="211" t="s">
        <v>472</v>
      </c>
      <c r="B29" s="309">
        <v>13</v>
      </c>
      <c r="C29" s="214" t="s">
        <v>267</v>
      </c>
      <c r="D29" s="215">
        <f>'5C1O_Impact'!$C$85</f>
        <v>380</v>
      </c>
      <c r="E29" s="216"/>
      <c r="F29" s="217">
        <f>'5C1O_Impact'!$E$85</f>
        <v>1650589.1626288062</v>
      </c>
      <c r="G29" s="218">
        <f>'5C1O_Impact'!$F$85</f>
        <v>333</v>
      </c>
      <c r="H29" s="216"/>
      <c r="I29" s="217">
        <f>'5C1O_Impact'!$H$85</f>
        <v>183457.91661268187</v>
      </c>
      <c r="J29" s="1185">
        <f>'5C1O_Impact'!$I$85</f>
        <v>41</v>
      </c>
      <c r="K29" s="216"/>
      <c r="L29" s="217">
        <f>'5C1O_Impact'!$K$85</f>
        <v>6591.4724541100295</v>
      </c>
      <c r="M29" s="218">
        <f>'5C1O_Impact'!$L$85</f>
        <v>30</v>
      </c>
      <c r="N29" s="216"/>
      <c r="O29" s="217">
        <f>'5C1O_Impact'!$N$85</f>
        <v>114234.15215373735</v>
      </c>
      <c r="P29" s="218">
        <f>'5C1O_Impact'!$O$85</f>
        <v>0</v>
      </c>
      <c r="Q29" s="216"/>
      <c r="R29" s="217">
        <f>'5C1O_Impact'!$Q$85</f>
        <v>0</v>
      </c>
      <c r="S29" s="219">
        <f>'5C1O_Impact'!$R$85</f>
        <v>1954873</v>
      </c>
      <c r="T29" s="216">
        <f>'5C1O_Impact'!$S$85</f>
        <v>111511</v>
      </c>
      <c r="U29" s="216">
        <f>'5C1O_Impact'!$T$85</f>
        <v>9069</v>
      </c>
      <c r="V29" s="220">
        <f>'5C1O_Impact'!$U$85</f>
        <v>120580</v>
      </c>
      <c r="W29" s="219">
        <f>'5C1O_Impact'!$V$85</f>
        <v>2075453</v>
      </c>
      <c r="X29" s="217">
        <f>'5C1O_Impact'!$W$85</f>
        <v>-5189</v>
      </c>
      <c r="Y29" s="219">
        <f>'5C1O_Impact'!$X$85</f>
        <v>2070264</v>
      </c>
      <c r="Z29" s="216">
        <f>'5C1O_Impact'!$Y$85</f>
        <v>-3872</v>
      </c>
      <c r="AA29" s="221">
        <f>'5C1O_Impact'!$Z$78+'5C1O_Impact'!$Z$82+'5C1O_Impact'!$Z$83+'5C1O_Impact'!$Z$84</f>
        <v>117103</v>
      </c>
      <c r="AB29" s="219">
        <f>'5C1O_Impact'!$Z$85</f>
        <v>2183495</v>
      </c>
      <c r="AC29" s="216">
        <f>'5C1O_Impact'!$AA$85</f>
        <v>1369016</v>
      </c>
      <c r="AD29" s="216">
        <f>'5C1O_Impact'!$AB$85</f>
        <v>814479</v>
      </c>
      <c r="AE29" s="219">
        <f>'5C1O_Impact'!$AC$85</f>
        <v>203621</v>
      </c>
      <c r="AF29" s="221">
        <f>'5C1O_Impact'!$AD$79+'5C1O_Impact'!$AD$80+'5C1O_Impact'!$AD$81</f>
        <v>3374</v>
      </c>
      <c r="AG29" s="222">
        <f>'5C1O_Impact'!$AD$85</f>
        <v>2186869</v>
      </c>
      <c r="AH29" s="223"/>
      <c r="AI29" s="224">
        <f>'5C1O_Impact'!$AF$85</f>
        <v>2600278</v>
      </c>
      <c r="AJ29" s="215">
        <f>'5C1O_Impact'!$AG$85</f>
        <v>0</v>
      </c>
      <c r="AK29" s="223">
        <f>'5C1O_Impact'!$AH$85</f>
        <v>-234726</v>
      </c>
      <c r="AL29" s="215">
        <f>'5C1O_Impact'!$AI$85</f>
        <v>2</v>
      </c>
      <c r="AM29" s="225">
        <f>'5C1O_Impact'!$AJ$85</f>
        <v>22184</v>
      </c>
      <c r="AN29" s="226">
        <f>'5C1O_Impact'!$AK$85</f>
        <v>-212542</v>
      </c>
      <c r="AO29" s="224">
        <f>'5C1O_Impact'!$AL$85</f>
        <v>2387736</v>
      </c>
      <c r="AP29" s="227">
        <f>'5C1O_Impact'!$AM$85</f>
        <v>-5968</v>
      </c>
      <c r="AQ29" s="224">
        <f>'5C1O_Impact'!$AN$85</f>
        <v>2381768</v>
      </c>
      <c r="AR29" s="225">
        <f>'5C1O_Impact'!$AO$85</f>
        <v>-7559</v>
      </c>
      <c r="AS29" s="224">
        <f>'5C1O_Impact'!$AP$85</f>
        <v>2374209</v>
      </c>
      <c r="AT29" s="225">
        <f>'5C1O_Impact'!$AQ$85</f>
        <v>1573776</v>
      </c>
      <c r="AU29" s="225">
        <f>'5C1O_Impact'!$AR$85</f>
        <v>800433</v>
      </c>
      <c r="AV29" s="224">
        <f>'5C1O_Impact'!$AS$85</f>
        <v>200109</v>
      </c>
      <c r="AW29" s="225">
        <f t="shared" si="3"/>
        <v>4557704</v>
      </c>
      <c r="AX29" s="225">
        <f t="shared" si="4"/>
        <v>403730</v>
      </c>
      <c r="AY29" s="227">
        <f t="shared" si="5"/>
        <v>5189</v>
      </c>
      <c r="AZ29" s="227">
        <v>4888</v>
      </c>
      <c r="BA29" s="227">
        <f t="shared" si="6"/>
        <v>301</v>
      </c>
      <c r="BB29" s="227">
        <f t="shared" si="7"/>
        <v>5968</v>
      </c>
      <c r="BC29" s="227">
        <v>5936</v>
      </c>
      <c r="BD29" s="227">
        <f t="shared" si="8"/>
        <v>32</v>
      </c>
    </row>
    <row r="30" spans="1:56" ht="15.75" customHeight="1" x14ac:dyDescent="0.2">
      <c r="A30" s="211" t="s">
        <v>473</v>
      </c>
      <c r="B30" s="309">
        <v>32</v>
      </c>
      <c r="C30" s="214" t="s">
        <v>425</v>
      </c>
      <c r="D30" s="215">
        <f>'5C2_LAVCA'!$C$85</f>
        <v>1918</v>
      </c>
      <c r="E30" s="216"/>
      <c r="F30" s="217">
        <f>'5C2_LAVCA'!$E$85</f>
        <v>7589659.7759309895</v>
      </c>
      <c r="G30" s="218">
        <f>'5C2_LAVCA'!$F$85</f>
        <v>1693</v>
      </c>
      <c r="H30" s="216"/>
      <c r="I30" s="217">
        <f>'5C2_LAVCA'!$H$85</f>
        <v>899540.17040698125</v>
      </c>
      <c r="J30" s="1185">
        <f>'5C2_LAVCA'!$I$85</f>
        <v>1509.5</v>
      </c>
      <c r="K30" s="216"/>
      <c r="L30" s="217">
        <f>'5C2_LAVCA'!$K$85</f>
        <v>218220.94201838181</v>
      </c>
      <c r="M30" s="218">
        <f>'5C2_LAVCA'!$L$85</f>
        <v>270</v>
      </c>
      <c r="N30" s="216"/>
      <c r="O30" s="217">
        <f>'5C2_LAVCA'!$N$85</f>
        <v>977138.97158015787</v>
      </c>
      <c r="P30" s="218">
        <f>'5C2_LAVCA'!$O$85</f>
        <v>44</v>
      </c>
      <c r="Q30" s="216"/>
      <c r="R30" s="217">
        <f>'5C2_LAVCA'!$Q$85</f>
        <v>65294.82421904536</v>
      </c>
      <c r="S30" s="219">
        <f>'5C2_LAVCA'!$R$85</f>
        <v>9749854</v>
      </c>
      <c r="T30" s="216">
        <f>'5C2_LAVCA'!$T$85</f>
        <v>-38810</v>
      </c>
      <c r="U30" s="216">
        <f>'5C2_LAVCA'!$U$85</f>
        <v>-91666</v>
      </c>
      <c r="V30" s="220">
        <f>'5C2_LAVCA'!$V$85</f>
        <v>-130476</v>
      </c>
      <c r="W30" s="219">
        <f>'5C2_LAVCA'!$W$85</f>
        <v>9619378</v>
      </c>
      <c r="X30" s="217">
        <f>'5C2_LAVCA'!$X$85</f>
        <v>-24046</v>
      </c>
      <c r="Y30" s="219">
        <f>'5C2_LAVCA'!$Y$85</f>
        <v>9595332</v>
      </c>
      <c r="Z30" s="216">
        <f>'5C2_LAVCA'!$Z$85</f>
        <v>-29678</v>
      </c>
      <c r="AA30" s="221">
        <f>'5C2_LAVCA'!$AA$78+'5C2_LAVCA'!$AA$82+'5C2_LAVCA'!$AA$83+'5C2_LAVCA'!$AA$84</f>
        <v>292393</v>
      </c>
      <c r="AB30" s="219">
        <f>'5C2_LAVCA'!$AA$85</f>
        <v>9858047</v>
      </c>
      <c r="AC30" s="216">
        <f>'5C2_LAVCA'!$AB$85</f>
        <v>6631504</v>
      </c>
      <c r="AD30" s="216">
        <f>'5C2_LAVCA'!$AC$85</f>
        <v>3226543</v>
      </c>
      <c r="AE30" s="219">
        <f>'5C2_LAVCA'!$AD$85</f>
        <v>806641</v>
      </c>
      <c r="AF30" s="221">
        <f>'5C2_LAVCA'!$AE$79+'5C2_LAVCA'!$AE$80+'5C2_LAVCA'!$AE$81</f>
        <v>99774</v>
      </c>
      <c r="AG30" s="222">
        <f>'5C2_LAVCA'!$AE$85</f>
        <v>9957821</v>
      </c>
      <c r="AH30" s="223"/>
      <c r="AI30" s="224">
        <f>'5C2_LAVCA'!$AG$85</f>
        <v>10184533</v>
      </c>
      <c r="AJ30" s="215">
        <f>'5C2_LAVCA'!$AH$85</f>
        <v>-1</v>
      </c>
      <c r="AK30" s="223">
        <f>'5C2_LAVCA'!$AI$85</f>
        <v>-5013</v>
      </c>
      <c r="AL30" s="215">
        <f>'5C2_LAVCA'!$AJ$85</f>
        <v>1</v>
      </c>
      <c r="AM30" s="225">
        <f>'5C2_LAVCA'!$AK$85</f>
        <v>39908</v>
      </c>
      <c r="AN30" s="226">
        <f>'5C2_LAVCA'!$AL$85</f>
        <v>34895</v>
      </c>
      <c r="AO30" s="224">
        <f>'5C2_LAVCA'!$AM$85</f>
        <v>10219428</v>
      </c>
      <c r="AP30" s="227">
        <f>'5C2_LAVCA'!$AN$85</f>
        <v>-25547</v>
      </c>
      <c r="AQ30" s="224">
        <f>'5C2_LAVCA'!$AO$85</f>
        <v>10193881</v>
      </c>
      <c r="AR30" s="225">
        <f>'5C2_LAVCA'!$AP$85</f>
        <v>0</v>
      </c>
      <c r="AS30" s="224">
        <f>'5C2_LAVCA'!$AQ$85</f>
        <v>10172103</v>
      </c>
      <c r="AT30" s="225">
        <f>'5C2_LAVCA'!$AR$85</f>
        <v>6319152</v>
      </c>
      <c r="AU30" s="225">
        <f>'5C2_LAVCA'!$AS$85</f>
        <v>3852951</v>
      </c>
      <c r="AV30" s="224">
        <f>'5C2_LAVCA'!$AT$85</f>
        <v>963244</v>
      </c>
      <c r="AW30" s="225">
        <f t="shared" si="3"/>
        <v>20030150</v>
      </c>
      <c r="AX30" s="225">
        <f t="shared" si="4"/>
        <v>1769885</v>
      </c>
      <c r="AY30" s="227">
        <f t="shared" si="5"/>
        <v>24046</v>
      </c>
      <c r="AZ30" s="227">
        <v>24377</v>
      </c>
      <c r="BA30" s="227">
        <f t="shared" si="6"/>
        <v>-331</v>
      </c>
      <c r="BB30" s="227">
        <f t="shared" si="7"/>
        <v>25547</v>
      </c>
      <c r="BC30" s="227">
        <v>23810</v>
      </c>
      <c r="BD30" s="227">
        <f t="shared" si="8"/>
        <v>1737</v>
      </c>
    </row>
    <row r="31" spans="1:56" ht="15.75" customHeight="1" x14ac:dyDescent="0.2">
      <c r="A31" s="212" t="s">
        <v>474</v>
      </c>
      <c r="B31" s="790">
        <v>8</v>
      </c>
      <c r="C31" s="228" t="s">
        <v>261</v>
      </c>
      <c r="D31" s="229">
        <f>'5C1H_Southwest'!$C$85</f>
        <v>570</v>
      </c>
      <c r="E31" s="230"/>
      <c r="F31" s="231">
        <f>'5C1H_Southwest'!$E$85</f>
        <v>1875916.882454009</v>
      </c>
      <c r="G31" s="232">
        <f>'5C1H_Southwest'!$F$85</f>
        <v>542</v>
      </c>
      <c r="H31" s="230"/>
      <c r="I31" s="231">
        <f>'5C1H_Southwest'!$H$85</f>
        <v>253883.62260267063</v>
      </c>
      <c r="J31" s="1186">
        <f>'5C1H_Southwest'!$I$85</f>
        <v>103</v>
      </c>
      <c r="K31" s="230"/>
      <c r="L31" s="231">
        <f>'5C1H_Southwest'!$K$85</f>
        <v>13158.342734690576</v>
      </c>
      <c r="M31" s="232">
        <f>'5C1H_Southwest'!$L$85</f>
        <v>67</v>
      </c>
      <c r="N31" s="230"/>
      <c r="O31" s="231">
        <f>'5C1H_Southwest'!$N$85</f>
        <v>213982.75806414284</v>
      </c>
      <c r="P31" s="232">
        <f>'5C1H_Southwest'!$O$85</f>
        <v>0</v>
      </c>
      <c r="Q31" s="230"/>
      <c r="R31" s="231">
        <f>'5C1H_Southwest'!$Q$85</f>
        <v>0</v>
      </c>
      <c r="S31" s="233">
        <f>'5C1H_Southwest'!$R$85</f>
        <v>2356941</v>
      </c>
      <c r="T31" s="230">
        <f>'5C1H_Southwest'!$S$85</f>
        <v>166296</v>
      </c>
      <c r="U31" s="230">
        <f>'5C1H_Southwest'!$T$85</f>
        <v>21610</v>
      </c>
      <c r="V31" s="234">
        <f>'5C1H_Southwest'!$U$85</f>
        <v>187906</v>
      </c>
      <c r="W31" s="233">
        <f>'5C1H_Southwest'!$V$85</f>
        <v>2544847</v>
      </c>
      <c r="X31" s="231">
        <f>'5C1H_Southwest'!$W$85</f>
        <v>-6362</v>
      </c>
      <c r="Y31" s="233">
        <f>'5C1H_Southwest'!$X$85</f>
        <v>2538485</v>
      </c>
      <c r="Z31" s="230">
        <f>'5C1H_Southwest'!$Y$85</f>
        <v>0</v>
      </c>
      <c r="AA31" s="235">
        <f>'5C1H_Southwest'!$Z$78+'5C1H_Southwest'!$Z$82+'5C1H_Southwest'!$Z$83+'5C1H_Southwest'!$Z$84</f>
        <v>150483</v>
      </c>
      <c r="AB31" s="233">
        <f>'5C1H_Southwest'!$Z$85</f>
        <v>2688968</v>
      </c>
      <c r="AC31" s="236">
        <f>'5C1H_Southwest'!$AA$85</f>
        <v>1994376</v>
      </c>
      <c r="AD31" s="230">
        <f>'5C1H_Southwest'!$AB$85</f>
        <v>694592</v>
      </c>
      <c r="AE31" s="237">
        <f>'5C1H_Southwest'!$AC$85</f>
        <v>173649</v>
      </c>
      <c r="AF31" s="235">
        <f>'5C1H_Southwest'!$AD$79+'5C1H_Southwest'!$AD$80+'5C1H_Southwest'!$AD$81</f>
        <v>1687</v>
      </c>
      <c r="AG31" s="237">
        <f>'5C1H_Southwest'!$AD$85</f>
        <v>2690655</v>
      </c>
      <c r="AH31" s="238"/>
      <c r="AI31" s="239">
        <f>'5C1H_Southwest'!$AF$85</f>
        <v>4790109</v>
      </c>
      <c r="AJ31" s="229">
        <f>'5C1H_Southwest'!$AG$85</f>
        <v>57</v>
      </c>
      <c r="AK31" s="238">
        <f>'5C1H_Southwest'!$AH$85</f>
        <v>466795</v>
      </c>
      <c r="AL31" s="229">
        <f>'5C1H_Southwest'!$AI$85</f>
        <v>10</v>
      </c>
      <c r="AM31" s="240">
        <f>'5C1H_Southwest'!$AJ$85</f>
        <v>43549</v>
      </c>
      <c r="AN31" s="241">
        <f>'5C1H_Southwest'!$AK$85</f>
        <v>510344</v>
      </c>
      <c r="AO31" s="239">
        <f>'5C1H_Southwest'!$AL$85</f>
        <v>5300453</v>
      </c>
      <c r="AP31" s="242">
        <f>'5C1H_Southwest'!$AM$85</f>
        <v>-13252</v>
      </c>
      <c r="AQ31" s="239">
        <f>'5C1H_Southwest'!$AN$85</f>
        <v>5287201</v>
      </c>
      <c r="AR31" s="240">
        <f>'5C1H_Southwest'!$AO$85</f>
        <v>0</v>
      </c>
      <c r="AS31" s="239">
        <f>'5C1H_Southwest'!$AP$85</f>
        <v>5287201</v>
      </c>
      <c r="AT31" s="240">
        <f>'5C1H_Southwest'!$AQ$85</f>
        <v>3640912</v>
      </c>
      <c r="AU31" s="240">
        <f>'5C1H_Southwest'!$AR$85</f>
        <v>1646289</v>
      </c>
      <c r="AV31" s="239">
        <f>'5C1H_Southwest'!$AS$85</f>
        <v>411573</v>
      </c>
      <c r="AW31" s="240">
        <f t="shared" si="3"/>
        <v>7976169</v>
      </c>
      <c r="AX31" s="240">
        <f t="shared" si="4"/>
        <v>585222</v>
      </c>
      <c r="AY31" s="242">
        <f t="shared" si="5"/>
        <v>6362</v>
      </c>
      <c r="AZ31" s="242">
        <v>5892</v>
      </c>
      <c r="BA31" s="242">
        <f t="shared" si="6"/>
        <v>470</v>
      </c>
      <c r="BB31" s="242">
        <f t="shared" si="7"/>
        <v>13252</v>
      </c>
      <c r="BC31" s="242">
        <v>11303</v>
      </c>
      <c r="BD31" s="242">
        <f t="shared" si="8"/>
        <v>1949</v>
      </c>
    </row>
    <row r="32" spans="1:56" ht="15.75" customHeight="1" x14ac:dyDescent="0.2">
      <c r="A32" s="210" t="s">
        <v>475</v>
      </c>
      <c r="B32" s="786">
        <v>7</v>
      </c>
      <c r="C32" s="197" t="s">
        <v>266</v>
      </c>
      <c r="D32" s="198">
        <f>'5C1G_JSClark'!$C$85</f>
        <v>248</v>
      </c>
      <c r="E32" s="199"/>
      <c r="F32" s="200">
        <f>'5C1G_JSClark'!$E$85</f>
        <v>1148822.3878272756</v>
      </c>
      <c r="G32" s="201">
        <f>'5C1G_JSClark'!$F$85</f>
        <v>247</v>
      </c>
      <c r="H32" s="199"/>
      <c r="I32" s="200">
        <f>'5C1G_JSClark'!$H$85</f>
        <v>163321.64494573255</v>
      </c>
      <c r="J32" s="1184">
        <f>'5C1G_JSClark'!$I$85</f>
        <v>213</v>
      </c>
      <c r="K32" s="199"/>
      <c r="L32" s="200">
        <f>'5C1G_JSClark'!$K$85</f>
        <v>38373.556350137005</v>
      </c>
      <c r="M32" s="201">
        <f>'5C1G_JSClark'!$L$85</f>
        <v>7</v>
      </c>
      <c r="N32" s="199"/>
      <c r="O32" s="200">
        <f>'5C1G_JSClark'!$N$85</f>
        <v>31558.286196727859</v>
      </c>
      <c r="P32" s="201">
        <f>'5C1G_JSClark'!$O$85</f>
        <v>0</v>
      </c>
      <c r="Q32" s="199"/>
      <c r="R32" s="200">
        <f>'5C1G_JSClark'!$Q$85</f>
        <v>0</v>
      </c>
      <c r="S32" s="202">
        <f>'5C1G_JSClark'!$R$85</f>
        <v>1382076</v>
      </c>
      <c r="T32" s="199">
        <f>'5C1G_JSClark'!$S$85</f>
        <v>162913</v>
      </c>
      <c r="U32" s="199">
        <f>'5C1G_JSClark'!$T$85</f>
        <v>-16149</v>
      </c>
      <c r="V32" s="203">
        <f>'5C1G_JSClark'!$U$85</f>
        <v>146764</v>
      </c>
      <c r="W32" s="202">
        <f>'5C1G_JSClark'!$V$85</f>
        <v>1528840</v>
      </c>
      <c r="X32" s="200">
        <f>'5C1G_JSClark'!$W$85</f>
        <v>-3822</v>
      </c>
      <c r="Y32" s="202">
        <f>'5C1G_JSClark'!$X$85</f>
        <v>1525018</v>
      </c>
      <c r="Z32" s="199">
        <f>'5C1G_JSClark'!$Y$85</f>
        <v>4545</v>
      </c>
      <c r="AA32" s="213">
        <f>'5C1G_JSClark'!$Z$78+'5C1G_JSClark'!$Z$82+'5C1G_JSClark'!$Z$83+'5C1G_JSClark'!$Z$84</f>
        <v>85280</v>
      </c>
      <c r="AB32" s="202">
        <f>'5C1G_JSClark'!$Z$85</f>
        <v>1614843</v>
      </c>
      <c r="AC32" s="199">
        <f>'5C1G_JSClark'!$AA$85</f>
        <v>977376</v>
      </c>
      <c r="AD32" s="199">
        <f>'5C1G_JSClark'!$AB$85</f>
        <v>637467</v>
      </c>
      <c r="AE32" s="202">
        <f>'5C1G_JSClark'!$AC$85</f>
        <v>159368</v>
      </c>
      <c r="AF32" s="213">
        <f>'5C1G_JSClark'!$AD$79+'5C1G_JSClark'!$AD$80+'5C1G_JSClark'!$AD$81</f>
        <v>23377</v>
      </c>
      <c r="AG32" s="204">
        <f>'5C1G_JSClark'!$AD$85</f>
        <v>1638220</v>
      </c>
      <c r="AH32" s="205"/>
      <c r="AI32" s="206">
        <f>'5C1G_JSClark'!$AF$85</f>
        <v>835016</v>
      </c>
      <c r="AJ32" s="198">
        <f>'5C1G_JSClark'!$AG$85</f>
        <v>32</v>
      </c>
      <c r="AK32" s="205">
        <f>'5C1G_JSClark'!$AH$85</f>
        <v>111340</v>
      </c>
      <c r="AL32" s="198">
        <f>'5C1G_JSClark'!$AI$85</f>
        <v>-5</v>
      </c>
      <c r="AM32" s="207">
        <f>'5C1G_JSClark'!$AJ$85</f>
        <v>-8418</v>
      </c>
      <c r="AN32" s="208">
        <f>'5C1G_JSClark'!$AK$85</f>
        <v>102922</v>
      </c>
      <c r="AO32" s="206">
        <f>'5C1G_JSClark'!$AL$85</f>
        <v>937938</v>
      </c>
      <c r="AP32" s="209">
        <f>'5C1G_JSClark'!$AM$85</f>
        <v>-2345</v>
      </c>
      <c r="AQ32" s="206">
        <f>'5C1G_JSClark'!$AN$85</f>
        <v>935593</v>
      </c>
      <c r="AR32" s="207">
        <f>'5C1G_JSClark'!$AO$85</f>
        <v>0</v>
      </c>
      <c r="AS32" s="206">
        <f>'5C1G_JSClark'!$AP$85</f>
        <v>935593</v>
      </c>
      <c r="AT32" s="207">
        <f>'5C1G_JSClark'!$AQ$85</f>
        <v>540936</v>
      </c>
      <c r="AU32" s="207">
        <f>'5C1G_JSClark'!$AR$85</f>
        <v>394657</v>
      </c>
      <c r="AV32" s="206">
        <f>'5C1G_JSClark'!$AS$85</f>
        <v>98665</v>
      </c>
      <c r="AW32" s="207">
        <f t="shared" si="3"/>
        <v>2550436</v>
      </c>
      <c r="AX32" s="207">
        <f t="shared" si="4"/>
        <v>258033</v>
      </c>
      <c r="AY32" s="209">
        <f t="shared" si="5"/>
        <v>3822</v>
      </c>
      <c r="AZ32" s="209">
        <v>3454</v>
      </c>
      <c r="BA32" s="209">
        <f t="shared" si="6"/>
        <v>368</v>
      </c>
      <c r="BB32" s="209">
        <f t="shared" si="7"/>
        <v>2345</v>
      </c>
      <c r="BC32" s="209">
        <v>2034</v>
      </c>
      <c r="BD32" s="209">
        <f t="shared" si="8"/>
        <v>311</v>
      </c>
    </row>
    <row r="33" spans="1:56" ht="15.75" customHeight="1" x14ac:dyDescent="0.2">
      <c r="A33" s="211" t="s">
        <v>395</v>
      </c>
      <c r="B33" s="309">
        <v>21</v>
      </c>
      <c r="C33" s="214" t="s">
        <v>485</v>
      </c>
      <c r="D33" s="215">
        <f>'5C1Y_GEOPrep'!$C$85</f>
        <v>710</v>
      </c>
      <c r="E33" s="216"/>
      <c r="F33" s="217">
        <f>'5C1Y_GEOPrep'!$E$85</f>
        <v>2571914.7308459738</v>
      </c>
      <c r="G33" s="218">
        <f>'5C1Y_GEOPrep'!$F$85</f>
        <v>642</v>
      </c>
      <c r="H33" s="216"/>
      <c r="I33" s="217">
        <f>'5C1Y_GEOPrep'!$H$85</f>
        <v>295705.59881630779</v>
      </c>
      <c r="J33" s="1185">
        <f>'5C1Y_GEOPrep'!$I$85</f>
        <v>211</v>
      </c>
      <c r="K33" s="216"/>
      <c r="L33" s="217">
        <f>'5C1Y_GEOPrep'!$K$85</f>
        <v>26652.698570684315</v>
      </c>
      <c r="M33" s="218">
        <f>'5C1Y_GEOPrep'!$L$85</f>
        <v>88</v>
      </c>
      <c r="N33" s="216"/>
      <c r="O33" s="217">
        <f>'5C1Y_GEOPrep'!$N$85</f>
        <v>274971.62616454123</v>
      </c>
      <c r="P33" s="218">
        <f>'5C1Y_GEOPrep'!$O$85</f>
        <v>2</v>
      </c>
      <c r="Q33" s="216"/>
      <c r="R33" s="217">
        <f>'5C1Y_GEOPrep'!$Q$85</f>
        <v>3133.9959254700607</v>
      </c>
      <c r="S33" s="219">
        <f>'5C1Y_GEOPrep'!$R$85</f>
        <v>3172377</v>
      </c>
      <c r="T33" s="216">
        <f>'5C1Y_GEOPrep'!$S$85</f>
        <v>64074</v>
      </c>
      <c r="U33" s="216">
        <f>'5C1Y_GEOPrep'!$T$85</f>
        <v>-14858</v>
      </c>
      <c r="V33" s="220">
        <f>'5C1Y_GEOPrep'!$U$85</f>
        <v>49216</v>
      </c>
      <c r="W33" s="219">
        <f>'5C1Y_GEOPrep'!$V$85</f>
        <v>3221593</v>
      </c>
      <c r="X33" s="217">
        <f>'5C1Y_GEOPrep'!$W$85</f>
        <v>-8054</v>
      </c>
      <c r="Y33" s="219">
        <f>'5C1Y_GEOPrep'!$X$85</f>
        <v>3213539</v>
      </c>
      <c r="Z33" s="216">
        <f>'5C1Y_GEOPrep'!$Y$85</f>
        <v>0</v>
      </c>
      <c r="AA33" s="221">
        <f>'5C1Y_GEOPrep'!$Z$78+'5C1Y_GEOPrep'!$Z$82+'5C1Y_GEOPrep'!$Z$83+'5C1Y_GEOPrep'!$Z$84</f>
        <v>209534</v>
      </c>
      <c r="AB33" s="219">
        <f>'5C1Y_GEOPrep'!$Z$85</f>
        <v>3423073</v>
      </c>
      <c r="AC33" s="216">
        <f>'5C1Y_GEOPrep'!$AA$85</f>
        <v>2237336</v>
      </c>
      <c r="AD33" s="216">
        <f>'5C1Y_GEOPrep'!$AB$85</f>
        <v>1185737</v>
      </c>
      <c r="AE33" s="219">
        <f>'5C1Y_GEOPrep'!$AC$85</f>
        <v>296437</v>
      </c>
      <c r="AF33" s="221">
        <f>'5C1Y_GEOPrep'!$AD$79+'5C1Y_GEOPrep'!$AD$80+'5C1Y_GEOPrep'!$AD$81</f>
        <v>0</v>
      </c>
      <c r="AG33" s="222">
        <f>'5C1Y_GEOPrep'!$AD$85</f>
        <v>3423073</v>
      </c>
      <c r="AH33" s="223"/>
      <c r="AI33" s="224">
        <f>'5C1Y_GEOPrep'!$AF$85</f>
        <v>5778166</v>
      </c>
      <c r="AJ33" s="215">
        <f>'5C1Y_GEOPrep'!$AG$85</f>
        <v>5</v>
      </c>
      <c r="AK33" s="223">
        <f>'5C1Y_GEOPrep'!$AH$85</f>
        <v>-64781</v>
      </c>
      <c r="AL33" s="215">
        <f>'5C1Y_GEOPrep'!$AI$85</f>
        <v>-4</v>
      </c>
      <c r="AM33" s="225">
        <f>'5C1Y_GEOPrep'!$AJ$85</f>
        <v>-9737</v>
      </c>
      <c r="AN33" s="226">
        <f>'5C1Y_GEOPrep'!$AK$85</f>
        <v>-74518</v>
      </c>
      <c r="AO33" s="224">
        <f>'5C1Y_GEOPrep'!$AL$85</f>
        <v>5703648</v>
      </c>
      <c r="AP33" s="227">
        <f>'5C1Y_GEOPrep'!$AM$85</f>
        <v>-14260</v>
      </c>
      <c r="AQ33" s="224">
        <f>'5C1Y_GEOPrep'!$AN$85</f>
        <v>5689388</v>
      </c>
      <c r="AR33" s="225">
        <f>'5C1Y_GEOPrep'!$AO$85</f>
        <v>0</v>
      </c>
      <c r="AS33" s="224">
        <f>'5C1Y_GEOPrep'!$AP$85</f>
        <v>5689388</v>
      </c>
      <c r="AT33" s="225">
        <f>'5C1Y_GEOPrep'!$AQ$85</f>
        <v>3673320</v>
      </c>
      <c r="AU33" s="225">
        <f>'5C1Y_GEOPrep'!$AR$85</f>
        <v>2016068</v>
      </c>
      <c r="AV33" s="224">
        <f>'5C1Y_GEOPrep'!$AS$85</f>
        <v>504017</v>
      </c>
      <c r="AW33" s="225">
        <f t="shared" si="3"/>
        <v>9112461</v>
      </c>
      <c r="AX33" s="225">
        <f t="shared" si="4"/>
        <v>800454</v>
      </c>
      <c r="AY33" s="227">
        <f t="shared" si="5"/>
        <v>8054</v>
      </c>
      <c r="AZ33" s="227">
        <v>7930</v>
      </c>
      <c r="BA33" s="227">
        <f t="shared" si="6"/>
        <v>124</v>
      </c>
      <c r="BB33" s="227">
        <f t="shared" si="7"/>
        <v>14260</v>
      </c>
      <c r="BC33" s="227">
        <v>13810</v>
      </c>
      <c r="BD33" s="227">
        <f t="shared" si="8"/>
        <v>450</v>
      </c>
    </row>
    <row r="34" spans="1:56" ht="15.75" customHeight="1" x14ac:dyDescent="0.2">
      <c r="A34" s="211" t="s">
        <v>798</v>
      </c>
      <c r="B34" s="309">
        <v>26</v>
      </c>
      <c r="C34" s="214" t="s">
        <v>795</v>
      </c>
      <c r="D34" s="215">
        <f>'5C1AI_Harmony'!$C$85</f>
        <v>170</v>
      </c>
      <c r="E34" s="216"/>
      <c r="F34" s="217">
        <f>'5C1AI_Harmony'!$E$85</f>
        <v>599536.171272957</v>
      </c>
      <c r="G34" s="218">
        <f>'5C1AI_Harmony'!$F$85</f>
        <v>138</v>
      </c>
      <c r="H34" s="216"/>
      <c r="I34" s="217">
        <f>'5C1AI_Harmony'!$H$85</f>
        <v>65632.577633780078</v>
      </c>
      <c r="J34" s="1185">
        <f>'5C1AI_Harmony'!$I$85</f>
        <v>10</v>
      </c>
      <c r="K34" s="216"/>
      <c r="L34" s="217">
        <f>'5C1AI_Harmony'!$K$85</f>
        <v>1299.3988874876372</v>
      </c>
      <c r="M34" s="218">
        <f>'5C1AI_Harmony'!$L$85</f>
        <v>33</v>
      </c>
      <c r="N34" s="216"/>
      <c r="O34" s="217">
        <f>'5C1AI_Harmony'!$N$85</f>
        <v>107483.93929407839</v>
      </c>
      <c r="P34" s="218">
        <f>'5C1AI_Harmony'!$O$85</f>
        <v>0</v>
      </c>
      <c r="Q34" s="216"/>
      <c r="R34" s="217">
        <f>'5C1AI_Harmony'!$Q$85</f>
        <v>0</v>
      </c>
      <c r="S34" s="219">
        <f>'5C1AI_Harmony'!$R$85</f>
        <v>773952</v>
      </c>
      <c r="T34" s="216">
        <f>'5C1AI_Harmony'!$S$85</f>
        <v>288202</v>
      </c>
      <c r="U34" s="216">
        <f>'5C1AI_Harmony'!$T$85</f>
        <v>34846</v>
      </c>
      <c r="V34" s="220">
        <f>'5C1AI_Harmony'!$U$85</f>
        <v>323048</v>
      </c>
      <c r="W34" s="219">
        <f>'5C1AI_Harmony'!$V$85</f>
        <v>1097000</v>
      </c>
      <c r="X34" s="217">
        <f>'5C1AI_Harmony'!$W$85</f>
        <v>-2742</v>
      </c>
      <c r="Y34" s="219">
        <f>'5C1AI_Harmony'!$X$85</f>
        <v>1094258</v>
      </c>
      <c r="Z34" s="216">
        <f>'5C1AI_Harmony'!$Y$85</f>
        <v>0</v>
      </c>
      <c r="AA34" s="221">
        <f>'5C1AI_Harmony'!$Z$78+'5C1AI_Harmony'!$Z$82+'5C1AI_Harmony'!$Z$83+'5C1AI_Harmony'!$Z$84</f>
        <v>94824</v>
      </c>
      <c r="AB34" s="219">
        <f>'5C1AI_Harmony'!$Z$85</f>
        <v>1189082</v>
      </c>
      <c r="AC34" s="216">
        <f>'5C1AI_Harmony'!$AA$85</f>
        <v>784982</v>
      </c>
      <c r="AD34" s="216">
        <f>'5C1AI_Harmony'!$AB$85</f>
        <v>404100</v>
      </c>
      <c r="AE34" s="219">
        <f>'5C1AI_Harmony'!$AC$85</f>
        <v>101027</v>
      </c>
      <c r="AF34" s="221">
        <f>'5C1AI_Harmony'!$AD$79+'5C1AI_Harmony'!$AD$80+'5C1AI_Harmony'!$AD$81</f>
        <v>10000</v>
      </c>
      <c r="AG34" s="222">
        <f>'5C1AI_Harmony'!$AD$85</f>
        <v>1199082</v>
      </c>
      <c r="AH34" s="223"/>
      <c r="AI34" s="224">
        <f>'5C1AI_Harmony'!$AF$85</f>
        <v>1141768</v>
      </c>
      <c r="AJ34" s="215">
        <f>'5C1AI_Harmony'!$AG$85</f>
        <v>67</v>
      </c>
      <c r="AK34" s="223">
        <f>'5C1AI_Harmony'!$AH$85</f>
        <v>452718</v>
      </c>
      <c r="AL34" s="215">
        <f>'5C1AI_Harmony'!$AI$85</f>
        <v>20</v>
      </c>
      <c r="AM34" s="225">
        <f>'5C1AI_Harmony'!$AJ$85</f>
        <v>66737</v>
      </c>
      <c r="AN34" s="226">
        <f>'5C1AI_Harmony'!$AK$85</f>
        <v>519455</v>
      </c>
      <c r="AO34" s="224">
        <f>'5C1AI_Harmony'!$AL$85</f>
        <v>1661223</v>
      </c>
      <c r="AP34" s="227">
        <f>'5C1AI_Harmony'!$AM$85</f>
        <v>-4153</v>
      </c>
      <c r="AQ34" s="224">
        <f>'5C1AI_Harmony'!$AN$85</f>
        <v>1657070</v>
      </c>
      <c r="AR34" s="225">
        <f>'5C1AI_Harmony'!$AO$85</f>
        <v>0</v>
      </c>
      <c r="AS34" s="224">
        <f>'5C1AI_Harmony'!$AP$85</f>
        <v>1657070</v>
      </c>
      <c r="AT34" s="225">
        <f>'5C1AI_Harmony'!$AQ$85</f>
        <v>995185</v>
      </c>
      <c r="AU34" s="225">
        <f>'5C1AI_Harmony'!$AR$85</f>
        <v>661885</v>
      </c>
      <c r="AV34" s="224">
        <f>'5C1AI_Harmony'!$AS$85</f>
        <v>165471</v>
      </c>
      <c r="AW34" s="225">
        <f t="shared" si="3"/>
        <v>2846152</v>
      </c>
      <c r="AX34" s="225">
        <f t="shared" si="4"/>
        <v>266498</v>
      </c>
      <c r="AY34" s="227">
        <f t="shared" si="5"/>
        <v>2742</v>
      </c>
      <c r="AZ34" s="227">
        <v>1934</v>
      </c>
      <c r="BA34" s="227">
        <f t="shared" si="6"/>
        <v>808</v>
      </c>
      <c r="BB34" s="227">
        <f t="shared" si="7"/>
        <v>4153</v>
      </c>
      <c r="BC34" s="227">
        <v>2604</v>
      </c>
      <c r="BD34" s="227">
        <f t="shared" si="8"/>
        <v>1549</v>
      </c>
    </row>
    <row r="35" spans="1:56" ht="15.75" customHeight="1" x14ac:dyDescent="0.2">
      <c r="A35" s="211" t="s">
        <v>800</v>
      </c>
      <c r="B35" s="309">
        <v>27</v>
      </c>
      <c r="C35" s="214" t="s">
        <v>794</v>
      </c>
      <c r="D35" s="215">
        <f>'5C1AJ_Athlos'!$C$85</f>
        <v>1237</v>
      </c>
      <c r="E35" s="216"/>
      <c r="F35" s="217">
        <f>'5C1AJ_Athlos'!$E$85</f>
        <v>4795166.1765533322</v>
      </c>
      <c r="G35" s="218">
        <f>'5C1AJ_Athlos'!$F$85</f>
        <v>1045</v>
      </c>
      <c r="H35" s="216"/>
      <c r="I35" s="217">
        <f>'5C1AJ_Athlos'!$H$85</f>
        <v>509535.03041023575</v>
      </c>
      <c r="J35" s="1185">
        <f>'5C1AJ_Athlos'!$I$85</f>
        <v>0</v>
      </c>
      <c r="K35" s="216"/>
      <c r="L35" s="217">
        <f>'5C1AJ_Athlos'!$K$85</f>
        <v>0</v>
      </c>
      <c r="M35" s="218">
        <f>'5C1AJ_Athlos'!$L$85</f>
        <v>103</v>
      </c>
      <c r="N35" s="216"/>
      <c r="O35" s="217">
        <f>'5C1AJ_Athlos'!$N$85</f>
        <v>343862.15455646842</v>
      </c>
      <c r="P35" s="218">
        <f>'5C1AJ_Athlos'!$O$85</f>
        <v>26</v>
      </c>
      <c r="Q35" s="216"/>
      <c r="R35" s="217">
        <f>'5C1AJ_Athlos'!$Q$85</f>
        <v>34616.062231966964</v>
      </c>
      <c r="S35" s="219">
        <f>'5C1AJ_Athlos'!$R$85</f>
        <v>5683179</v>
      </c>
      <c r="T35" s="216">
        <f>'5C1AJ_Athlos'!$S$85</f>
        <v>-184147</v>
      </c>
      <c r="U35" s="216">
        <f>'5C1AJ_Athlos'!$T$85</f>
        <v>-84113</v>
      </c>
      <c r="V35" s="220">
        <f>'5C1AJ_Athlos'!$U$85</f>
        <v>-268260</v>
      </c>
      <c r="W35" s="219">
        <f>'5C1AJ_Athlos'!$V$85</f>
        <v>5414919</v>
      </c>
      <c r="X35" s="217">
        <f>'5C1AJ_Athlos'!$W$85</f>
        <v>-13538</v>
      </c>
      <c r="Y35" s="219">
        <f>'5C1AJ_Athlos'!$X$85</f>
        <v>5401381</v>
      </c>
      <c r="Z35" s="216">
        <f>'5C1AJ_Athlos'!$Y$85</f>
        <v>1647</v>
      </c>
      <c r="AA35" s="221">
        <f>'5C1AJ_Athlos'!$Z$78+'5C1AJ_Athlos'!$Z$82+'5C1AJ_Athlos'!$Z$83+'5C1AJ_Athlos'!$Z$84</f>
        <v>289497</v>
      </c>
      <c r="AB35" s="219">
        <f>'5C1AJ_Athlos'!$Z$85</f>
        <v>5692525</v>
      </c>
      <c r="AC35" s="216">
        <f>'5C1AJ_Athlos'!$AA$85</f>
        <v>3935392</v>
      </c>
      <c r="AD35" s="216">
        <f>'5C1AJ_Athlos'!$AB$85</f>
        <v>1757133</v>
      </c>
      <c r="AE35" s="219">
        <f>'5C1AJ_Athlos'!$AC$85</f>
        <v>439283</v>
      </c>
      <c r="AF35" s="221">
        <f>'5C1AJ_Athlos'!$AD$79+'5C1AJ_Athlos'!$AD$80+'5C1AJ_Athlos'!$AD$81</f>
        <v>0</v>
      </c>
      <c r="AG35" s="222">
        <f>'5C1AJ_Athlos'!$AD$85</f>
        <v>5692525</v>
      </c>
      <c r="AH35" s="223"/>
      <c r="AI35" s="224">
        <f>'5C1AJ_Athlos'!$AF$85</f>
        <v>8404141</v>
      </c>
      <c r="AJ35" s="215">
        <f>'5C1AJ_Athlos'!$AG$85</f>
        <v>-37</v>
      </c>
      <c r="AK35" s="223">
        <f>'5C1AJ_Athlos'!$AH$85</f>
        <v>-251207</v>
      </c>
      <c r="AL35" s="215">
        <f>'5C1AJ_Athlos'!$AI$85</f>
        <v>-41</v>
      </c>
      <c r="AM35" s="225">
        <f>'5C1AJ_Athlos'!$AJ$85</f>
        <v>-142993</v>
      </c>
      <c r="AN35" s="226">
        <f>'5C1AJ_Athlos'!$AK$85</f>
        <v>-394200</v>
      </c>
      <c r="AO35" s="224">
        <f>'5C1AJ_Athlos'!$AL$85</f>
        <v>8009941</v>
      </c>
      <c r="AP35" s="227">
        <f>'5C1AJ_Athlos'!$AM$85</f>
        <v>-20024</v>
      </c>
      <c r="AQ35" s="224">
        <f>'5C1AJ_Athlos'!$AN$85</f>
        <v>7989917</v>
      </c>
      <c r="AR35" s="225">
        <f>'5C1AJ_Athlos'!$AO$85</f>
        <v>0</v>
      </c>
      <c r="AS35" s="224">
        <f>'5C1AJ_Athlos'!$AP$85</f>
        <v>7989917</v>
      </c>
      <c r="AT35" s="225">
        <f>'5C1AJ_Athlos'!$AQ$85</f>
        <v>5259200</v>
      </c>
      <c r="AU35" s="225">
        <f>'5C1AJ_Athlos'!$AR$85</f>
        <v>2730717</v>
      </c>
      <c r="AV35" s="224">
        <f>'5C1AJ_Athlos'!$AS$85</f>
        <v>682679</v>
      </c>
      <c r="AW35" s="225">
        <f t="shared" si="3"/>
        <v>13682442</v>
      </c>
      <c r="AX35" s="225">
        <f t="shared" si="4"/>
        <v>1121962</v>
      </c>
      <c r="AY35" s="227">
        <f t="shared" si="5"/>
        <v>13538</v>
      </c>
      <c r="AZ35" s="227">
        <v>14208</v>
      </c>
      <c r="BA35" s="227">
        <f t="shared" si="6"/>
        <v>-670</v>
      </c>
      <c r="BB35" s="227">
        <f t="shared" si="7"/>
        <v>20024</v>
      </c>
      <c r="BC35" s="227">
        <v>19771</v>
      </c>
      <c r="BD35" s="227">
        <f t="shared" si="8"/>
        <v>253</v>
      </c>
    </row>
    <row r="36" spans="1:56" ht="15.75" customHeight="1" x14ac:dyDescent="0.2">
      <c r="A36" s="212" t="s">
        <v>1000</v>
      </c>
      <c r="B36" s="790">
        <v>28</v>
      </c>
      <c r="C36" s="228" t="s">
        <v>1001</v>
      </c>
      <c r="D36" s="229">
        <f>'5C1AK_NxtGen'!$C$85</f>
        <v>195</v>
      </c>
      <c r="E36" s="230"/>
      <c r="F36" s="231">
        <f>'5C1AK_NxtGen'!$E$85</f>
        <v>699504.30809814739</v>
      </c>
      <c r="G36" s="232">
        <f>'5C1AK_NxtGen'!$F$85</f>
        <v>169</v>
      </c>
      <c r="H36" s="230"/>
      <c r="I36" s="231">
        <f>'5C1AK_NxtGen'!$H$85</f>
        <v>76951.617726136246</v>
      </c>
      <c r="J36" s="1186">
        <f>'5C1AK_NxtGen'!$I$85</f>
        <v>220</v>
      </c>
      <c r="K36" s="230"/>
      <c r="L36" s="231">
        <f>'5C1AK_NxtGen'!$K$85</f>
        <v>28723.495680909087</v>
      </c>
      <c r="M36" s="232">
        <f>'5C1AK_NxtGen'!$L$85</f>
        <v>15</v>
      </c>
      <c r="N36" s="230"/>
      <c r="O36" s="231">
        <f>'5C1AK_NxtGen'!$N$85</f>
        <v>46422.317159851314</v>
      </c>
      <c r="P36" s="232">
        <f>'5C1AK_NxtGen'!$O$85</f>
        <v>0</v>
      </c>
      <c r="Q36" s="230"/>
      <c r="R36" s="231">
        <f>'5C1AK_NxtGen'!$Q$85</f>
        <v>0</v>
      </c>
      <c r="S36" s="233">
        <f>'5C1AK_NxtGen'!$R$85</f>
        <v>851601</v>
      </c>
      <c r="T36" s="230">
        <f>'5C1AK_NxtGen'!$S$85</f>
        <v>457209</v>
      </c>
      <c r="U36" s="230">
        <f>'5C1AK_NxtGen'!$T$85</f>
        <v>-3086</v>
      </c>
      <c r="V36" s="234">
        <f>'5C1AK_NxtGen'!$U$85</f>
        <v>454123</v>
      </c>
      <c r="W36" s="233">
        <f>'5C1AK_NxtGen'!$V$85</f>
        <v>1305724</v>
      </c>
      <c r="X36" s="231">
        <f>'5C1AK_NxtGen'!$W$85</f>
        <v>-3265</v>
      </c>
      <c r="Y36" s="233">
        <f>'5C1AK_NxtGen'!$X$85</f>
        <v>1302459</v>
      </c>
      <c r="Z36" s="230">
        <f>'5C1AK_NxtGen'!$Y$85</f>
        <v>0</v>
      </c>
      <c r="AA36" s="235">
        <f>'5C1AK_NxtGen'!$Z$78+'5C1AK_NxtGen'!$Z$82+'5C1AK_NxtGen'!$Z$83+'5C1AK_NxtGen'!$Z$84</f>
        <v>82903</v>
      </c>
      <c r="AB36" s="233">
        <f>'5C1AK_NxtGen'!$Z$85</f>
        <v>1385362</v>
      </c>
      <c r="AC36" s="236">
        <f>'5C1AK_NxtGen'!$AA$85</f>
        <v>945358</v>
      </c>
      <c r="AD36" s="230">
        <f>'5C1AK_NxtGen'!$AB$85</f>
        <v>440004</v>
      </c>
      <c r="AE36" s="237">
        <f>'5C1AK_NxtGen'!$AC$85</f>
        <v>110001</v>
      </c>
      <c r="AF36" s="235">
        <f>'5C1AK_NxtGen'!$AD$79+'5C1AK_NxtGen'!$AD$80+'5C1AK_NxtGen'!$AD$81</f>
        <v>10000</v>
      </c>
      <c r="AG36" s="237">
        <f>'5C1AK_NxtGen'!$AD$85</f>
        <v>1395362</v>
      </c>
      <c r="AH36" s="238"/>
      <c r="AI36" s="239">
        <f>'5C1AK_NxtGen'!$AF$85</f>
        <v>1601968</v>
      </c>
      <c r="AJ36" s="229">
        <f>'5C1AK_NxtGen'!$AG$85</f>
        <v>93</v>
      </c>
      <c r="AK36" s="238">
        <f>'5C1AK_NxtGen'!$AH$85</f>
        <v>714458</v>
      </c>
      <c r="AL36" s="229">
        <f>'5C1AK_NxtGen'!$AI$85</f>
        <v>-2</v>
      </c>
      <c r="AM36" s="240">
        <f>'5C1AK_NxtGen'!$AJ$85</f>
        <v>-8233</v>
      </c>
      <c r="AN36" s="241">
        <f>'5C1AK_NxtGen'!$AK$85</f>
        <v>706225</v>
      </c>
      <c r="AO36" s="239">
        <f>'5C1AK_NxtGen'!$AL$85</f>
        <v>2308193</v>
      </c>
      <c r="AP36" s="242">
        <f>'5C1AK_NxtGen'!$AM$85</f>
        <v>-5770</v>
      </c>
      <c r="AQ36" s="239">
        <f>'5C1AK_NxtGen'!$AN$85</f>
        <v>2302423</v>
      </c>
      <c r="AR36" s="240">
        <f>'5C1AK_NxtGen'!$AO$85</f>
        <v>0</v>
      </c>
      <c r="AS36" s="239">
        <f>'5C1AK_NxtGen'!$AP$85</f>
        <v>2302423</v>
      </c>
      <c r="AT36" s="240">
        <f>'5C1AK_NxtGen'!$AQ$85</f>
        <v>1531880</v>
      </c>
      <c r="AU36" s="240">
        <f>'5C1AK_NxtGen'!$AR$85</f>
        <v>770543</v>
      </c>
      <c r="AV36" s="239">
        <f>'5C1AK_NxtGen'!$AS$85</f>
        <v>192636</v>
      </c>
      <c r="AW36" s="240">
        <f t="shared" si="3"/>
        <v>3687785</v>
      </c>
      <c r="AX36" s="240">
        <f t="shared" si="4"/>
        <v>302637</v>
      </c>
      <c r="AY36" s="242">
        <f t="shared" si="5"/>
        <v>3265</v>
      </c>
      <c r="AZ36" s="242">
        <v>2128</v>
      </c>
      <c r="BA36" s="242">
        <f t="shared" si="6"/>
        <v>1137</v>
      </c>
      <c r="BB36" s="242">
        <f t="shared" si="7"/>
        <v>5770</v>
      </c>
      <c r="BC36" s="242">
        <v>3830</v>
      </c>
      <c r="BD36" s="242">
        <f t="shared" si="8"/>
        <v>1940</v>
      </c>
    </row>
    <row r="37" spans="1:56" ht="15.75" customHeight="1" x14ac:dyDescent="0.2">
      <c r="A37" s="210" t="s">
        <v>1002</v>
      </c>
      <c r="B37" s="786">
        <v>29</v>
      </c>
      <c r="C37" s="197" t="s">
        <v>1003</v>
      </c>
      <c r="D37" s="198">
        <f>'5C1AL_RedRiver'!$C$85</f>
        <v>270</v>
      </c>
      <c r="E37" s="199"/>
      <c r="F37" s="200">
        <f>'5C1AL_RedRiver'!$E$85</f>
        <v>1293256.074882145</v>
      </c>
      <c r="G37" s="201">
        <f>'5C1AL_RedRiver'!$F$85</f>
        <v>270</v>
      </c>
      <c r="H37" s="199"/>
      <c r="I37" s="200">
        <f>'5C1AL_RedRiver'!$H$85</f>
        <v>192668.06087728843</v>
      </c>
      <c r="J37" s="1184">
        <f>'5C1AL_RedRiver'!$I$85</f>
        <v>0</v>
      </c>
      <c r="K37" s="199"/>
      <c r="L37" s="200">
        <f>'5C1AL_RedRiver'!$K$85</f>
        <v>0</v>
      </c>
      <c r="M37" s="201">
        <f>'5C1AL_RedRiver'!$L$85</f>
        <v>11</v>
      </c>
      <c r="N37" s="199"/>
      <c r="O37" s="200">
        <f>'5C1AL_RedRiver'!$N$85</f>
        <v>53518.905799246779</v>
      </c>
      <c r="P37" s="201">
        <f>'5C1AL_RedRiver'!$O$85</f>
        <v>2</v>
      </c>
      <c r="Q37" s="199"/>
      <c r="R37" s="200">
        <f>'5C1AL_RedRiver'!$Q$85</f>
        <v>3892.284058127038</v>
      </c>
      <c r="S37" s="202">
        <f>'5C1AL_RedRiver'!$R$85</f>
        <v>1543335</v>
      </c>
      <c r="T37" s="199">
        <f>'5C1AL_RedRiver'!$S$85</f>
        <v>-609037</v>
      </c>
      <c r="U37" s="199">
        <f>'5C1AL_RedRiver'!$T$85</f>
        <v>-19562</v>
      </c>
      <c r="V37" s="203">
        <f>'5C1AL_RedRiver'!$U$85</f>
        <v>-628599</v>
      </c>
      <c r="W37" s="202">
        <f>'5C1AL_RedRiver'!$V$85</f>
        <v>914736</v>
      </c>
      <c r="X37" s="200">
        <f>'5C1AL_RedRiver'!$W$85</f>
        <v>-2287</v>
      </c>
      <c r="Y37" s="202">
        <f>'5C1AL_RedRiver'!$X$85</f>
        <v>912449</v>
      </c>
      <c r="Z37" s="199">
        <f>'5C1AL_RedRiver'!$Y$85</f>
        <v>0</v>
      </c>
      <c r="AA37" s="213">
        <f>'5C1AL_RedRiver'!$Z$78+'5C1AL_RedRiver'!$Z$82+'5C1AL_RedRiver'!$Z$83+'5C1AL_RedRiver'!$Z$84</f>
        <v>51457</v>
      </c>
      <c r="AB37" s="202">
        <f>'5C1AL_RedRiver'!$Z$85</f>
        <v>963906</v>
      </c>
      <c r="AC37" s="199">
        <f>'5C1AL_RedRiver'!$AA$85</f>
        <v>1066912</v>
      </c>
      <c r="AD37" s="199">
        <f>'5C1AL_RedRiver'!$AB$85</f>
        <v>-103006</v>
      </c>
      <c r="AE37" s="202">
        <f>'5C1AL_RedRiver'!$AC$85</f>
        <v>-25750</v>
      </c>
      <c r="AF37" s="213">
        <f>'5C1AL_RedRiver'!$AD$79+'5C1AL_RedRiver'!$AD$80+'5C1AL_RedRiver'!$AD$81</f>
        <v>19039</v>
      </c>
      <c r="AG37" s="204">
        <f>'5C1AL_RedRiver'!$AD$85</f>
        <v>982945</v>
      </c>
      <c r="AH37" s="205"/>
      <c r="AI37" s="206">
        <f>'5C1AL_RedRiver'!$AF$85</f>
        <v>729540</v>
      </c>
      <c r="AJ37" s="198">
        <f>'5C1AL_RedRiver'!$AG$85</f>
        <v>-98</v>
      </c>
      <c r="AK37" s="205">
        <f>'5C1AL_RedRiver'!$AH$85</f>
        <v>-258300</v>
      </c>
      <c r="AL37" s="198">
        <f>'5C1AL_RedRiver'!$AI$85</f>
        <v>-4</v>
      </c>
      <c r="AM37" s="207">
        <f>'5C1AL_RedRiver'!$AJ$85</f>
        <v>-5737</v>
      </c>
      <c r="AN37" s="208">
        <f>'5C1AL_RedRiver'!$AK$85</f>
        <v>-264037</v>
      </c>
      <c r="AO37" s="206">
        <f>'5C1AL_RedRiver'!$AL$85</f>
        <v>465503</v>
      </c>
      <c r="AP37" s="209">
        <f>'5C1AL_RedRiver'!$AM$85</f>
        <v>-1163</v>
      </c>
      <c r="AQ37" s="206">
        <f>'5C1AL_RedRiver'!$AN$85</f>
        <v>464340</v>
      </c>
      <c r="AR37" s="207">
        <f>'5C1AL_RedRiver'!$AO$85</f>
        <v>0</v>
      </c>
      <c r="AS37" s="206">
        <f>'5C1AL_RedRiver'!$AP$85</f>
        <v>464340</v>
      </c>
      <c r="AT37" s="207">
        <f>'5C1AL_RedRiver'!$AQ$85</f>
        <v>438824</v>
      </c>
      <c r="AU37" s="207">
        <f>'5C1AL_RedRiver'!$AR$85</f>
        <v>25516</v>
      </c>
      <c r="AV37" s="206">
        <f>'5C1AL_RedRiver'!$AS$85</f>
        <v>6379</v>
      </c>
      <c r="AW37" s="207">
        <f t="shared" si="3"/>
        <v>1428246</v>
      </c>
      <c r="AX37" s="207">
        <f t="shared" si="4"/>
        <v>-19371</v>
      </c>
      <c r="AY37" s="209">
        <f t="shared" si="5"/>
        <v>2287</v>
      </c>
      <c r="AZ37" s="209">
        <v>3858</v>
      </c>
      <c r="BA37" s="209">
        <f t="shared" si="6"/>
        <v>-1571</v>
      </c>
      <c r="BB37" s="209">
        <f t="shared" si="7"/>
        <v>1163</v>
      </c>
      <c r="BC37" s="209">
        <v>1650</v>
      </c>
      <c r="BD37" s="209">
        <f t="shared" si="8"/>
        <v>-487</v>
      </c>
    </row>
    <row r="38" spans="1:56" ht="15.75" customHeight="1" x14ac:dyDescent="0.2">
      <c r="A38" s="211" t="s">
        <v>649</v>
      </c>
      <c r="B38" s="309">
        <v>25</v>
      </c>
      <c r="C38" s="214" t="s">
        <v>569</v>
      </c>
      <c r="D38" s="215">
        <f>'5C1AG_Collegiate'!$C$85</f>
        <v>462</v>
      </c>
      <c r="E38" s="216"/>
      <c r="F38" s="217">
        <f>'5C1AG_Collegiate'!$E$85</f>
        <v>1664180.8893258488</v>
      </c>
      <c r="G38" s="218">
        <f>'5C1AG_Collegiate'!$F$85</f>
        <v>426</v>
      </c>
      <c r="H38" s="216"/>
      <c r="I38" s="217">
        <f>'5C1AG_Collegiate'!$H$85</f>
        <v>194571.01326201032</v>
      </c>
      <c r="J38" s="1185">
        <f>'5C1AG_Collegiate'!$I$85</f>
        <v>173</v>
      </c>
      <c r="K38" s="216"/>
      <c r="L38" s="217">
        <f>'5C1AG_Collegiate'!$K$85</f>
        <v>21745.231821550406</v>
      </c>
      <c r="M38" s="218">
        <f>'5C1AG_Collegiate'!$L$85</f>
        <v>73</v>
      </c>
      <c r="N38" s="216"/>
      <c r="O38" s="217">
        <f>'5C1AG_Collegiate'!$N$85</f>
        <v>229212.63856266637</v>
      </c>
      <c r="P38" s="218">
        <f>'5C1AG_Collegiate'!$O$85</f>
        <v>0</v>
      </c>
      <c r="Q38" s="216"/>
      <c r="R38" s="217">
        <f>'5C1AG_Collegiate'!$Q$85</f>
        <v>0</v>
      </c>
      <c r="S38" s="219">
        <f>'5C1AG_Collegiate'!$R$85</f>
        <v>2109710</v>
      </c>
      <c r="T38" s="216">
        <f>'5C1AG_Collegiate'!$S$85</f>
        <v>-47789</v>
      </c>
      <c r="U38" s="216">
        <f>'5C1AG_Collegiate'!$T$85</f>
        <v>-60527</v>
      </c>
      <c r="V38" s="220">
        <f>'5C1AG_Collegiate'!$U$85</f>
        <v>-108316</v>
      </c>
      <c r="W38" s="219">
        <f>'5C1AG_Collegiate'!$V$85</f>
        <v>2001394</v>
      </c>
      <c r="X38" s="217">
        <f>'5C1AG_Collegiate'!$W$85</f>
        <v>-5003</v>
      </c>
      <c r="Y38" s="219">
        <f>'5C1AG_Collegiate'!$X$85</f>
        <v>1996391</v>
      </c>
      <c r="Z38" s="216">
        <f>'5C1AG_Collegiate'!$Y$85</f>
        <v>0</v>
      </c>
      <c r="AA38" s="221">
        <f>'5C1AG_Collegiate'!$Z$78+'5C1AG_Collegiate'!$Z$82+'5C1AG_Collegiate'!$Z$83+'5C1AG_Collegiate'!$Z$84</f>
        <v>139221</v>
      </c>
      <c r="AB38" s="219">
        <f>'5C1AG_Collegiate'!$Z$85</f>
        <v>2135612</v>
      </c>
      <c r="AC38" s="216">
        <f>'5C1AG_Collegiate'!$AA$85</f>
        <v>1505608</v>
      </c>
      <c r="AD38" s="216">
        <f>'5C1AG_Collegiate'!$AB$85</f>
        <v>630004</v>
      </c>
      <c r="AE38" s="219">
        <f>'5C1AG_Collegiate'!$AC$85</f>
        <v>157503</v>
      </c>
      <c r="AF38" s="221">
        <f>'5C1AG_Collegiate'!$AD$79+'5C1AG_Collegiate'!$AD$80+'5C1AG_Collegiate'!$AD$81</f>
        <v>19762</v>
      </c>
      <c r="AG38" s="222">
        <f>'5C1AG_Collegiate'!$AD$85</f>
        <v>2155374</v>
      </c>
      <c r="AH38" s="223"/>
      <c r="AI38" s="224">
        <f>'5C1AG_Collegiate'!$AF$85</f>
        <v>3782844</v>
      </c>
      <c r="AJ38" s="215">
        <f>'5C1AG_Collegiate'!$AG$85</f>
        <v>-25</v>
      </c>
      <c r="AK38" s="223">
        <f>'5C1AG_Collegiate'!$AH$85</f>
        <v>-271372</v>
      </c>
      <c r="AL38" s="215">
        <f>'5C1AG_Collegiate'!$AI$85</f>
        <v>-23</v>
      </c>
      <c r="AM38" s="225">
        <f>'5C1AG_Collegiate'!$AJ$85</f>
        <v>-93093</v>
      </c>
      <c r="AN38" s="226">
        <f>'5C1AG_Collegiate'!$AK$85</f>
        <v>-364465</v>
      </c>
      <c r="AO38" s="224">
        <f>'5C1AG_Collegiate'!$AL$85</f>
        <v>3418379</v>
      </c>
      <c r="AP38" s="227">
        <f>'5C1AG_Collegiate'!$AM$85</f>
        <v>-8545</v>
      </c>
      <c r="AQ38" s="224">
        <f>'5C1AG_Collegiate'!$AN$85</f>
        <v>3409834</v>
      </c>
      <c r="AR38" s="225">
        <f>'5C1AG_Collegiate'!$AO$85</f>
        <v>0</v>
      </c>
      <c r="AS38" s="224">
        <f>'5C1AG_Collegiate'!$AP$85</f>
        <v>3409834</v>
      </c>
      <c r="AT38" s="225">
        <f>'5C1AG_Collegiate'!$AQ$85</f>
        <v>2404392</v>
      </c>
      <c r="AU38" s="225">
        <f>'5C1AG_Collegiate'!$AR$85</f>
        <v>1005442</v>
      </c>
      <c r="AV38" s="224">
        <f>'5C1AG_Collegiate'!$AS$85</f>
        <v>251361</v>
      </c>
      <c r="AW38" s="225">
        <f t="shared" si="3"/>
        <v>5545446</v>
      </c>
      <c r="AX38" s="225">
        <f t="shared" si="4"/>
        <v>408864</v>
      </c>
      <c r="AY38" s="227">
        <f t="shared" si="5"/>
        <v>5003</v>
      </c>
      <c r="AZ38" s="227">
        <v>5274</v>
      </c>
      <c r="BA38" s="227">
        <f t="shared" si="6"/>
        <v>-271</v>
      </c>
      <c r="BB38" s="227">
        <f t="shared" si="7"/>
        <v>8545</v>
      </c>
      <c r="BC38" s="227">
        <v>9039</v>
      </c>
      <c r="BD38" s="227">
        <f t="shared" si="8"/>
        <v>-494</v>
      </c>
    </row>
    <row r="39" spans="1:56" ht="15.75" customHeight="1" x14ac:dyDescent="0.2">
      <c r="A39" s="211" t="s">
        <v>650</v>
      </c>
      <c r="B39" s="309">
        <v>11</v>
      </c>
      <c r="C39" s="214" t="s">
        <v>783</v>
      </c>
      <c r="D39" s="215">
        <f>'5C1M_GEOMidCity'!$C$85</f>
        <v>668</v>
      </c>
      <c r="E39" s="216"/>
      <c r="F39" s="217">
        <f>'5C1M_GEOMidCity'!$E$85</f>
        <v>2396657.9229897293</v>
      </c>
      <c r="G39" s="218">
        <f>'5C1M_GEOMidCity'!$F$85</f>
        <v>633</v>
      </c>
      <c r="H39" s="216"/>
      <c r="I39" s="217">
        <f>'5C1M_GEOMidCity'!$H$85</f>
        <v>288328.26400189177</v>
      </c>
      <c r="J39" s="1185">
        <f>'5C1M_GEOMidCity'!$I$85</f>
        <v>66</v>
      </c>
      <c r="K39" s="216"/>
      <c r="L39" s="217">
        <f>'5C1M_GEOMidCity'!$K$85</f>
        <v>8439.48033143061</v>
      </c>
      <c r="M39" s="218">
        <f>'5C1M_GEOMidCity'!$L$85</f>
        <v>81</v>
      </c>
      <c r="N39" s="216"/>
      <c r="O39" s="217">
        <f>'5C1M_GEOMidCity'!$N$85</f>
        <v>250680.51266319712</v>
      </c>
      <c r="P39" s="218">
        <f>'5C1M_GEOMidCity'!$O$85</f>
        <v>0</v>
      </c>
      <c r="Q39" s="216"/>
      <c r="R39" s="217">
        <f>'5C1M_GEOMidCity'!$Q$85</f>
        <v>0</v>
      </c>
      <c r="S39" s="219">
        <f>'5C1M_GEOMidCity'!$R$85</f>
        <v>2944106</v>
      </c>
      <c r="T39" s="216">
        <f>'5C1M_GEOMidCity'!$S$85</f>
        <v>25945</v>
      </c>
      <c r="U39" s="216">
        <f>'5C1M_GEOMidCity'!$T$85</f>
        <v>-6642</v>
      </c>
      <c r="V39" s="220">
        <f>'5C1M_GEOMidCity'!$U$85</f>
        <v>19303</v>
      </c>
      <c r="W39" s="219">
        <f>'5C1M_GEOMidCity'!$V$85</f>
        <v>2963409</v>
      </c>
      <c r="X39" s="217">
        <f>'5C1M_GEOMidCity'!$W$85</f>
        <v>-7408</v>
      </c>
      <c r="Y39" s="219">
        <f>'5C1M_GEOMidCity'!$X$85</f>
        <v>2956001</v>
      </c>
      <c r="Z39" s="216">
        <f>'5C1M_GEOMidCity'!$Y$85</f>
        <v>0</v>
      </c>
      <c r="AA39" s="221">
        <f>'5C1M_GEOMidCity'!$Z$78+'5C1M_GEOMidCity'!$Z$82+'5C1M_GEOMidCity'!$Z$83+'5C1M_GEOMidCity'!$Z$84</f>
        <v>191567</v>
      </c>
      <c r="AB39" s="219">
        <f>'5C1M_GEOMidCity'!$Z$85</f>
        <v>3147568</v>
      </c>
      <c r="AC39" s="216">
        <f>'5C1M_GEOMidCity'!$AA$85</f>
        <v>2065672</v>
      </c>
      <c r="AD39" s="216">
        <f>'5C1M_GEOMidCity'!$AB$85</f>
        <v>1081896</v>
      </c>
      <c r="AE39" s="219">
        <f>'5C1M_GEOMidCity'!$AC$85</f>
        <v>270475</v>
      </c>
      <c r="AF39" s="221">
        <f>'5C1M_GEOMidCity'!$AD$79+'5C1M_GEOMidCity'!$AD$80+'5C1M_GEOMidCity'!$AD$81</f>
        <v>13978</v>
      </c>
      <c r="AG39" s="222">
        <f>'5C1M_GEOMidCity'!$AD$85</f>
        <v>3161546</v>
      </c>
      <c r="AH39" s="223"/>
      <c r="AI39" s="224">
        <f>'5C1M_GEOMidCity'!$AF$85</f>
        <v>5487407</v>
      </c>
      <c r="AJ39" s="215">
        <f>'5C1M_GEOMidCity'!$AG$85</f>
        <v>3</v>
      </c>
      <c r="AK39" s="223">
        <f>'5C1M_GEOMidCity'!$AH$85</f>
        <v>-12584</v>
      </c>
      <c r="AL39" s="215">
        <f>'5C1M_GEOMidCity'!$AI$85</f>
        <v>-5</v>
      </c>
      <c r="AM39" s="225">
        <f>'5C1M_GEOMidCity'!$AJ$85</f>
        <v>-17116</v>
      </c>
      <c r="AN39" s="226">
        <f>'5C1M_GEOMidCity'!$AK$85</f>
        <v>-29700</v>
      </c>
      <c r="AO39" s="224">
        <f>'5C1M_GEOMidCity'!$AL$85</f>
        <v>5457707</v>
      </c>
      <c r="AP39" s="227">
        <f>'5C1M_GEOMidCity'!$AM$85</f>
        <v>-13643</v>
      </c>
      <c r="AQ39" s="224">
        <f>'5C1M_GEOMidCity'!$AN$85</f>
        <v>5444064</v>
      </c>
      <c r="AR39" s="225">
        <f>'5C1M_GEOMidCity'!$AO$85</f>
        <v>0</v>
      </c>
      <c r="AS39" s="224">
        <f>'5C1M_GEOMidCity'!$AP$85</f>
        <v>5444064</v>
      </c>
      <c r="AT39" s="225">
        <f>'5C1M_GEOMidCity'!$AQ$85</f>
        <v>3491464</v>
      </c>
      <c r="AU39" s="225">
        <f>'5C1M_GEOMidCity'!$AR$85</f>
        <v>1952600</v>
      </c>
      <c r="AV39" s="224">
        <f>'5C1M_GEOMidCity'!$AS$85</f>
        <v>488151</v>
      </c>
      <c r="AW39" s="225">
        <f t="shared" si="3"/>
        <v>8591632</v>
      </c>
      <c r="AX39" s="225">
        <f t="shared" si="4"/>
        <v>758626</v>
      </c>
      <c r="AY39" s="227">
        <f t="shared" si="5"/>
        <v>7408</v>
      </c>
      <c r="AZ39" s="227">
        <v>7360</v>
      </c>
      <c r="BA39" s="227">
        <f t="shared" si="6"/>
        <v>48</v>
      </c>
      <c r="BB39" s="227">
        <f t="shared" si="7"/>
        <v>13643</v>
      </c>
      <c r="BC39" s="227">
        <v>13125</v>
      </c>
      <c r="BD39" s="227">
        <f t="shared" si="8"/>
        <v>518</v>
      </c>
    </row>
    <row r="40" spans="1:56" s="101" customFormat="1" ht="15.75" customHeight="1" thickBot="1" x14ac:dyDescent="0.25">
      <c r="A40" s="1641" t="s">
        <v>397</v>
      </c>
      <c r="B40" s="1873"/>
      <c r="C40" s="1642"/>
      <c r="D40" s="243">
        <f>SUM(D7:D39)</f>
        <v>21595</v>
      </c>
      <c r="E40" s="244"/>
      <c r="F40" s="245">
        <f>SUM(F7:F39)</f>
        <v>85026567.901593998</v>
      </c>
      <c r="G40" s="243">
        <f>SUM(G7:G39)</f>
        <v>16621</v>
      </c>
      <c r="H40" s="244"/>
      <c r="I40" s="245">
        <f>SUM(I7:I39)</f>
        <v>8651248.2302173432</v>
      </c>
      <c r="J40" s="1189">
        <f>SUM(J7:J39)</f>
        <v>10582.5</v>
      </c>
      <c r="K40" s="244"/>
      <c r="L40" s="245">
        <f>SUM(L7:L39)</f>
        <v>1512339.0911139273</v>
      </c>
      <c r="M40" s="243">
        <f>SUM(M7:M39)</f>
        <v>2507</v>
      </c>
      <c r="N40" s="244"/>
      <c r="O40" s="245">
        <f>SUM(O7:O39)</f>
        <v>8855460.9972361494</v>
      </c>
      <c r="P40" s="243">
        <f>SUM(P7:P39)</f>
        <v>543</v>
      </c>
      <c r="Q40" s="244"/>
      <c r="R40" s="245">
        <f t="shared" ref="R40:AG40" si="9">SUM(R7:R39)</f>
        <v>777604.39626827079</v>
      </c>
      <c r="S40" s="246">
        <f t="shared" si="9"/>
        <v>104823217</v>
      </c>
      <c r="T40" s="244">
        <f t="shared" si="9"/>
        <v>5291369</v>
      </c>
      <c r="U40" s="244">
        <f t="shared" si="9"/>
        <v>-754735</v>
      </c>
      <c r="V40" s="247">
        <f t="shared" si="9"/>
        <v>4536634</v>
      </c>
      <c r="W40" s="246">
        <f t="shared" si="9"/>
        <v>109359851</v>
      </c>
      <c r="X40" s="245">
        <f t="shared" si="9"/>
        <v>-273396</v>
      </c>
      <c r="Y40" s="246">
        <f t="shared" si="9"/>
        <v>109086455</v>
      </c>
      <c r="Z40" s="245">
        <f t="shared" si="9"/>
        <v>-47744</v>
      </c>
      <c r="AA40" s="248">
        <f t="shared" si="9"/>
        <v>6287625</v>
      </c>
      <c r="AB40" s="246">
        <f t="shared" si="9"/>
        <v>115326336</v>
      </c>
      <c r="AC40" s="244">
        <f t="shared" si="9"/>
        <v>75921859</v>
      </c>
      <c r="AD40" s="244">
        <f t="shared" si="9"/>
        <v>39404477</v>
      </c>
      <c r="AE40" s="246">
        <f t="shared" si="9"/>
        <v>9851166</v>
      </c>
      <c r="AF40" s="248">
        <f t="shared" si="9"/>
        <v>775871</v>
      </c>
      <c r="AG40" s="249">
        <f t="shared" si="9"/>
        <v>116102207</v>
      </c>
      <c r="AH40" s="250"/>
      <c r="AI40" s="251">
        <f t="shared" ref="AI40:BD40" si="10">SUM(AI7:AI39)</f>
        <v>138878774</v>
      </c>
      <c r="AJ40" s="243">
        <f t="shared" si="10"/>
        <v>1067</v>
      </c>
      <c r="AK40" s="250">
        <f t="shared" si="10"/>
        <v>5347075</v>
      </c>
      <c r="AL40" s="243">
        <f t="shared" si="10"/>
        <v>-223</v>
      </c>
      <c r="AM40" s="252">
        <f t="shared" si="10"/>
        <v>-640567</v>
      </c>
      <c r="AN40" s="253">
        <f t="shared" si="10"/>
        <v>4706508</v>
      </c>
      <c r="AO40" s="251">
        <f t="shared" si="10"/>
        <v>143585282</v>
      </c>
      <c r="AP40" s="254">
        <f t="shared" si="10"/>
        <v>-358963</v>
      </c>
      <c r="AQ40" s="251">
        <f t="shared" si="10"/>
        <v>143226319</v>
      </c>
      <c r="AR40" s="252">
        <f t="shared" si="10"/>
        <v>-31142</v>
      </c>
      <c r="AS40" s="251">
        <f t="shared" si="10"/>
        <v>143173399</v>
      </c>
      <c r="AT40" s="252">
        <f t="shared" si="10"/>
        <v>88778081</v>
      </c>
      <c r="AU40" s="252">
        <f t="shared" si="10"/>
        <v>54395318</v>
      </c>
      <c r="AV40" s="251">
        <f t="shared" si="10"/>
        <v>13598864</v>
      </c>
      <c r="AW40" s="252">
        <f t="shared" si="10"/>
        <v>258499735</v>
      </c>
      <c r="AX40" s="252">
        <f t="shared" si="10"/>
        <v>23450030</v>
      </c>
      <c r="AY40" s="254">
        <f t="shared" si="10"/>
        <v>273396</v>
      </c>
      <c r="AZ40" s="254">
        <f t="shared" si="10"/>
        <v>268644</v>
      </c>
      <c r="BA40" s="254">
        <f t="shared" si="10"/>
        <v>4752</v>
      </c>
      <c r="BB40" s="254">
        <f t="shared" si="10"/>
        <v>358963</v>
      </c>
      <c r="BC40" s="254">
        <f t="shared" si="10"/>
        <v>328100</v>
      </c>
      <c r="BD40" s="254">
        <f t="shared" si="10"/>
        <v>30863</v>
      </c>
    </row>
    <row r="41" spans="1:56" ht="13.5" thickTop="1" x14ac:dyDescent="0.2"/>
    <row r="54" spans="3:3" x14ac:dyDescent="0.2">
      <c r="C54" s="1591"/>
    </row>
  </sheetData>
  <sheetProtection formatCells="0" formatColumns="0" formatRows="0" sort="0"/>
  <sortState ref="A7:BD39">
    <sortCondition ref="A7:A39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44">
    <mergeCell ref="AY1:BD1"/>
    <mergeCell ref="AH1:AV1"/>
    <mergeCell ref="T1:AG1"/>
    <mergeCell ref="D1:S1"/>
    <mergeCell ref="AW1:AW3"/>
    <mergeCell ref="AX1:AX3"/>
    <mergeCell ref="AS2:AS3"/>
    <mergeCell ref="AT2:AT3"/>
    <mergeCell ref="AC2:AC3"/>
    <mergeCell ref="AF2:AF3"/>
    <mergeCell ref="AR2:AR3"/>
    <mergeCell ref="AD2:AD3"/>
    <mergeCell ref="AE2:AE3"/>
    <mergeCell ref="AQ2:AQ3"/>
    <mergeCell ref="AG2:AG3"/>
    <mergeCell ref="AH2:AH3"/>
    <mergeCell ref="A40:C40"/>
    <mergeCell ref="M2:O2"/>
    <mergeCell ref="AV2:AV3"/>
    <mergeCell ref="Y2:Y3"/>
    <mergeCell ref="Z2:Z3"/>
    <mergeCell ref="AB2:AB3"/>
    <mergeCell ref="AO2:AO3"/>
    <mergeCell ref="AI2:AI3"/>
    <mergeCell ref="AJ2:AN2"/>
    <mergeCell ref="AP2:AP3"/>
    <mergeCell ref="AU2:AU3"/>
    <mergeCell ref="W2:W3"/>
    <mergeCell ref="X2:X3"/>
    <mergeCell ref="AA2:AA3"/>
    <mergeCell ref="A1:C3"/>
    <mergeCell ref="T2:V2"/>
    <mergeCell ref="P2:R2"/>
    <mergeCell ref="S2:S3"/>
    <mergeCell ref="D2:D3"/>
    <mergeCell ref="E2:F2"/>
    <mergeCell ref="G2:I2"/>
    <mergeCell ref="J2:L2"/>
    <mergeCell ref="BD2:BD3"/>
    <mergeCell ref="AY2:AY3"/>
    <mergeCell ref="AZ2:AZ3"/>
    <mergeCell ref="BA2:BA3"/>
    <mergeCell ref="BB2:BB3"/>
    <mergeCell ref="BC2:BC3"/>
  </mergeCells>
  <printOptions horizontalCentered="1"/>
  <pageMargins left="0.3" right="0.3" top="0.85" bottom="0.55000000000000004" header="0.3" footer="0.3"/>
  <pageSetup paperSize="5" firstPageNumber="50" fitToWidth="0" fitToHeight="0" orientation="landscape" r:id="rId2"/>
  <headerFooter alignWithMargins="0">
    <oddHeader>&amp;L&amp;"Arial,Bold"&amp;18&amp;K000000FY2021-22 Budget Letter
March 2022</oddHeader>
    <oddFooter>&amp;R&amp;P</oddFooter>
  </headerFooter>
  <colBreaks count="3" manualBreakCount="3">
    <brk id="19" max="39" man="1"/>
    <brk id="33" max="39" man="1"/>
    <brk id="4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Y97"/>
  <sheetViews>
    <sheetView topLeftCell="A67"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406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857</v>
      </c>
      <c r="AD5" s="1557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13080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14362</v>
      </c>
      <c r="AM9" s="225"/>
      <c r="AN9" s="224"/>
      <c r="AO9" s="216">
        <v>0</v>
      </c>
      <c r="AP9" s="224"/>
      <c r="AQ9" s="225"/>
      <c r="AR9" s="225"/>
      <c r="AS9" s="224">
        <v>24</v>
      </c>
      <c r="AT9" s="795">
        <v>23950</v>
      </c>
      <c r="AU9" s="796">
        <v>256</v>
      </c>
      <c r="AV9" s="216">
        <v>36</v>
      </c>
      <c r="AW9" s="216">
        <v>54</v>
      </c>
      <c r="AX9" s="216">
        <v>-18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2364649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4091801</v>
      </c>
      <c r="AM23" s="225"/>
      <c r="AN23" s="224"/>
      <c r="AO23" s="216">
        <v>0</v>
      </c>
      <c r="AP23" s="224"/>
      <c r="AQ23" s="225"/>
      <c r="AR23" s="225"/>
      <c r="AS23" s="224">
        <v>286859</v>
      </c>
      <c r="AT23" s="795">
        <v>6227161</v>
      </c>
      <c r="AU23" s="796">
        <v>430135</v>
      </c>
      <c r="AV23" s="216">
        <v>10230</v>
      </c>
      <c r="AW23" s="216">
        <v>11031</v>
      </c>
      <c r="AX23" s="216">
        <v>-801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4956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-738</v>
      </c>
      <c r="AT25" s="795">
        <v>149</v>
      </c>
      <c r="AU25" s="796">
        <v>-1525</v>
      </c>
      <c r="AV25" s="216">
        <v>0</v>
      </c>
      <c r="AW25" s="216">
        <v>11</v>
      </c>
      <c r="AX25" s="216">
        <v>-11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5209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33086</v>
      </c>
      <c r="AM30" s="225"/>
      <c r="AN30" s="224"/>
      <c r="AO30" s="216">
        <v>0</v>
      </c>
      <c r="AP30" s="224"/>
      <c r="AQ30" s="225"/>
      <c r="AR30" s="225"/>
      <c r="AS30" s="224">
        <v>3487</v>
      </c>
      <c r="AT30" s="795">
        <v>37979</v>
      </c>
      <c r="AU30" s="796">
        <v>3865</v>
      </c>
      <c r="AV30" s="216">
        <v>83</v>
      </c>
      <c r="AW30" s="216">
        <v>72</v>
      </c>
      <c r="AX30" s="216">
        <v>11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22855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45220</v>
      </c>
      <c r="AM38" s="225"/>
      <c r="AN38" s="224"/>
      <c r="AO38" s="216">
        <v>0</v>
      </c>
      <c r="AP38" s="224"/>
      <c r="AQ38" s="225"/>
      <c r="AR38" s="225"/>
      <c r="AS38" s="224">
        <v>9193</v>
      </c>
      <c r="AT38" s="795">
        <v>129608</v>
      </c>
      <c r="AU38" s="796">
        <v>26518</v>
      </c>
      <c r="AV38" s="216">
        <v>113</v>
      </c>
      <c r="AW38" s="216">
        <v>31</v>
      </c>
      <c r="AX38" s="216">
        <v>82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5155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795">
        <v>276</v>
      </c>
      <c r="AU59" s="796">
        <v>-1295</v>
      </c>
      <c r="AV59" s="216">
        <v>0</v>
      </c>
      <c r="AW59" s="216">
        <v>8</v>
      </c>
      <c r="AX59" s="216">
        <v>-8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9599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29360</v>
      </c>
      <c r="AM67" s="207"/>
      <c r="AN67" s="206"/>
      <c r="AO67" s="199">
        <v>0</v>
      </c>
      <c r="AP67" s="206"/>
      <c r="AQ67" s="207"/>
      <c r="AR67" s="207"/>
      <c r="AS67" s="206">
        <v>3616</v>
      </c>
      <c r="AT67" s="793">
        <v>41011</v>
      </c>
      <c r="AU67" s="794">
        <v>4951</v>
      </c>
      <c r="AV67" s="199">
        <v>73</v>
      </c>
      <c r="AW67" s="199">
        <v>56</v>
      </c>
      <c r="AX67" s="199">
        <v>17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22230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29980</v>
      </c>
      <c r="AM73" s="225"/>
      <c r="AN73" s="224"/>
      <c r="AO73" s="216">
        <v>0</v>
      </c>
      <c r="AP73" s="224"/>
      <c r="AQ73" s="225"/>
      <c r="AR73" s="225"/>
      <c r="AS73" s="224">
        <v>3902</v>
      </c>
      <c r="AT73" s="795">
        <v>60373</v>
      </c>
      <c r="AU73" s="796">
        <v>7823</v>
      </c>
      <c r="AV73" s="418">
        <v>75</v>
      </c>
      <c r="AW73" s="418">
        <v>54</v>
      </c>
      <c r="AX73" s="418">
        <v>21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73890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66724</v>
      </c>
      <c r="AM74" s="225"/>
      <c r="AN74" s="224"/>
      <c r="AO74" s="216">
        <v>0</v>
      </c>
      <c r="AP74" s="224"/>
      <c r="AQ74" s="225"/>
      <c r="AR74" s="225"/>
      <c r="AS74" s="224">
        <v>9691</v>
      </c>
      <c r="AT74" s="795">
        <v>155388</v>
      </c>
      <c r="AU74" s="796">
        <v>19615</v>
      </c>
      <c r="AV74" s="418">
        <v>167</v>
      </c>
      <c r="AW74" s="418">
        <v>104</v>
      </c>
      <c r="AX74" s="418">
        <v>63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23183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32158</v>
      </c>
      <c r="AM75" s="225"/>
      <c r="AN75" s="224"/>
      <c r="AO75" s="216">
        <v>1915</v>
      </c>
      <c r="AP75" s="224"/>
      <c r="AQ75" s="225"/>
      <c r="AR75" s="225"/>
      <c r="AS75" s="224">
        <v>5372</v>
      </c>
      <c r="AT75" s="1246">
        <v>78276</v>
      </c>
      <c r="AU75" s="1247">
        <v>12131</v>
      </c>
      <c r="AV75" s="1396">
        <v>80</v>
      </c>
      <c r="AW75" s="1396">
        <v>42</v>
      </c>
      <c r="AX75" s="1396">
        <v>38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592</v>
      </c>
      <c r="D76" s="1419"/>
      <c r="E76" s="1022">
        <v>2158422.4213609416</v>
      </c>
      <c r="F76" s="1422">
        <v>442</v>
      </c>
      <c r="G76" s="1419"/>
      <c r="H76" s="1024">
        <v>203886.27566583434</v>
      </c>
      <c r="I76" s="1423">
        <v>716</v>
      </c>
      <c r="J76" s="1419"/>
      <c r="K76" s="1024">
        <v>90133.415443966136</v>
      </c>
      <c r="L76" s="1422">
        <v>29</v>
      </c>
      <c r="M76" s="1419"/>
      <c r="N76" s="1024">
        <v>91125.530526380942</v>
      </c>
      <c r="O76" s="1422">
        <v>1</v>
      </c>
      <c r="P76" s="1419"/>
      <c r="Q76" s="1024">
        <v>1237.9284575960353</v>
      </c>
      <c r="R76" s="1025">
        <v>2544806</v>
      </c>
      <c r="S76" s="1024">
        <v>-107542</v>
      </c>
      <c r="T76" s="1024">
        <v>-13525</v>
      </c>
      <c r="U76" s="1026">
        <v>-121067</v>
      </c>
      <c r="V76" s="1025">
        <v>2423739</v>
      </c>
      <c r="W76" s="1024">
        <v>-6058</v>
      </c>
      <c r="X76" s="1025">
        <v>2417681</v>
      </c>
      <c r="Y76" s="1024">
        <v>2741</v>
      </c>
      <c r="Z76" s="1025">
        <v>2420422</v>
      </c>
      <c r="AA76" s="1024">
        <v>1694128</v>
      </c>
      <c r="AB76" s="1024">
        <v>726294</v>
      </c>
      <c r="AC76" s="1025">
        <v>181574</v>
      </c>
      <c r="AD76" s="1027">
        <v>2420422</v>
      </c>
      <c r="AE76" s="1419"/>
      <c r="AF76" s="1028">
        <v>4802442</v>
      </c>
      <c r="AG76" s="1422">
        <v>-46</v>
      </c>
      <c r="AH76" s="1024">
        <v>-455073</v>
      </c>
      <c r="AI76" s="1422">
        <v>-4</v>
      </c>
      <c r="AJ76" s="1024">
        <v>-4678</v>
      </c>
      <c r="AK76" s="1026">
        <v>-459751</v>
      </c>
      <c r="AL76" s="1028">
        <v>4342691</v>
      </c>
      <c r="AM76" s="1024">
        <v>-10857</v>
      </c>
      <c r="AN76" s="1028">
        <v>4331834</v>
      </c>
      <c r="AO76" s="1024">
        <v>1915</v>
      </c>
      <c r="AP76" s="1028">
        <v>4333749</v>
      </c>
      <c r="AQ76" s="1024">
        <v>3050152</v>
      </c>
      <c r="AR76" s="1024">
        <v>1283597</v>
      </c>
      <c r="AS76" s="1028">
        <v>320900</v>
      </c>
      <c r="AT76" s="1249">
        <v>6754171</v>
      </c>
      <c r="AU76" s="1250">
        <v>502474</v>
      </c>
      <c r="AV76" s="1024">
        <v>10857</v>
      </c>
      <c r="AW76" s="1024">
        <v>11463</v>
      </c>
      <c r="AX76" s="1024">
        <v>-606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54948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34928</v>
      </c>
      <c r="AA82" s="1417">
        <v>23288</v>
      </c>
      <c r="AB82" s="1414">
        <v>11640</v>
      </c>
      <c r="AC82" s="1416">
        <v>2910</v>
      </c>
      <c r="AD82" s="1416">
        <v>34928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34928</v>
      </c>
      <c r="AU82" s="1418">
        <v>2910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60289</v>
      </c>
      <c r="AA83" s="804">
        <v>38288</v>
      </c>
      <c r="AB83" s="803">
        <v>22001</v>
      </c>
      <c r="AC83" s="222">
        <v>5500</v>
      </c>
      <c r="AD83" s="222">
        <v>60289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60289</v>
      </c>
      <c r="AU83" s="805">
        <v>5500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48231</v>
      </c>
      <c r="AA84" s="804">
        <v>30632</v>
      </c>
      <c r="AB84" s="803">
        <v>17599</v>
      </c>
      <c r="AC84" s="222">
        <v>4400</v>
      </c>
      <c r="AD84" s="222">
        <v>48231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48231</v>
      </c>
      <c r="AU84" s="805">
        <v>4400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592</v>
      </c>
      <c r="D85" s="1419"/>
      <c r="E85" s="1022">
        <v>2158422.4213609416</v>
      </c>
      <c r="F85" s="1422">
        <v>442</v>
      </c>
      <c r="G85" s="1419"/>
      <c r="H85" s="1024">
        <v>203886.27566583434</v>
      </c>
      <c r="I85" s="1423">
        <v>716</v>
      </c>
      <c r="J85" s="1419"/>
      <c r="K85" s="1024">
        <v>90133.415443966136</v>
      </c>
      <c r="L85" s="1422">
        <v>29</v>
      </c>
      <c r="M85" s="1419"/>
      <c r="N85" s="1024">
        <v>91125.530526380942</v>
      </c>
      <c r="O85" s="1422">
        <v>1</v>
      </c>
      <c r="P85" s="1419"/>
      <c r="Q85" s="1024">
        <v>1237.9284575960353</v>
      </c>
      <c r="R85" s="1025">
        <v>2544806</v>
      </c>
      <c r="S85" s="1024">
        <v>-107542</v>
      </c>
      <c r="T85" s="1024">
        <v>-13525</v>
      </c>
      <c r="U85" s="1026">
        <v>-121067</v>
      </c>
      <c r="V85" s="1025">
        <v>2423739</v>
      </c>
      <c r="W85" s="1024">
        <v>-6058</v>
      </c>
      <c r="X85" s="1025">
        <v>2417681</v>
      </c>
      <c r="Y85" s="1024">
        <v>2741</v>
      </c>
      <c r="Z85" s="1025">
        <v>2563870</v>
      </c>
      <c r="AA85" s="1024">
        <v>1786336</v>
      </c>
      <c r="AB85" s="1024">
        <v>777534</v>
      </c>
      <c r="AC85" s="1025">
        <v>194384</v>
      </c>
      <c r="AD85" s="1027">
        <v>2618818</v>
      </c>
      <c r="AE85" s="1419"/>
      <c r="AF85" s="1028">
        <v>4802442</v>
      </c>
      <c r="AG85" s="1422">
        <v>-46</v>
      </c>
      <c r="AH85" s="1024">
        <v>-455073</v>
      </c>
      <c r="AI85" s="1422">
        <v>-4</v>
      </c>
      <c r="AJ85" s="1024">
        <v>-4678</v>
      </c>
      <c r="AK85" s="1026">
        <v>-459751</v>
      </c>
      <c r="AL85" s="1028">
        <v>4342691</v>
      </c>
      <c r="AM85" s="1024">
        <v>-10857</v>
      </c>
      <c r="AN85" s="1028">
        <v>4331834</v>
      </c>
      <c r="AO85" s="1024">
        <v>1915</v>
      </c>
      <c r="AP85" s="1028">
        <v>4333749</v>
      </c>
      <c r="AQ85" s="1024">
        <v>3050152</v>
      </c>
      <c r="AR85" s="1024">
        <v>1283597</v>
      </c>
      <c r="AS85" s="1028">
        <v>320900</v>
      </c>
      <c r="AT85" s="801">
        <v>6897619</v>
      </c>
      <c r="AU85" s="801">
        <v>515284</v>
      </c>
      <c r="AV85" s="1024">
        <v>10857</v>
      </c>
      <c r="AW85" s="1024">
        <v>11463</v>
      </c>
      <c r="AX85" s="1024">
        <v>-606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11463</v>
      </c>
    </row>
    <row r="92" spans="1:51" ht="13.5" thickTop="1" x14ac:dyDescent="0.2">
      <c r="A92" s="40"/>
      <c r="B92" s="1602"/>
      <c r="C92"/>
      <c r="D92"/>
      <c r="E92"/>
      <c r="F92"/>
      <c r="G92"/>
      <c r="AQ92" s="1593"/>
      <c r="AW92" s="381">
        <v>0</v>
      </c>
    </row>
    <row r="93" spans="1:51" x14ac:dyDescent="0.2">
      <c r="A93" s="40"/>
      <c r="B93" s="1603"/>
      <c r="C93"/>
      <c r="D93"/>
      <c r="E93"/>
      <c r="F93"/>
      <c r="G93"/>
      <c r="AW93" s="31" t="s">
        <v>1640</v>
      </c>
    </row>
    <row r="94" spans="1:51" x14ac:dyDescent="0.2">
      <c r="A94" s="40"/>
      <c r="B94" s="1603"/>
      <c r="C94"/>
      <c r="D94"/>
      <c r="E94"/>
      <c r="F94"/>
      <c r="G94"/>
      <c r="AW94" s="31" t="s">
        <v>1639</v>
      </c>
    </row>
    <row r="95" spans="1:51" x14ac:dyDescent="0.2">
      <c r="A95" s="40"/>
      <c r="B95" s="1602"/>
      <c r="C95"/>
      <c r="D95"/>
      <c r="E95"/>
      <c r="F95"/>
      <c r="G95"/>
      <c r="AX95" s="31" t="s">
        <v>1643</v>
      </c>
    </row>
    <row r="96" spans="1:51" x14ac:dyDescent="0.2">
      <c r="A96" s="861"/>
      <c r="B96" s="861"/>
      <c r="C96"/>
      <c r="D96"/>
      <c r="E96"/>
      <c r="F96"/>
      <c r="G96"/>
      <c r="AX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1:AX1"/>
    <mergeCell ref="C1:K1"/>
    <mergeCell ref="A85:B85"/>
    <mergeCell ref="A78:B78"/>
    <mergeCell ref="A1:B3"/>
    <mergeCell ref="A77:B77"/>
    <mergeCell ref="A79:B79"/>
    <mergeCell ref="A80:B80"/>
    <mergeCell ref="A81:B81"/>
    <mergeCell ref="F2:H2"/>
    <mergeCell ref="I2:K2"/>
    <mergeCell ref="A76:B76"/>
    <mergeCell ref="C2:C3"/>
    <mergeCell ref="D2:E2"/>
    <mergeCell ref="L1:U1"/>
    <mergeCell ref="AE1:AK1"/>
    <mergeCell ref="AX2:AX3"/>
    <mergeCell ref="AL2:AL3"/>
    <mergeCell ref="S2:U2"/>
    <mergeCell ref="AG2:AK2"/>
    <mergeCell ref="AT1:AT3"/>
    <mergeCell ref="AU1:AU3"/>
    <mergeCell ref="AS2:AS3"/>
    <mergeCell ref="AN2:AN3"/>
    <mergeCell ref="AO2:AO3"/>
    <mergeCell ref="AP2:AP3"/>
    <mergeCell ref="AQ2:AQ3"/>
    <mergeCell ref="AR2:AR3"/>
    <mergeCell ref="AD2:AD3"/>
    <mergeCell ref="AE2:AE3"/>
    <mergeCell ref="Y2:Y3"/>
    <mergeCell ref="Z2:Z3"/>
    <mergeCell ref="AL1:AS1"/>
    <mergeCell ref="A83:B83"/>
    <mergeCell ref="A84:B84"/>
    <mergeCell ref="A82:B82"/>
    <mergeCell ref="AF2:AF3"/>
    <mergeCell ref="V1:AD1"/>
    <mergeCell ref="AA2:AA3"/>
    <mergeCell ref="AB2:AB3"/>
    <mergeCell ref="AC2:AC3"/>
    <mergeCell ref="AV2:AV3"/>
    <mergeCell ref="AW2:AW3"/>
    <mergeCell ref="X2:X3"/>
    <mergeCell ref="L2:N2"/>
    <mergeCell ref="O2:Q2"/>
    <mergeCell ref="R2:R3"/>
    <mergeCell ref="V2:V3"/>
    <mergeCell ref="W2:W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413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467" t="s">
        <v>1174</v>
      </c>
      <c r="G3" s="1467" t="s">
        <v>409</v>
      </c>
      <c r="H3" s="1467" t="s">
        <v>352</v>
      </c>
      <c r="I3" s="1467" t="s">
        <v>1175</v>
      </c>
      <c r="J3" s="1467" t="s">
        <v>409</v>
      </c>
      <c r="K3" s="1467" t="s">
        <v>352</v>
      </c>
      <c r="L3" s="1467" t="s">
        <v>1176</v>
      </c>
      <c r="M3" s="1467" t="s">
        <v>424</v>
      </c>
      <c r="N3" s="1467" t="s">
        <v>352</v>
      </c>
      <c r="O3" s="1467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468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3759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-1318</v>
      </c>
      <c r="AT16" s="797">
        <v>0</v>
      </c>
      <c r="AU16" s="798">
        <v>-1944</v>
      </c>
      <c r="AV16" s="230">
        <v>0</v>
      </c>
      <c r="AW16" s="230">
        <v>20</v>
      </c>
      <c r="AX16" s="230">
        <v>-20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12941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4135</v>
      </c>
      <c r="AM20" s="225"/>
      <c r="AN20" s="224"/>
      <c r="AO20" s="216">
        <v>0</v>
      </c>
      <c r="AP20" s="224"/>
      <c r="AQ20" s="225"/>
      <c r="AR20" s="225"/>
      <c r="AS20" s="224">
        <v>-251</v>
      </c>
      <c r="AT20" s="795">
        <v>10945</v>
      </c>
      <c r="AU20" s="796">
        <v>-698</v>
      </c>
      <c r="AV20" s="216">
        <v>10</v>
      </c>
      <c r="AW20" s="216">
        <v>19</v>
      </c>
      <c r="AX20" s="216">
        <v>-9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5344</v>
      </c>
      <c r="AM31" s="240"/>
      <c r="AN31" s="239"/>
      <c r="AO31" s="230">
        <v>0</v>
      </c>
      <c r="AP31" s="239"/>
      <c r="AQ31" s="240"/>
      <c r="AR31" s="240"/>
      <c r="AS31" s="239">
        <v>1333</v>
      </c>
      <c r="AT31" s="797">
        <v>10379</v>
      </c>
      <c r="AU31" s="798">
        <v>2595</v>
      </c>
      <c r="AV31" s="230">
        <v>13</v>
      </c>
      <c r="AW31" s="230">
        <v>0</v>
      </c>
      <c r="AX31" s="230">
        <v>13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229925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437593</v>
      </c>
      <c r="AM37" s="207"/>
      <c r="AN37" s="206"/>
      <c r="AO37" s="199">
        <v>0</v>
      </c>
      <c r="AP37" s="206"/>
      <c r="AQ37" s="207"/>
      <c r="AR37" s="207"/>
      <c r="AS37" s="206">
        <v>52967</v>
      </c>
      <c r="AT37" s="793">
        <v>710063</v>
      </c>
      <c r="AU37" s="794">
        <v>83132</v>
      </c>
      <c r="AV37" s="199">
        <v>1094</v>
      </c>
      <c r="AW37" s="199">
        <v>844</v>
      </c>
      <c r="AX37" s="199">
        <v>250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18318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6435</v>
      </c>
      <c r="AM40" s="225"/>
      <c r="AN40" s="224"/>
      <c r="AO40" s="216">
        <v>0</v>
      </c>
      <c r="AP40" s="224"/>
      <c r="AQ40" s="225"/>
      <c r="AR40" s="225"/>
      <c r="AS40" s="224">
        <v>-403</v>
      </c>
      <c r="AT40" s="795">
        <v>20421</v>
      </c>
      <c r="AU40" s="796">
        <v>52</v>
      </c>
      <c r="AV40" s="216">
        <v>16</v>
      </c>
      <c r="AW40" s="216">
        <v>30</v>
      </c>
      <c r="AX40" s="216">
        <v>-14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38952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56764</v>
      </c>
      <c r="AM43" s="225"/>
      <c r="AN43" s="224"/>
      <c r="AO43" s="216">
        <v>0</v>
      </c>
      <c r="AP43" s="224"/>
      <c r="AQ43" s="225"/>
      <c r="AR43" s="225"/>
      <c r="AS43" s="224">
        <v>8894</v>
      </c>
      <c r="AT43" s="795">
        <v>125402</v>
      </c>
      <c r="AU43" s="796">
        <v>19613</v>
      </c>
      <c r="AV43" s="216">
        <v>142</v>
      </c>
      <c r="AW43" s="216">
        <v>79</v>
      </c>
      <c r="AX43" s="216">
        <v>63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5410947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4485864</v>
      </c>
      <c r="AM62" s="207"/>
      <c r="AN62" s="206"/>
      <c r="AO62" s="199">
        <v>0</v>
      </c>
      <c r="AP62" s="206"/>
      <c r="AQ62" s="207"/>
      <c r="AR62" s="207"/>
      <c r="AS62" s="206">
        <v>462528</v>
      </c>
      <c r="AT62" s="793">
        <v>10090621</v>
      </c>
      <c r="AU62" s="794">
        <v>966951</v>
      </c>
      <c r="AV62" s="199">
        <v>11215</v>
      </c>
      <c r="AW62" s="199">
        <v>9867</v>
      </c>
      <c r="AX62" s="199">
        <v>1348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932</v>
      </c>
      <c r="D76" s="1419"/>
      <c r="E76" s="1022">
        <v>4751833.319342833</v>
      </c>
      <c r="F76" s="1422">
        <v>520</v>
      </c>
      <c r="G76" s="1419"/>
      <c r="H76" s="1024">
        <v>352429.00384922471</v>
      </c>
      <c r="I76" s="1423">
        <v>426</v>
      </c>
      <c r="J76" s="1419"/>
      <c r="K76" s="1024">
        <v>78646.514197296172</v>
      </c>
      <c r="L76" s="1422">
        <v>103</v>
      </c>
      <c r="M76" s="1419"/>
      <c r="N76" s="1024">
        <v>474250.51193242008</v>
      </c>
      <c r="O76" s="1422">
        <v>31</v>
      </c>
      <c r="P76" s="1419"/>
      <c r="Q76" s="1024">
        <v>57681.553521762318</v>
      </c>
      <c r="R76" s="1025">
        <v>5714842</v>
      </c>
      <c r="S76" s="1024">
        <v>300116</v>
      </c>
      <c r="T76" s="1024">
        <v>-15774</v>
      </c>
      <c r="U76" s="1026">
        <v>284342</v>
      </c>
      <c r="V76" s="1025">
        <v>5999184</v>
      </c>
      <c r="W76" s="1024">
        <v>-14998</v>
      </c>
      <c r="X76" s="1025">
        <v>5984186</v>
      </c>
      <c r="Y76" s="1024">
        <v>0</v>
      </c>
      <c r="Z76" s="1025">
        <v>5984186</v>
      </c>
      <c r="AA76" s="1024">
        <v>3800384</v>
      </c>
      <c r="AB76" s="1024">
        <v>2183802</v>
      </c>
      <c r="AC76" s="1025">
        <v>545951</v>
      </c>
      <c r="AD76" s="1027">
        <v>5984186</v>
      </c>
      <c r="AE76" s="1419"/>
      <c r="AF76" s="1028">
        <v>4767183</v>
      </c>
      <c r="AG76" s="1422">
        <v>41</v>
      </c>
      <c r="AH76" s="1024">
        <v>224435</v>
      </c>
      <c r="AI76" s="1422">
        <v>0</v>
      </c>
      <c r="AJ76" s="1024">
        <v>4517</v>
      </c>
      <c r="AK76" s="1026">
        <v>228952</v>
      </c>
      <c r="AL76" s="1028">
        <v>4996135</v>
      </c>
      <c r="AM76" s="1024">
        <v>-12490</v>
      </c>
      <c r="AN76" s="1028">
        <v>4983645</v>
      </c>
      <c r="AO76" s="1024">
        <v>0</v>
      </c>
      <c r="AP76" s="1028">
        <v>4983645</v>
      </c>
      <c r="AQ76" s="1024">
        <v>2888648</v>
      </c>
      <c r="AR76" s="1024">
        <v>2094997</v>
      </c>
      <c r="AS76" s="1028">
        <v>523750</v>
      </c>
      <c r="AT76" s="1249">
        <v>10967831</v>
      </c>
      <c r="AU76" s="1250">
        <v>1069701</v>
      </c>
      <c r="AV76" s="1024">
        <v>12490</v>
      </c>
      <c r="AW76" s="1024">
        <v>10859</v>
      </c>
      <c r="AX76" s="1024">
        <v>1631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44826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24190</v>
      </c>
      <c r="AA82" s="1417">
        <v>16128</v>
      </c>
      <c r="AB82" s="1414">
        <v>8062</v>
      </c>
      <c r="AC82" s="1416">
        <v>2016</v>
      </c>
      <c r="AD82" s="1416">
        <v>24190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24190</v>
      </c>
      <c r="AU82" s="1418">
        <v>2016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108260</v>
      </c>
      <c r="AA83" s="804">
        <v>70552</v>
      </c>
      <c r="AB83" s="803">
        <v>37708</v>
      </c>
      <c r="AC83" s="222">
        <v>9427</v>
      </c>
      <c r="AD83" s="222">
        <v>108260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108260</v>
      </c>
      <c r="AU83" s="805">
        <v>9427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86607</v>
      </c>
      <c r="AA84" s="804">
        <v>56448</v>
      </c>
      <c r="AB84" s="803">
        <v>30159</v>
      </c>
      <c r="AC84" s="222">
        <v>7540</v>
      </c>
      <c r="AD84" s="222">
        <v>86607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86607</v>
      </c>
      <c r="AU84" s="805">
        <v>7540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932</v>
      </c>
      <c r="D85" s="1419"/>
      <c r="E85" s="1022">
        <v>4751833.319342833</v>
      </c>
      <c r="F85" s="1422">
        <v>520</v>
      </c>
      <c r="G85" s="1419"/>
      <c r="H85" s="1024">
        <v>352429.00384922471</v>
      </c>
      <c r="I85" s="1423">
        <v>426</v>
      </c>
      <c r="J85" s="1419"/>
      <c r="K85" s="1024">
        <v>78646.514197296172</v>
      </c>
      <c r="L85" s="1422">
        <v>103</v>
      </c>
      <c r="M85" s="1419"/>
      <c r="N85" s="1024">
        <v>474250.51193242008</v>
      </c>
      <c r="O85" s="1422">
        <v>31</v>
      </c>
      <c r="P85" s="1419"/>
      <c r="Q85" s="1024">
        <v>57681.553521762318</v>
      </c>
      <c r="R85" s="1025">
        <v>5714842</v>
      </c>
      <c r="S85" s="1024">
        <v>300116</v>
      </c>
      <c r="T85" s="1024">
        <v>-15774</v>
      </c>
      <c r="U85" s="1026">
        <v>284342</v>
      </c>
      <c r="V85" s="1025">
        <v>5999184</v>
      </c>
      <c r="W85" s="1024">
        <v>-14998</v>
      </c>
      <c r="X85" s="1025">
        <v>5984186</v>
      </c>
      <c r="Y85" s="1024">
        <v>0</v>
      </c>
      <c r="Z85" s="1025">
        <v>6203243</v>
      </c>
      <c r="AA85" s="1024">
        <v>3943512</v>
      </c>
      <c r="AB85" s="1024">
        <v>2259731</v>
      </c>
      <c r="AC85" s="1025">
        <v>564934</v>
      </c>
      <c r="AD85" s="1027">
        <v>6248069</v>
      </c>
      <c r="AE85" s="1419"/>
      <c r="AF85" s="1028">
        <v>4767183</v>
      </c>
      <c r="AG85" s="1422">
        <v>41</v>
      </c>
      <c r="AH85" s="1024">
        <v>224435</v>
      </c>
      <c r="AI85" s="1422">
        <v>0</v>
      </c>
      <c r="AJ85" s="1024">
        <v>4517</v>
      </c>
      <c r="AK85" s="1026">
        <v>228952</v>
      </c>
      <c r="AL85" s="1028">
        <v>4996135</v>
      </c>
      <c r="AM85" s="1024">
        <v>-12490</v>
      </c>
      <c r="AN85" s="1028">
        <v>4983645</v>
      </c>
      <c r="AO85" s="1024">
        <v>0</v>
      </c>
      <c r="AP85" s="1028">
        <v>4983645</v>
      </c>
      <c r="AQ85" s="1024">
        <v>2888648</v>
      </c>
      <c r="AR85" s="1024">
        <v>2094997</v>
      </c>
      <c r="AS85" s="1028">
        <v>523750</v>
      </c>
      <c r="AT85" s="801">
        <v>11186888</v>
      </c>
      <c r="AU85" s="801">
        <v>1088684</v>
      </c>
      <c r="AV85" s="1024">
        <v>12490</v>
      </c>
      <c r="AW85" s="1024">
        <v>10859</v>
      </c>
      <c r="AX85" s="1024">
        <v>1631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10859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W94" s="31" t="s">
        <v>1630</v>
      </c>
    </row>
    <row r="95" spans="1:51" x14ac:dyDescent="0.2">
      <c r="A95" s="40"/>
      <c r="B95" s="1602"/>
      <c r="C95"/>
      <c r="D95"/>
      <c r="E95"/>
      <c r="F95"/>
      <c r="G95"/>
      <c r="AW95" s="31" t="s">
        <v>1639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M147"/>
  <sheetViews>
    <sheetView topLeftCell="B1" workbookViewId="0">
      <selection activeCell="F22" sqref="F22"/>
    </sheetView>
  </sheetViews>
  <sheetFormatPr defaultColWidth="8.85546875" defaultRowHeight="12.75" x14ac:dyDescent="0.2"/>
  <cols>
    <col min="1" max="1" width="9" style="83" bestFit="1" customWidth="1"/>
    <col min="2" max="2" width="8.5703125" style="83" bestFit="1" customWidth="1"/>
    <col min="3" max="3" width="36.28515625" style="31" bestFit="1" customWidth="1"/>
    <col min="4" max="4" width="12.42578125" style="31" bestFit="1" customWidth="1"/>
    <col min="5" max="5" width="7.7109375" style="31" bestFit="1" customWidth="1"/>
    <col min="6" max="6" width="14.42578125" style="31" bestFit="1" customWidth="1"/>
    <col min="7" max="7" width="5.7109375" style="31" customWidth="1"/>
    <col min="8" max="8" width="12.5703125" style="31" customWidth="1"/>
    <col min="9" max="9" width="8" style="31" customWidth="1"/>
    <col min="10" max="10" width="11.7109375" style="31" bestFit="1" customWidth="1"/>
    <col min="11" max="11" width="8" style="31" customWidth="1"/>
    <col min="12" max="12" width="10.7109375" style="31" customWidth="1"/>
    <col min="13" max="13" width="8.85546875" style="31" customWidth="1"/>
    <col min="14" max="14" width="11.7109375" style="31" bestFit="1" customWidth="1"/>
    <col min="15" max="15" width="8.85546875" style="31" customWidth="1"/>
    <col min="16" max="16" width="10.140625" style="31" customWidth="1"/>
    <col min="17" max="18" width="14.42578125" style="31" bestFit="1" customWidth="1"/>
    <col min="19" max="19" width="12.28515625" style="31" bestFit="1" customWidth="1"/>
    <col min="20" max="21" width="15" style="31" bestFit="1" customWidth="1"/>
    <col min="22" max="22" width="14.42578125" style="31" bestFit="1" customWidth="1"/>
    <col min="23" max="23" width="9.7109375" style="31" bestFit="1" customWidth="1"/>
    <col min="24" max="24" width="12.140625" style="31" bestFit="1" customWidth="1"/>
    <col min="25" max="25" width="14.42578125" style="31" bestFit="1" customWidth="1"/>
    <col min="26" max="26" width="12" style="31" bestFit="1" customWidth="1"/>
    <col min="27" max="27" width="11.42578125" style="31" bestFit="1" customWidth="1"/>
    <col min="28" max="28" width="13.85546875" style="31" bestFit="1" customWidth="1"/>
    <col min="29" max="30" width="13.85546875" style="31" customWidth="1"/>
    <col min="31" max="33" width="14.42578125" style="31" bestFit="1" customWidth="1"/>
    <col min="34" max="34" width="13.42578125" style="31" customWidth="1"/>
    <col min="35" max="35" width="10.7109375" style="31" bestFit="1" customWidth="1"/>
    <col min="36" max="36" width="13.140625" style="31" customWidth="1"/>
    <col min="37" max="37" width="11.7109375" style="31" customWidth="1"/>
    <col min="38" max="38" width="14.42578125" style="31" customWidth="1"/>
    <col min="39" max="39" width="14.5703125" style="31" customWidth="1"/>
    <col min="40" max="40" width="9.42578125" style="31" bestFit="1" customWidth="1"/>
    <col min="41" max="41" width="14.85546875" style="31" customWidth="1"/>
    <col min="42" max="42" width="11.140625" style="31" customWidth="1"/>
    <col min="43" max="43" width="12.28515625" style="31" customWidth="1"/>
    <col min="44" max="44" width="11.140625" style="31" customWidth="1"/>
    <col min="45" max="46" width="12.28515625" style="31" customWidth="1"/>
    <col min="47" max="47" width="13.42578125" style="31" bestFit="1" customWidth="1"/>
    <col min="48" max="48" width="9.7109375" style="31" customWidth="1"/>
    <col min="49" max="49" width="10.85546875" style="31" customWidth="1"/>
    <col min="50" max="50" width="13.42578125" style="31" bestFit="1" customWidth="1"/>
    <col min="51" max="51" width="14" style="31" bestFit="1" customWidth="1"/>
    <col min="52" max="53" width="13.42578125" style="31" bestFit="1" customWidth="1"/>
    <col min="54" max="54" width="12.28515625" style="31" bestFit="1" customWidth="1"/>
    <col min="55" max="55" width="13.42578125" style="31" bestFit="1" customWidth="1"/>
    <col min="56" max="56" width="12.28515625" style="31" bestFit="1" customWidth="1"/>
    <col min="57" max="57" width="14.42578125" style="31" bestFit="1" customWidth="1"/>
    <col min="58" max="58" width="13.42578125" style="31" bestFit="1" customWidth="1"/>
    <col min="59" max="60" width="10.85546875" style="31" bestFit="1" customWidth="1"/>
    <col min="61" max="61" width="9.7109375" style="31" bestFit="1" customWidth="1"/>
    <col min="62" max="63" width="10.85546875" style="31" bestFit="1" customWidth="1"/>
    <col min="64" max="64" width="9.7109375" style="31" bestFit="1" customWidth="1"/>
    <col min="65" max="16384" width="8.85546875" style="31"/>
  </cols>
  <sheetData>
    <row r="1" spans="1:64" ht="21" customHeight="1" x14ac:dyDescent="0.2">
      <c r="A1" s="1671" t="s">
        <v>905</v>
      </c>
      <c r="B1" s="1671"/>
      <c r="C1" s="1672"/>
      <c r="D1" s="900" t="s">
        <v>338</v>
      </c>
      <c r="F1" s="901"/>
      <c r="G1" s="902"/>
      <c r="H1" s="902"/>
      <c r="I1" s="901"/>
      <c r="J1" s="901"/>
      <c r="K1" s="901"/>
      <c r="L1" s="901"/>
      <c r="M1" s="901"/>
      <c r="N1" s="901"/>
      <c r="O1" s="901"/>
      <c r="P1" s="901"/>
      <c r="Q1" s="1161"/>
      <c r="R1" s="870"/>
      <c r="T1" s="900"/>
      <c r="U1" s="901"/>
      <c r="V1" s="901"/>
      <c r="W1" s="901"/>
      <c r="X1" s="901"/>
      <c r="Y1" s="901"/>
      <c r="Z1" s="901"/>
      <c r="AA1" s="901"/>
      <c r="AB1" s="901"/>
      <c r="AC1" s="1427"/>
      <c r="AD1" s="1427"/>
      <c r="AE1" s="901"/>
      <c r="AF1" s="901"/>
      <c r="AG1" s="901"/>
      <c r="AH1" s="901"/>
      <c r="AI1" s="901"/>
      <c r="AJ1" s="901"/>
      <c r="AK1" s="901"/>
      <c r="AL1" s="901"/>
      <c r="AM1" s="903"/>
      <c r="AN1" s="904" t="s">
        <v>917</v>
      </c>
      <c r="AP1" s="905"/>
      <c r="AQ1" s="905"/>
      <c r="AR1" s="905"/>
      <c r="AS1" s="905"/>
      <c r="AT1" s="905"/>
      <c r="AU1" s="905"/>
      <c r="AV1" s="905"/>
      <c r="AW1" s="905"/>
      <c r="AX1" s="905"/>
      <c r="AY1" s="905"/>
      <c r="AZ1" s="905"/>
      <c r="BA1" s="905"/>
      <c r="BB1" s="905"/>
      <c r="BC1" s="905"/>
      <c r="BD1" s="906"/>
      <c r="BE1" s="1670" t="s">
        <v>1022</v>
      </c>
      <c r="BF1" s="1670" t="s">
        <v>910</v>
      </c>
      <c r="BG1" s="1289"/>
      <c r="BH1" s="1290"/>
      <c r="BI1" s="1291"/>
      <c r="BJ1" s="1286"/>
      <c r="BK1" s="1287"/>
      <c r="BL1" s="1288"/>
    </row>
    <row r="2" spans="1:64" ht="26.25" customHeight="1" x14ac:dyDescent="0.2">
      <c r="A2" s="1672"/>
      <c r="B2" s="1672"/>
      <c r="C2" s="1672"/>
      <c r="D2" s="1669" t="s">
        <v>1300</v>
      </c>
      <c r="E2" s="1685" t="s">
        <v>540</v>
      </c>
      <c r="F2" s="1686"/>
      <c r="G2" s="1686"/>
      <c r="H2" s="1687"/>
      <c r="I2" s="1683" t="s">
        <v>825</v>
      </c>
      <c r="J2" s="1684"/>
      <c r="K2" s="1673" t="s">
        <v>822</v>
      </c>
      <c r="L2" s="1673"/>
      <c r="M2" s="1673" t="s">
        <v>823</v>
      </c>
      <c r="N2" s="1673"/>
      <c r="O2" s="1673" t="s">
        <v>824</v>
      </c>
      <c r="P2" s="1673"/>
      <c r="Q2" s="1676" t="s">
        <v>1049</v>
      </c>
      <c r="R2" s="1688" t="s">
        <v>412</v>
      </c>
      <c r="S2" s="1674" t="s">
        <v>241</v>
      </c>
      <c r="T2" s="1674"/>
      <c r="U2" s="1674"/>
      <c r="V2" s="1669" t="s">
        <v>446</v>
      </c>
      <c r="W2" s="1669" t="s">
        <v>443</v>
      </c>
      <c r="X2" s="1669" t="s">
        <v>855</v>
      </c>
      <c r="Y2" s="1669" t="s">
        <v>447</v>
      </c>
      <c r="Z2" s="1674" t="s">
        <v>1267</v>
      </c>
      <c r="AA2" s="1675" t="s">
        <v>332</v>
      </c>
      <c r="AB2" s="1675" t="s">
        <v>334</v>
      </c>
      <c r="AC2" s="1679" t="s">
        <v>1303</v>
      </c>
      <c r="AD2" s="1681" t="s">
        <v>1304</v>
      </c>
      <c r="AE2" s="1669" t="s">
        <v>907</v>
      </c>
      <c r="AF2" s="1669" t="s">
        <v>275</v>
      </c>
      <c r="AG2" s="1669" t="s">
        <v>276</v>
      </c>
      <c r="AH2" s="1669" t="s">
        <v>243</v>
      </c>
      <c r="AI2" s="1675" t="s">
        <v>390</v>
      </c>
      <c r="AJ2" s="1675" t="s">
        <v>896</v>
      </c>
      <c r="AK2" s="1675" t="s">
        <v>391</v>
      </c>
      <c r="AL2" s="1669" t="s">
        <v>908</v>
      </c>
      <c r="AM2" s="1669" t="s">
        <v>909</v>
      </c>
      <c r="AN2" s="1668" t="s">
        <v>1305</v>
      </c>
      <c r="AO2" s="1668" t="s">
        <v>916</v>
      </c>
      <c r="AP2" s="1678" t="s">
        <v>241</v>
      </c>
      <c r="AQ2" s="1678"/>
      <c r="AR2" s="1678"/>
      <c r="AS2" s="1678"/>
      <c r="AT2" s="1678"/>
      <c r="AU2" s="1668" t="s">
        <v>915</v>
      </c>
      <c r="AV2" s="1668" t="s">
        <v>444</v>
      </c>
      <c r="AW2" s="1668" t="s">
        <v>856</v>
      </c>
      <c r="AX2" s="1668" t="s">
        <v>914</v>
      </c>
      <c r="AY2" s="1674" t="s">
        <v>1267</v>
      </c>
      <c r="AZ2" s="1668" t="s">
        <v>913</v>
      </c>
      <c r="BA2" s="1668" t="s">
        <v>912</v>
      </c>
      <c r="BB2" s="1668" t="s">
        <v>321</v>
      </c>
      <c r="BC2" s="1668" t="s">
        <v>276</v>
      </c>
      <c r="BD2" s="1668" t="s">
        <v>911</v>
      </c>
      <c r="BE2" s="1670"/>
      <c r="BF2" s="1670"/>
      <c r="BG2" s="1667" t="s">
        <v>1106</v>
      </c>
      <c r="BH2" s="1667" t="s">
        <v>1107</v>
      </c>
      <c r="BI2" s="1667" t="s">
        <v>398</v>
      </c>
      <c r="BJ2" s="1666" t="s">
        <v>1108</v>
      </c>
      <c r="BK2" s="1666" t="s">
        <v>1109</v>
      </c>
      <c r="BL2" s="1666" t="s">
        <v>398</v>
      </c>
    </row>
    <row r="3" spans="1:64" ht="96.75" customHeight="1" x14ac:dyDescent="0.2">
      <c r="A3" s="1672"/>
      <c r="B3" s="1672"/>
      <c r="C3" s="1672"/>
      <c r="D3" s="1669"/>
      <c r="E3" s="869" t="s">
        <v>409</v>
      </c>
      <c r="F3" s="869" t="s">
        <v>901</v>
      </c>
      <c r="G3" s="867" t="s">
        <v>409</v>
      </c>
      <c r="H3" s="867" t="s">
        <v>538</v>
      </c>
      <c r="I3" s="869" t="s">
        <v>1301</v>
      </c>
      <c r="J3" s="869" t="s">
        <v>352</v>
      </c>
      <c r="K3" s="1504" t="s">
        <v>1301</v>
      </c>
      <c r="L3" s="869" t="s">
        <v>352</v>
      </c>
      <c r="M3" s="869" t="s">
        <v>1302</v>
      </c>
      <c r="N3" s="869" t="s">
        <v>352</v>
      </c>
      <c r="O3" s="1504" t="s">
        <v>1302</v>
      </c>
      <c r="P3" s="869" t="s">
        <v>352</v>
      </c>
      <c r="Q3" s="1677"/>
      <c r="R3" s="1688"/>
      <c r="S3" s="868" t="s">
        <v>1156</v>
      </c>
      <c r="T3" s="868" t="s">
        <v>1157</v>
      </c>
      <c r="U3" s="868" t="s">
        <v>242</v>
      </c>
      <c r="V3" s="1669"/>
      <c r="W3" s="1669"/>
      <c r="X3" s="1669"/>
      <c r="Y3" s="1669"/>
      <c r="Z3" s="1674"/>
      <c r="AA3" s="1675"/>
      <c r="AB3" s="1675"/>
      <c r="AC3" s="1680"/>
      <c r="AD3" s="1682"/>
      <c r="AE3" s="1669"/>
      <c r="AF3" s="1669"/>
      <c r="AG3" s="1669"/>
      <c r="AH3" s="1669"/>
      <c r="AI3" s="1675"/>
      <c r="AJ3" s="1675"/>
      <c r="AK3" s="1675"/>
      <c r="AL3" s="1669"/>
      <c r="AM3" s="1669"/>
      <c r="AN3" s="1668"/>
      <c r="AO3" s="1668"/>
      <c r="AP3" s="868" t="s">
        <v>1179</v>
      </c>
      <c r="AQ3" s="868" t="s">
        <v>1180</v>
      </c>
      <c r="AR3" s="868" t="s">
        <v>1181</v>
      </c>
      <c r="AS3" s="868" t="s">
        <v>1182</v>
      </c>
      <c r="AT3" s="868" t="s">
        <v>242</v>
      </c>
      <c r="AU3" s="1668"/>
      <c r="AV3" s="1668"/>
      <c r="AW3" s="1668"/>
      <c r="AX3" s="1668"/>
      <c r="AY3" s="1674"/>
      <c r="AZ3" s="1668"/>
      <c r="BA3" s="1668"/>
      <c r="BB3" s="1668"/>
      <c r="BC3" s="1668"/>
      <c r="BD3" s="1668"/>
      <c r="BE3" s="1670"/>
      <c r="BF3" s="1670"/>
      <c r="BG3" s="1667"/>
      <c r="BH3" s="1667"/>
      <c r="BI3" s="1667"/>
      <c r="BJ3" s="1666"/>
      <c r="BK3" s="1666"/>
      <c r="BL3" s="1666"/>
    </row>
    <row r="4" spans="1:64" ht="14.25" customHeight="1" x14ac:dyDescent="0.2">
      <c r="A4" s="778"/>
      <c r="B4" s="779"/>
      <c r="C4" s="776"/>
      <c r="D4" s="773">
        <v>1</v>
      </c>
      <c r="E4" s="773">
        <f t="shared" ref="E4:AK4" si="0">D4+1</f>
        <v>2</v>
      </c>
      <c r="F4" s="773">
        <f t="shared" si="0"/>
        <v>3</v>
      </c>
      <c r="G4" s="773">
        <f t="shared" si="0"/>
        <v>4</v>
      </c>
      <c r="H4" s="773">
        <f t="shared" si="0"/>
        <v>5</v>
      </c>
      <c r="I4" s="773">
        <f t="shared" si="0"/>
        <v>6</v>
      </c>
      <c r="J4" s="773">
        <f t="shared" si="0"/>
        <v>7</v>
      </c>
      <c r="K4" s="773">
        <f t="shared" si="0"/>
        <v>8</v>
      </c>
      <c r="L4" s="773">
        <f t="shared" si="0"/>
        <v>9</v>
      </c>
      <c r="M4" s="773">
        <f t="shared" si="0"/>
        <v>10</v>
      </c>
      <c r="N4" s="773">
        <f t="shared" si="0"/>
        <v>11</v>
      </c>
      <c r="O4" s="773">
        <f t="shared" si="0"/>
        <v>12</v>
      </c>
      <c r="P4" s="773">
        <f t="shared" si="0"/>
        <v>13</v>
      </c>
      <c r="Q4" s="773">
        <f t="shared" ref="Q4" si="1">P4+1</f>
        <v>14</v>
      </c>
      <c r="R4" s="773">
        <f t="shared" ref="R4" si="2">Q4+1</f>
        <v>15</v>
      </c>
      <c r="S4" s="773">
        <f t="shared" ref="S4" si="3">R4+1</f>
        <v>16</v>
      </c>
      <c r="T4" s="773">
        <f t="shared" si="0"/>
        <v>17</v>
      </c>
      <c r="U4" s="773">
        <f t="shared" si="0"/>
        <v>18</v>
      </c>
      <c r="V4" s="773">
        <f t="shared" si="0"/>
        <v>19</v>
      </c>
      <c r="W4" s="773">
        <f t="shared" si="0"/>
        <v>20</v>
      </c>
      <c r="X4" s="773">
        <f t="shared" si="0"/>
        <v>21</v>
      </c>
      <c r="Y4" s="773">
        <f t="shared" si="0"/>
        <v>22</v>
      </c>
      <c r="Z4" s="773">
        <f t="shared" si="0"/>
        <v>23</v>
      </c>
      <c r="AA4" s="773">
        <f t="shared" si="0"/>
        <v>24</v>
      </c>
      <c r="AB4" s="773">
        <f t="shared" si="0"/>
        <v>25</v>
      </c>
      <c r="AC4" s="1285"/>
      <c r="AD4" s="1285"/>
      <c r="AE4" s="773">
        <f>AB4+1</f>
        <v>26</v>
      </c>
      <c r="AF4" s="773">
        <f t="shared" si="0"/>
        <v>27</v>
      </c>
      <c r="AG4" s="773">
        <f t="shared" si="0"/>
        <v>28</v>
      </c>
      <c r="AH4" s="773">
        <f t="shared" si="0"/>
        <v>29</v>
      </c>
      <c r="AI4" s="773">
        <f>AH4+1</f>
        <v>30</v>
      </c>
      <c r="AJ4" s="773">
        <f t="shared" si="0"/>
        <v>31</v>
      </c>
      <c r="AK4" s="773">
        <f t="shared" si="0"/>
        <v>32</v>
      </c>
      <c r="AL4" s="773">
        <f>AK4+1</f>
        <v>33</v>
      </c>
      <c r="AM4" s="773">
        <f t="shared" ref="AM4:BL4" si="4">AL4+1</f>
        <v>34</v>
      </c>
      <c r="AN4" s="773">
        <f t="shared" si="4"/>
        <v>35</v>
      </c>
      <c r="AO4" s="773">
        <f t="shared" si="4"/>
        <v>36</v>
      </c>
      <c r="AP4" s="773">
        <f t="shared" si="4"/>
        <v>37</v>
      </c>
      <c r="AQ4" s="773">
        <f t="shared" si="4"/>
        <v>38</v>
      </c>
      <c r="AR4" s="773">
        <f t="shared" si="4"/>
        <v>39</v>
      </c>
      <c r="AS4" s="773">
        <f t="shared" si="4"/>
        <v>40</v>
      </c>
      <c r="AT4" s="773">
        <f t="shared" si="4"/>
        <v>41</v>
      </c>
      <c r="AU4" s="773">
        <f t="shared" si="4"/>
        <v>42</v>
      </c>
      <c r="AV4" s="773">
        <f t="shared" si="4"/>
        <v>43</v>
      </c>
      <c r="AW4" s="773">
        <f t="shared" si="4"/>
        <v>44</v>
      </c>
      <c r="AX4" s="773">
        <f t="shared" si="4"/>
        <v>45</v>
      </c>
      <c r="AY4" s="773">
        <f t="shared" si="4"/>
        <v>46</v>
      </c>
      <c r="AZ4" s="773">
        <f t="shared" si="4"/>
        <v>47</v>
      </c>
      <c r="BA4" s="773">
        <f t="shared" si="4"/>
        <v>48</v>
      </c>
      <c r="BB4" s="773">
        <f t="shared" si="4"/>
        <v>49</v>
      </c>
      <c r="BC4" s="773">
        <f t="shared" si="4"/>
        <v>50</v>
      </c>
      <c r="BD4" s="773">
        <f t="shared" si="4"/>
        <v>51</v>
      </c>
      <c r="BE4" s="773">
        <f t="shared" si="4"/>
        <v>52</v>
      </c>
      <c r="BF4" s="773">
        <f t="shared" si="4"/>
        <v>53</v>
      </c>
      <c r="BG4" s="773">
        <f t="shared" si="4"/>
        <v>54</v>
      </c>
      <c r="BH4" s="773">
        <f t="shared" si="4"/>
        <v>55</v>
      </c>
      <c r="BI4" s="773">
        <f t="shared" si="4"/>
        <v>56</v>
      </c>
      <c r="BJ4" s="773">
        <f t="shared" si="4"/>
        <v>57</v>
      </c>
      <c r="BK4" s="773">
        <f t="shared" si="4"/>
        <v>58</v>
      </c>
      <c r="BL4" s="773">
        <f t="shared" si="4"/>
        <v>59</v>
      </c>
    </row>
    <row r="5" spans="1:64" s="483" customFormat="1" ht="12.75" hidden="1" customHeight="1" x14ac:dyDescent="0.2">
      <c r="A5" s="780"/>
      <c r="B5" s="781"/>
      <c r="C5" s="792"/>
      <c r="D5" s="774"/>
      <c r="E5" s="634"/>
      <c r="F5" s="634"/>
      <c r="G5" s="633"/>
      <c r="H5" s="633"/>
      <c r="I5" s="774"/>
      <c r="J5" s="774"/>
      <c r="K5" s="774"/>
      <c r="L5" s="774"/>
      <c r="M5" s="774"/>
      <c r="N5" s="774"/>
      <c r="O5" s="774"/>
      <c r="P5" s="774"/>
      <c r="Q5" s="1162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1420"/>
      <c r="AD5" s="1420"/>
      <c r="AE5" s="774"/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4"/>
      <c r="AR5" s="774"/>
      <c r="AS5" s="774"/>
      <c r="AT5" s="774"/>
      <c r="AU5" s="774"/>
      <c r="AV5" s="774"/>
      <c r="AW5" s="774"/>
      <c r="AX5" s="774"/>
      <c r="AY5" s="774"/>
      <c r="AZ5" s="774"/>
      <c r="BA5" s="774" t="s">
        <v>902</v>
      </c>
      <c r="BB5" s="774" t="s">
        <v>902</v>
      </c>
      <c r="BC5" s="774"/>
      <c r="BD5" s="774"/>
      <c r="BE5" s="759" t="s">
        <v>902</v>
      </c>
      <c r="BF5" s="759" t="s">
        <v>903</v>
      </c>
      <c r="BG5" s="759"/>
      <c r="BH5" s="759"/>
      <c r="BI5" s="759"/>
      <c r="BJ5" s="759" t="s">
        <v>902</v>
      </c>
      <c r="BK5" s="759" t="s">
        <v>904</v>
      </c>
      <c r="BL5" s="759" t="s">
        <v>903</v>
      </c>
    </row>
    <row r="6" spans="1:64" s="483" customFormat="1" ht="11.25" hidden="1" customHeight="1" x14ac:dyDescent="0.2">
      <c r="A6" s="775"/>
      <c r="B6" s="775"/>
      <c r="C6" s="777"/>
      <c r="D6" s="759" t="s">
        <v>573</v>
      </c>
      <c r="E6" s="759"/>
      <c r="F6" s="759" t="s">
        <v>573</v>
      </c>
      <c r="G6" s="871"/>
      <c r="H6" s="871"/>
      <c r="I6" s="759" t="s">
        <v>573</v>
      </c>
      <c r="J6" s="759" t="s">
        <v>573</v>
      </c>
      <c r="K6" s="759" t="s">
        <v>573</v>
      </c>
      <c r="L6" s="759" t="s">
        <v>573</v>
      </c>
      <c r="M6" s="759" t="s">
        <v>573</v>
      </c>
      <c r="N6" s="759" t="s">
        <v>573</v>
      </c>
      <c r="O6" s="759" t="s">
        <v>573</v>
      </c>
      <c r="P6" s="759" t="s">
        <v>573</v>
      </c>
      <c r="Q6" s="871"/>
      <c r="R6" s="871"/>
      <c r="S6" s="759" t="s">
        <v>573</v>
      </c>
      <c r="T6" s="759" t="s">
        <v>573</v>
      </c>
      <c r="U6" s="759" t="s">
        <v>573</v>
      </c>
      <c r="V6" s="759" t="s">
        <v>573</v>
      </c>
      <c r="W6" s="759"/>
      <c r="X6" s="759" t="s">
        <v>573</v>
      </c>
      <c r="Y6" s="759" t="s">
        <v>573</v>
      </c>
      <c r="Z6" s="759" t="s">
        <v>573</v>
      </c>
      <c r="AA6" s="759" t="s">
        <v>573</v>
      </c>
      <c r="AB6" s="871"/>
      <c r="AC6" s="1428"/>
      <c r="AD6" s="1428"/>
      <c r="AE6" s="759" t="s">
        <v>573</v>
      </c>
      <c r="AF6" s="759" t="s">
        <v>573</v>
      </c>
      <c r="AG6" s="759" t="s">
        <v>573</v>
      </c>
      <c r="AH6" s="759" t="s">
        <v>573</v>
      </c>
      <c r="AI6" s="759" t="s">
        <v>573</v>
      </c>
      <c r="AJ6" s="871"/>
      <c r="AK6" s="871"/>
      <c r="AL6" s="759" t="s">
        <v>573</v>
      </c>
      <c r="AM6" s="759"/>
      <c r="AN6" s="759"/>
      <c r="AO6" s="759" t="s">
        <v>573</v>
      </c>
      <c r="AP6" s="759" t="s">
        <v>573</v>
      </c>
      <c r="AQ6" s="759" t="s">
        <v>573</v>
      </c>
      <c r="AR6" s="759" t="s">
        <v>573</v>
      </c>
      <c r="AS6" s="759" t="s">
        <v>573</v>
      </c>
      <c r="AT6" s="759" t="s">
        <v>573</v>
      </c>
      <c r="AU6" s="759" t="s">
        <v>573</v>
      </c>
      <c r="AV6" s="871"/>
      <c r="AW6" s="759" t="s">
        <v>573</v>
      </c>
      <c r="AX6" s="759" t="s">
        <v>573</v>
      </c>
      <c r="AY6" s="759" t="s">
        <v>573</v>
      </c>
      <c r="AZ6" s="871"/>
      <c r="BA6" s="759" t="s">
        <v>573</v>
      </c>
      <c r="BB6" s="759" t="s">
        <v>573</v>
      </c>
      <c r="BC6" s="759" t="s">
        <v>573</v>
      </c>
      <c r="BD6" s="759" t="s">
        <v>573</v>
      </c>
      <c r="BE6" s="759" t="s">
        <v>574</v>
      </c>
      <c r="BF6" s="759" t="s">
        <v>574</v>
      </c>
      <c r="BG6" s="759" t="s">
        <v>748</v>
      </c>
      <c r="BH6" s="759" t="s">
        <v>574</v>
      </c>
      <c r="BI6" s="759" t="s">
        <v>574</v>
      </c>
      <c r="BJ6" s="759" t="s">
        <v>748</v>
      </c>
      <c r="BK6" s="759" t="s">
        <v>574</v>
      </c>
      <c r="BL6" s="759" t="s">
        <v>574</v>
      </c>
    </row>
    <row r="7" spans="1:64" ht="16.5" customHeight="1" x14ac:dyDescent="0.2">
      <c r="A7" s="785">
        <v>1</v>
      </c>
      <c r="B7" s="786">
        <v>1</v>
      </c>
      <c r="C7" s="787" t="s">
        <v>5</v>
      </c>
      <c r="D7" s="1319"/>
      <c r="E7" s="199"/>
      <c r="F7" s="199"/>
      <c r="G7" s="1292"/>
      <c r="H7" s="1292"/>
      <c r="I7" s="201"/>
      <c r="J7" s="199"/>
      <c r="K7" s="201"/>
      <c r="L7" s="199"/>
      <c r="M7" s="201"/>
      <c r="N7" s="199"/>
      <c r="O7" s="201"/>
      <c r="P7" s="199"/>
      <c r="Q7" s="1163"/>
      <c r="R7" s="202"/>
      <c r="S7" s="199"/>
      <c r="T7" s="199"/>
      <c r="U7" s="203"/>
      <c r="V7" s="202"/>
      <c r="W7" s="200"/>
      <c r="X7" s="200"/>
      <c r="Y7" s="202"/>
      <c r="Z7" s="199"/>
      <c r="AA7" s="213"/>
      <c r="AB7" s="879"/>
      <c r="AC7" s="1429"/>
      <c r="AD7" s="1429"/>
      <c r="AE7" s="202"/>
      <c r="AF7" s="199"/>
      <c r="AG7" s="199"/>
      <c r="AH7" s="202"/>
      <c r="AI7" s="213"/>
      <c r="AJ7" s="882"/>
      <c r="AK7" s="882"/>
      <c r="AL7" s="204"/>
      <c r="AM7" s="204"/>
      <c r="AN7" s="205"/>
      <c r="AO7" s="206"/>
      <c r="AP7" s="198"/>
      <c r="AQ7" s="205"/>
      <c r="AR7" s="198"/>
      <c r="AS7" s="207"/>
      <c r="AT7" s="208"/>
      <c r="AU7" s="206"/>
      <c r="AV7" s="876"/>
      <c r="AW7" s="209"/>
      <c r="AX7" s="206"/>
      <c r="AY7" s="207"/>
      <c r="AZ7" s="891"/>
      <c r="BA7" s="206"/>
      <c r="BB7" s="207"/>
      <c r="BC7" s="207"/>
      <c r="BD7" s="206"/>
      <c r="BE7" s="207"/>
      <c r="BF7" s="207"/>
      <c r="BG7" s="209"/>
      <c r="BH7" s="209"/>
      <c r="BI7" s="209"/>
      <c r="BJ7" s="209"/>
      <c r="BK7" s="209"/>
      <c r="BL7" s="209"/>
    </row>
    <row r="8" spans="1:64" ht="16.5" customHeight="1" x14ac:dyDescent="0.2">
      <c r="A8" s="211">
        <v>2</v>
      </c>
      <c r="B8" s="309">
        <v>2</v>
      </c>
      <c r="C8" s="788" t="s">
        <v>6</v>
      </c>
      <c r="D8" s="1320"/>
      <c r="E8" s="216"/>
      <c r="F8" s="216"/>
      <c r="G8" s="1294"/>
      <c r="H8" s="1294"/>
      <c r="I8" s="218"/>
      <c r="J8" s="216"/>
      <c r="K8" s="218"/>
      <c r="L8" s="216"/>
      <c r="M8" s="218"/>
      <c r="N8" s="216"/>
      <c r="O8" s="218"/>
      <c r="P8" s="216"/>
      <c r="Q8" s="1068"/>
      <c r="R8" s="219"/>
      <c r="S8" s="216"/>
      <c r="T8" s="216"/>
      <c r="U8" s="220"/>
      <c r="V8" s="219"/>
      <c r="W8" s="217"/>
      <c r="X8" s="217"/>
      <c r="Y8" s="219"/>
      <c r="Z8" s="216"/>
      <c r="AA8" s="221"/>
      <c r="AB8" s="221"/>
      <c r="AC8" s="1430"/>
      <c r="AD8" s="1430"/>
      <c r="AE8" s="219"/>
      <c r="AF8" s="216"/>
      <c r="AG8" s="216"/>
      <c r="AH8" s="219"/>
      <c r="AI8" s="221"/>
      <c r="AJ8" s="883"/>
      <c r="AK8" s="883"/>
      <c r="AL8" s="222"/>
      <c r="AM8" s="222"/>
      <c r="AN8" s="223"/>
      <c r="AO8" s="224"/>
      <c r="AP8" s="215"/>
      <c r="AQ8" s="223"/>
      <c r="AR8" s="215"/>
      <c r="AS8" s="225"/>
      <c r="AT8" s="226"/>
      <c r="AU8" s="224"/>
      <c r="AV8" s="227"/>
      <c r="AW8" s="227"/>
      <c r="AX8" s="224"/>
      <c r="AY8" s="225"/>
      <c r="AZ8" s="224"/>
      <c r="BA8" s="224"/>
      <c r="BB8" s="225"/>
      <c r="BC8" s="225"/>
      <c r="BD8" s="224"/>
      <c r="BE8" s="225"/>
      <c r="BF8" s="225"/>
      <c r="BG8" s="227"/>
      <c r="BH8" s="227"/>
      <c r="BI8" s="227"/>
      <c r="BJ8" s="227"/>
      <c r="BK8" s="227"/>
      <c r="BL8" s="227"/>
    </row>
    <row r="9" spans="1:64" ht="16.5" customHeight="1" x14ac:dyDescent="0.2">
      <c r="A9" s="211">
        <v>3</v>
      </c>
      <c r="B9" s="309">
        <v>3</v>
      </c>
      <c r="C9" s="788" t="s">
        <v>7</v>
      </c>
      <c r="D9" s="1320"/>
      <c r="E9" s="216"/>
      <c r="F9" s="216"/>
      <c r="G9" s="1294"/>
      <c r="H9" s="1294"/>
      <c r="I9" s="218"/>
      <c r="J9" s="216"/>
      <c r="K9" s="218"/>
      <c r="L9" s="216"/>
      <c r="M9" s="218"/>
      <c r="N9" s="216"/>
      <c r="O9" s="218"/>
      <c r="P9" s="216"/>
      <c r="Q9" s="1068"/>
      <c r="R9" s="219"/>
      <c r="S9" s="216"/>
      <c r="T9" s="216"/>
      <c r="U9" s="220"/>
      <c r="V9" s="219"/>
      <c r="W9" s="217"/>
      <c r="X9" s="217"/>
      <c r="Y9" s="219"/>
      <c r="Z9" s="216"/>
      <c r="AA9" s="221"/>
      <c r="AB9" s="221"/>
      <c r="AC9" s="1430"/>
      <c r="AD9" s="1430"/>
      <c r="AE9" s="219"/>
      <c r="AF9" s="216"/>
      <c r="AG9" s="216"/>
      <c r="AH9" s="219"/>
      <c r="AI9" s="221"/>
      <c r="AJ9" s="883"/>
      <c r="AK9" s="883"/>
      <c r="AL9" s="222"/>
      <c r="AM9" s="222"/>
      <c r="AN9" s="223"/>
      <c r="AO9" s="224"/>
      <c r="AP9" s="215"/>
      <c r="AQ9" s="223"/>
      <c r="AR9" s="215"/>
      <c r="AS9" s="225"/>
      <c r="AT9" s="226"/>
      <c r="AU9" s="224"/>
      <c r="AV9" s="227"/>
      <c r="AW9" s="227"/>
      <c r="AX9" s="224"/>
      <c r="AY9" s="225"/>
      <c r="AZ9" s="224"/>
      <c r="BA9" s="224"/>
      <c r="BB9" s="225"/>
      <c r="BC9" s="225"/>
      <c r="BD9" s="224"/>
      <c r="BE9" s="225"/>
      <c r="BF9" s="225"/>
      <c r="BG9" s="227"/>
      <c r="BH9" s="227"/>
      <c r="BI9" s="227"/>
      <c r="BJ9" s="227"/>
      <c r="BK9" s="227"/>
      <c r="BL9" s="227"/>
    </row>
    <row r="10" spans="1:64" ht="16.5" customHeight="1" x14ac:dyDescent="0.2">
      <c r="A10" s="211">
        <v>4</v>
      </c>
      <c r="B10" s="309">
        <v>4</v>
      </c>
      <c r="C10" s="788" t="s">
        <v>8</v>
      </c>
      <c r="D10" s="1320"/>
      <c r="E10" s="216"/>
      <c r="F10" s="216"/>
      <c r="G10" s="1294"/>
      <c r="H10" s="1294"/>
      <c r="I10" s="218"/>
      <c r="J10" s="216"/>
      <c r="K10" s="218"/>
      <c r="L10" s="216"/>
      <c r="M10" s="218"/>
      <c r="N10" s="216"/>
      <c r="O10" s="218"/>
      <c r="P10" s="216"/>
      <c r="Q10" s="1068"/>
      <c r="R10" s="219"/>
      <c r="S10" s="216"/>
      <c r="T10" s="216"/>
      <c r="U10" s="220"/>
      <c r="V10" s="219"/>
      <c r="W10" s="217"/>
      <c r="X10" s="217"/>
      <c r="Y10" s="219"/>
      <c r="Z10" s="216"/>
      <c r="AA10" s="221"/>
      <c r="AB10" s="221"/>
      <c r="AC10" s="1430"/>
      <c r="AD10" s="1430"/>
      <c r="AE10" s="219"/>
      <c r="AF10" s="216"/>
      <c r="AG10" s="216"/>
      <c r="AH10" s="219"/>
      <c r="AI10" s="221"/>
      <c r="AJ10" s="883"/>
      <c r="AK10" s="883"/>
      <c r="AL10" s="222"/>
      <c r="AM10" s="222"/>
      <c r="AN10" s="223"/>
      <c r="AO10" s="224"/>
      <c r="AP10" s="215"/>
      <c r="AQ10" s="223"/>
      <c r="AR10" s="215"/>
      <c r="AS10" s="225"/>
      <c r="AT10" s="226"/>
      <c r="AU10" s="224"/>
      <c r="AV10" s="227"/>
      <c r="AW10" s="227"/>
      <c r="AX10" s="224"/>
      <c r="AY10" s="225"/>
      <c r="AZ10" s="224"/>
      <c r="BA10" s="224"/>
      <c r="BB10" s="225"/>
      <c r="BC10" s="225"/>
      <c r="BD10" s="224"/>
      <c r="BE10" s="225"/>
      <c r="BF10" s="225"/>
      <c r="BG10" s="227"/>
      <c r="BH10" s="227"/>
      <c r="BI10" s="227"/>
      <c r="BJ10" s="227"/>
      <c r="BK10" s="227"/>
      <c r="BL10" s="227"/>
    </row>
    <row r="11" spans="1:64" ht="16.5" customHeight="1" x14ac:dyDescent="0.2">
      <c r="A11" s="789">
        <v>5</v>
      </c>
      <c r="B11" s="790">
        <v>5</v>
      </c>
      <c r="C11" s="791" t="s">
        <v>9</v>
      </c>
      <c r="D11" s="1321"/>
      <c r="E11" s="230"/>
      <c r="F11" s="230"/>
      <c r="G11" s="1295"/>
      <c r="H11" s="1295"/>
      <c r="I11" s="232"/>
      <c r="J11" s="230"/>
      <c r="K11" s="232"/>
      <c r="L11" s="230"/>
      <c r="M11" s="232"/>
      <c r="N11" s="230"/>
      <c r="O11" s="232"/>
      <c r="P11" s="230"/>
      <c r="Q11" s="1165"/>
      <c r="R11" s="233"/>
      <c r="S11" s="230"/>
      <c r="T11" s="230"/>
      <c r="U11" s="234"/>
      <c r="V11" s="233"/>
      <c r="W11" s="231"/>
      <c r="X11" s="231"/>
      <c r="Y11" s="233"/>
      <c r="Z11" s="230"/>
      <c r="AA11" s="235"/>
      <c r="AB11" s="880"/>
      <c r="AC11" s="1431"/>
      <c r="AD11" s="1431"/>
      <c r="AE11" s="233"/>
      <c r="AF11" s="236"/>
      <c r="AG11" s="230"/>
      <c r="AH11" s="237"/>
      <c r="AI11" s="235"/>
      <c r="AJ11" s="884"/>
      <c r="AK11" s="884"/>
      <c r="AL11" s="237"/>
      <c r="AM11" s="237"/>
      <c r="AN11" s="238"/>
      <c r="AO11" s="239"/>
      <c r="AP11" s="229"/>
      <c r="AQ11" s="238"/>
      <c r="AR11" s="229"/>
      <c r="AS11" s="240"/>
      <c r="AT11" s="241"/>
      <c r="AU11" s="239"/>
      <c r="AV11" s="877"/>
      <c r="AW11" s="242"/>
      <c r="AX11" s="239"/>
      <c r="AY11" s="240"/>
      <c r="AZ11" s="892"/>
      <c r="BA11" s="239"/>
      <c r="BB11" s="240"/>
      <c r="BC11" s="240"/>
      <c r="BD11" s="239"/>
      <c r="BE11" s="240"/>
      <c r="BF11" s="240"/>
      <c r="BG11" s="242"/>
      <c r="BH11" s="242"/>
      <c r="BI11" s="242"/>
      <c r="BJ11" s="242"/>
      <c r="BK11" s="242"/>
      <c r="BL11" s="242"/>
    </row>
    <row r="12" spans="1:64" ht="16.5" customHeight="1" x14ac:dyDescent="0.2">
      <c r="A12" s="785">
        <v>6</v>
      </c>
      <c r="B12" s="786">
        <v>6</v>
      </c>
      <c r="C12" s="787" t="s">
        <v>10</v>
      </c>
      <c r="D12" s="1319"/>
      <c r="E12" s="199"/>
      <c r="F12" s="199"/>
      <c r="G12" s="1292"/>
      <c r="H12" s="1292"/>
      <c r="I12" s="201"/>
      <c r="J12" s="199"/>
      <c r="K12" s="201"/>
      <c r="L12" s="199"/>
      <c r="M12" s="201"/>
      <c r="N12" s="199"/>
      <c r="O12" s="201"/>
      <c r="P12" s="199"/>
      <c r="Q12" s="1163"/>
      <c r="R12" s="202"/>
      <c r="S12" s="199"/>
      <c r="T12" s="199"/>
      <c r="U12" s="203"/>
      <c r="V12" s="202"/>
      <c r="W12" s="200"/>
      <c r="X12" s="200"/>
      <c r="Y12" s="202"/>
      <c r="Z12" s="199"/>
      <c r="AA12" s="213"/>
      <c r="AB12" s="879"/>
      <c r="AC12" s="1429"/>
      <c r="AD12" s="1429"/>
      <c r="AE12" s="202"/>
      <c r="AF12" s="199"/>
      <c r="AG12" s="199"/>
      <c r="AH12" s="202"/>
      <c r="AI12" s="213"/>
      <c r="AJ12" s="882"/>
      <c r="AK12" s="882"/>
      <c r="AL12" s="204"/>
      <c r="AM12" s="204"/>
      <c r="AN12" s="205"/>
      <c r="AO12" s="206"/>
      <c r="AP12" s="198"/>
      <c r="AQ12" s="205"/>
      <c r="AR12" s="198"/>
      <c r="AS12" s="207"/>
      <c r="AT12" s="208"/>
      <c r="AU12" s="206"/>
      <c r="AV12" s="876"/>
      <c r="AW12" s="209"/>
      <c r="AX12" s="206"/>
      <c r="AY12" s="207"/>
      <c r="AZ12" s="891"/>
      <c r="BA12" s="206"/>
      <c r="BB12" s="207"/>
      <c r="BC12" s="207"/>
      <c r="BD12" s="206"/>
      <c r="BE12" s="207"/>
      <c r="BF12" s="207"/>
      <c r="BG12" s="209"/>
      <c r="BH12" s="209"/>
      <c r="BI12" s="209"/>
      <c r="BJ12" s="209"/>
      <c r="BK12" s="209"/>
      <c r="BL12" s="209"/>
    </row>
    <row r="13" spans="1:64" ht="16.5" customHeight="1" x14ac:dyDescent="0.2">
      <c r="A13" s="211">
        <v>7</v>
      </c>
      <c r="B13" s="309">
        <v>7</v>
      </c>
      <c r="C13" s="788" t="s">
        <v>11</v>
      </c>
      <c r="D13" s="1320"/>
      <c r="E13" s="216"/>
      <c r="F13" s="216"/>
      <c r="G13" s="1294"/>
      <c r="H13" s="1294"/>
      <c r="I13" s="218"/>
      <c r="J13" s="216"/>
      <c r="K13" s="218"/>
      <c r="L13" s="216"/>
      <c r="M13" s="218"/>
      <c r="N13" s="216"/>
      <c r="O13" s="218"/>
      <c r="P13" s="216"/>
      <c r="Q13" s="1068"/>
      <c r="R13" s="219"/>
      <c r="S13" s="216"/>
      <c r="T13" s="216"/>
      <c r="U13" s="220"/>
      <c r="V13" s="219"/>
      <c r="W13" s="217"/>
      <c r="X13" s="217"/>
      <c r="Y13" s="219"/>
      <c r="Z13" s="216"/>
      <c r="AA13" s="221"/>
      <c r="AB13" s="221"/>
      <c r="AC13" s="1430"/>
      <c r="AD13" s="1430"/>
      <c r="AE13" s="219"/>
      <c r="AF13" s="216"/>
      <c r="AG13" s="216"/>
      <c r="AH13" s="219"/>
      <c r="AI13" s="221"/>
      <c r="AJ13" s="883"/>
      <c r="AK13" s="883"/>
      <c r="AL13" s="222"/>
      <c r="AM13" s="222"/>
      <c r="AN13" s="223"/>
      <c r="AO13" s="224"/>
      <c r="AP13" s="215"/>
      <c r="AQ13" s="223"/>
      <c r="AR13" s="215"/>
      <c r="AS13" s="225"/>
      <c r="AT13" s="226"/>
      <c r="AU13" s="224"/>
      <c r="AV13" s="227"/>
      <c r="AW13" s="227"/>
      <c r="AX13" s="224"/>
      <c r="AY13" s="225"/>
      <c r="AZ13" s="224"/>
      <c r="BA13" s="224"/>
      <c r="BB13" s="225"/>
      <c r="BC13" s="225"/>
      <c r="BD13" s="224"/>
      <c r="BE13" s="225"/>
      <c r="BF13" s="225"/>
      <c r="BG13" s="227"/>
      <c r="BH13" s="227"/>
      <c r="BI13" s="227"/>
      <c r="BJ13" s="227"/>
      <c r="BK13" s="227"/>
      <c r="BL13" s="227"/>
    </row>
    <row r="14" spans="1:64" ht="16.5" customHeight="1" x14ac:dyDescent="0.2">
      <c r="A14" s="211">
        <v>8</v>
      </c>
      <c r="B14" s="309">
        <v>8</v>
      </c>
      <c r="C14" s="788" t="s">
        <v>12</v>
      </c>
      <c r="D14" s="1320"/>
      <c r="E14" s="216"/>
      <c r="F14" s="216"/>
      <c r="G14" s="1294"/>
      <c r="H14" s="1294"/>
      <c r="I14" s="218"/>
      <c r="J14" s="216"/>
      <c r="K14" s="218"/>
      <c r="L14" s="216"/>
      <c r="M14" s="218"/>
      <c r="N14" s="216"/>
      <c r="O14" s="218"/>
      <c r="P14" s="216"/>
      <c r="Q14" s="1068"/>
      <c r="R14" s="219"/>
      <c r="S14" s="216"/>
      <c r="T14" s="216"/>
      <c r="U14" s="220"/>
      <c r="V14" s="219"/>
      <c r="W14" s="217"/>
      <c r="X14" s="217"/>
      <c r="Y14" s="219"/>
      <c r="Z14" s="216"/>
      <c r="AA14" s="221"/>
      <c r="AB14" s="221"/>
      <c r="AC14" s="1430"/>
      <c r="AD14" s="1430"/>
      <c r="AE14" s="219"/>
      <c r="AF14" s="216"/>
      <c r="AG14" s="216"/>
      <c r="AH14" s="219"/>
      <c r="AI14" s="221"/>
      <c r="AJ14" s="883"/>
      <c r="AK14" s="883"/>
      <c r="AL14" s="222"/>
      <c r="AM14" s="222"/>
      <c r="AN14" s="223"/>
      <c r="AO14" s="224"/>
      <c r="AP14" s="215"/>
      <c r="AQ14" s="223"/>
      <c r="AR14" s="215"/>
      <c r="AS14" s="225"/>
      <c r="AT14" s="226"/>
      <c r="AU14" s="224"/>
      <c r="AV14" s="227"/>
      <c r="AW14" s="227"/>
      <c r="AX14" s="224"/>
      <c r="AY14" s="225"/>
      <c r="AZ14" s="224"/>
      <c r="BA14" s="224"/>
      <c r="BB14" s="225"/>
      <c r="BC14" s="225"/>
      <c r="BD14" s="224"/>
      <c r="BE14" s="225"/>
      <c r="BF14" s="225"/>
      <c r="BG14" s="227"/>
      <c r="BH14" s="227"/>
      <c r="BI14" s="227"/>
      <c r="BJ14" s="227"/>
      <c r="BK14" s="227"/>
      <c r="BL14" s="227"/>
    </row>
    <row r="15" spans="1:64" ht="16.5" customHeight="1" x14ac:dyDescent="0.2">
      <c r="A15" s="211">
        <v>9</v>
      </c>
      <c r="B15" s="309">
        <v>9</v>
      </c>
      <c r="C15" s="788" t="s">
        <v>13</v>
      </c>
      <c r="D15" s="1320"/>
      <c r="E15" s="216"/>
      <c r="F15" s="216"/>
      <c r="G15" s="1294"/>
      <c r="H15" s="1294"/>
      <c r="I15" s="218"/>
      <c r="J15" s="216"/>
      <c r="K15" s="218"/>
      <c r="L15" s="216"/>
      <c r="M15" s="218"/>
      <c r="N15" s="216"/>
      <c r="O15" s="218"/>
      <c r="P15" s="216"/>
      <c r="Q15" s="1068"/>
      <c r="R15" s="219"/>
      <c r="S15" s="216"/>
      <c r="T15" s="216"/>
      <c r="U15" s="220"/>
      <c r="V15" s="219"/>
      <c r="W15" s="217"/>
      <c r="X15" s="217"/>
      <c r="Y15" s="219"/>
      <c r="Z15" s="216"/>
      <c r="AA15" s="221"/>
      <c r="AB15" s="221"/>
      <c r="AC15" s="1430"/>
      <c r="AD15" s="1430"/>
      <c r="AE15" s="219"/>
      <c r="AF15" s="216"/>
      <c r="AG15" s="216"/>
      <c r="AH15" s="219"/>
      <c r="AI15" s="221"/>
      <c r="AJ15" s="883"/>
      <c r="AK15" s="883"/>
      <c r="AL15" s="222"/>
      <c r="AM15" s="222"/>
      <c r="AN15" s="223"/>
      <c r="AO15" s="888"/>
      <c r="AP15" s="889"/>
      <c r="AQ15" s="890"/>
      <c r="AR15" s="889"/>
      <c r="AS15" s="888"/>
      <c r="AT15" s="888"/>
      <c r="AU15" s="888"/>
      <c r="AV15" s="888"/>
      <c r="AW15" s="888"/>
      <c r="AX15" s="888"/>
      <c r="AY15" s="888"/>
      <c r="AZ15" s="888"/>
      <c r="BA15" s="224"/>
      <c r="BB15" s="225"/>
      <c r="BC15" s="225"/>
      <c r="BD15" s="224"/>
      <c r="BE15" s="225"/>
      <c r="BF15" s="225"/>
      <c r="BG15" s="227"/>
      <c r="BH15" s="227"/>
      <c r="BI15" s="227"/>
      <c r="BJ15" s="227"/>
      <c r="BK15" s="227"/>
      <c r="BL15" s="227"/>
    </row>
    <row r="16" spans="1:64" ht="16.5" customHeight="1" x14ac:dyDescent="0.2">
      <c r="A16" s="789">
        <v>10</v>
      </c>
      <c r="B16" s="790">
        <v>10</v>
      </c>
      <c r="C16" s="791" t="s">
        <v>14</v>
      </c>
      <c r="D16" s="1321"/>
      <c r="E16" s="230"/>
      <c r="F16" s="230"/>
      <c r="G16" s="1295"/>
      <c r="H16" s="1295"/>
      <c r="I16" s="232"/>
      <c r="J16" s="230"/>
      <c r="K16" s="232"/>
      <c r="L16" s="230"/>
      <c r="M16" s="232"/>
      <c r="N16" s="230"/>
      <c r="O16" s="232"/>
      <c r="P16" s="230"/>
      <c r="Q16" s="1165"/>
      <c r="R16" s="233"/>
      <c r="S16" s="230"/>
      <c r="T16" s="230"/>
      <c r="U16" s="234"/>
      <c r="V16" s="233"/>
      <c r="W16" s="231"/>
      <c r="X16" s="231"/>
      <c r="Y16" s="233"/>
      <c r="Z16" s="230"/>
      <c r="AA16" s="235"/>
      <c r="AB16" s="880"/>
      <c r="AC16" s="1431"/>
      <c r="AD16" s="1431"/>
      <c r="AE16" s="233"/>
      <c r="AF16" s="236"/>
      <c r="AG16" s="230"/>
      <c r="AH16" s="237"/>
      <c r="AI16" s="235"/>
      <c r="AJ16" s="884"/>
      <c r="AK16" s="884"/>
      <c r="AL16" s="237"/>
      <c r="AM16" s="237"/>
      <c r="AN16" s="238"/>
      <c r="AO16" s="239"/>
      <c r="AP16" s="229"/>
      <c r="AQ16" s="238"/>
      <c r="AR16" s="229"/>
      <c r="AS16" s="240"/>
      <c r="AT16" s="241"/>
      <c r="AU16" s="239"/>
      <c r="AV16" s="877"/>
      <c r="AW16" s="242"/>
      <c r="AX16" s="239"/>
      <c r="AY16" s="240"/>
      <c r="AZ16" s="892"/>
      <c r="BA16" s="239"/>
      <c r="BB16" s="240"/>
      <c r="BC16" s="240"/>
      <c r="BD16" s="239"/>
      <c r="BE16" s="240"/>
      <c r="BF16" s="240"/>
      <c r="BG16" s="242"/>
      <c r="BH16" s="242"/>
      <c r="BI16" s="242"/>
      <c r="BJ16" s="242"/>
      <c r="BK16" s="242"/>
      <c r="BL16" s="242"/>
    </row>
    <row r="17" spans="1:64" ht="16.5" customHeight="1" x14ac:dyDescent="0.2">
      <c r="A17" s="785">
        <v>11</v>
      </c>
      <c r="B17" s="786">
        <v>11</v>
      </c>
      <c r="C17" s="787" t="s">
        <v>15</v>
      </c>
      <c r="D17" s="1319"/>
      <c r="E17" s="199"/>
      <c r="F17" s="199"/>
      <c r="G17" s="1292"/>
      <c r="H17" s="1292"/>
      <c r="I17" s="201"/>
      <c r="J17" s="199"/>
      <c r="K17" s="201"/>
      <c r="L17" s="199"/>
      <c r="M17" s="201"/>
      <c r="N17" s="199"/>
      <c r="O17" s="201"/>
      <c r="P17" s="199"/>
      <c r="Q17" s="1163"/>
      <c r="R17" s="202"/>
      <c r="S17" s="199"/>
      <c r="T17" s="199"/>
      <c r="U17" s="203"/>
      <c r="V17" s="202"/>
      <c r="W17" s="200"/>
      <c r="X17" s="200"/>
      <c r="Y17" s="202"/>
      <c r="Z17" s="199"/>
      <c r="AA17" s="213"/>
      <c r="AB17" s="879"/>
      <c r="AC17" s="1429"/>
      <c r="AD17" s="1429"/>
      <c r="AE17" s="202"/>
      <c r="AF17" s="199"/>
      <c r="AG17" s="199"/>
      <c r="AH17" s="202"/>
      <c r="AI17" s="213"/>
      <c r="AJ17" s="882"/>
      <c r="AK17" s="882"/>
      <c r="AL17" s="204"/>
      <c r="AM17" s="204"/>
      <c r="AN17" s="205"/>
      <c r="AO17" s="206"/>
      <c r="AP17" s="198"/>
      <c r="AQ17" s="205"/>
      <c r="AR17" s="198"/>
      <c r="AS17" s="207"/>
      <c r="AT17" s="208"/>
      <c r="AU17" s="206"/>
      <c r="AV17" s="876"/>
      <c r="AW17" s="209"/>
      <c r="AX17" s="206"/>
      <c r="AY17" s="207"/>
      <c r="AZ17" s="891"/>
      <c r="BA17" s="206"/>
      <c r="BB17" s="207"/>
      <c r="BC17" s="207"/>
      <c r="BD17" s="206"/>
      <c r="BE17" s="207"/>
      <c r="BF17" s="207"/>
      <c r="BG17" s="209"/>
      <c r="BH17" s="209"/>
      <c r="BI17" s="209"/>
      <c r="BJ17" s="209"/>
      <c r="BK17" s="209"/>
      <c r="BL17" s="209"/>
    </row>
    <row r="18" spans="1:64" ht="16.5" customHeight="1" x14ac:dyDescent="0.2">
      <c r="A18" s="211">
        <v>12</v>
      </c>
      <c r="B18" s="309">
        <v>12</v>
      </c>
      <c r="C18" s="788" t="s">
        <v>16</v>
      </c>
      <c r="D18" s="1320"/>
      <c r="E18" s="216"/>
      <c r="F18" s="216"/>
      <c r="G18" s="1294"/>
      <c r="H18" s="1294"/>
      <c r="I18" s="218"/>
      <c r="J18" s="216"/>
      <c r="K18" s="218"/>
      <c r="L18" s="216"/>
      <c r="M18" s="218"/>
      <c r="N18" s="216"/>
      <c r="O18" s="218"/>
      <c r="P18" s="216"/>
      <c r="Q18" s="1068"/>
      <c r="R18" s="219"/>
      <c r="S18" s="216"/>
      <c r="T18" s="216"/>
      <c r="U18" s="220"/>
      <c r="V18" s="219"/>
      <c r="W18" s="217"/>
      <c r="X18" s="217"/>
      <c r="Y18" s="219"/>
      <c r="Z18" s="216"/>
      <c r="AA18" s="221"/>
      <c r="AB18" s="221"/>
      <c r="AC18" s="1430"/>
      <c r="AD18" s="1430"/>
      <c r="AE18" s="219"/>
      <c r="AF18" s="216"/>
      <c r="AG18" s="216"/>
      <c r="AH18" s="219"/>
      <c r="AI18" s="221"/>
      <c r="AJ18" s="883"/>
      <c r="AK18" s="883"/>
      <c r="AL18" s="222"/>
      <c r="AM18" s="222"/>
      <c r="AN18" s="223"/>
      <c r="AO18" s="224"/>
      <c r="AP18" s="215"/>
      <c r="AQ18" s="223"/>
      <c r="AR18" s="215"/>
      <c r="AS18" s="225"/>
      <c r="AT18" s="226"/>
      <c r="AU18" s="224"/>
      <c r="AV18" s="227"/>
      <c r="AW18" s="227"/>
      <c r="AX18" s="224"/>
      <c r="AY18" s="225"/>
      <c r="AZ18" s="224"/>
      <c r="BA18" s="224"/>
      <c r="BB18" s="225"/>
      <c r="BC18" s="225"/>
      <c r="BD18" s="224"/>
      <c r="BE18" s="225"/>
      <c r="BF18" s="225"/>
      <c r="BG18" s="227"/>
      <c r="BH18" s="227"/>
      <c r="BI18" s="227"/>
      <c r="BJ18" s="227"/>
      <c r="BK18" s="227"/>
      <c r="BL18" s="227"/>
    </row>
    <row r="19" spans="1:64" ht="16.5" customHeight="1" x14ac:dyDescent="0.2">
      <c r="A19" s="211">
        <v>13</v>
      </c>
      <c r="B19" s="309">
        <v>13</v>
      </c>
      <c r="C19" s="788" t="s">
        <v>17</v>
      </c>
      <c r="D19" s="1320"/>
      <c r="E19" s="216"/>
      <c r="F19" s="216"/>
      <c r="G19" s="1294"/>
      <c r="H19" s="1294"/>
      <c r="I19" s="218"/>
      <c r="J19" s="216"/>
      <c r="K19" s="218"/>
      <c r="L19" s="216"/>
      <c r="M19" s="218"/>
      <c r="N19" s="216"/>
      <c r="O19" s="218"/>
      <c r="P19" s="216"/>
      <c r="Q19" s="1068"/>
      <c r="R19" s="219"/>
      <c r="S19" s="216"/>
      <c r="T19" s="216"/>
      <c r="U19" s="220"/>
      <c r="V19" s="219"/>
      <c r="W19" s="217"/>
      <c r="X19" s="217"/>
      <c r="Y19" s="219"/>
      <c r="Z19" s="216"/>
      <c r="AA19" s="221"/>
      <c r="AB19" s="221"/>
      <c r="AC19" s="1430"/>
      <c r="AD19" s="1430"/>
      <c r="AE19" s="219"/>
      <c r="AF19" s="216"/>
      <c r="AG19" s="216"/>
      <c r="AH19" s="219"/>
      <c r="AI19" s="221"/>
      <c r="AJ19" s="883"/>
      <c r="AK19" s="883"/>
      <c r="AL19" s="222"/>
      <c r="AM19" s="222"/>
      <c r="AN19" s="223"/>
      <c r="AO19" s="224"/>
      <c r="AP19" s="215"/>
      <c r="AQ19" s="223"/>
      <c r="AR19" s="215"/>
      <c r="AS19" s="225"/>
      <c r="AT19" s="226"/>
      <c r="AU19" s="224"/>
      <c r="AV19" s="227"/>
      <c r="AW19" s="227"/>
      <c r="AX19" s="224"/>
      <c r="AY19" s="225"/>
      <c r="AZ19" s="224"/>
      <c r="BA19" s="224"/>
      <c r="BB19" s="225"/>
      <c r="BC19" s="225"/>
      <c r="BD19" s="224"/>
      <c r="BE19" s="225"/>
      <c r="BF19" s="225"/>
      <c r="BG19" s="227"/>
      <c r="BH19" s="227"/>
      <c r="BI19" s="227"/>
      <c r="BJ19" s="227"/>
      <c r="BK19" s="227"/>
      <c r="BL19" s="227"/>
    </row>
    <row r="20" spans="1:64" ht="16.5" customHeight="1" x14ac:dyDescent="0.2">
      <c r="A20" s="211">
        <v>14</v>
      </c>
      <c r="B20" s="309">
        <v>14</v>
      </c>
      <c r="C20" s="788" t="s">
        <v>18</v>
      </c>
      <c r="D20" s="1320"/>
      <c r="E20" s="216"/>
      <c r="F20" s="216"/>
      <c r="G20" s="1294"/>
      <c r="H20" s="1294"/>
      <c r="I20" s="218"/>
      <c r="J20" s="216"/>
      <c r="K20" s="218"/>
      <c r="L20" s="216"/>
      <c r="M20" s="218"/>
      <c r="N20" s="216"/>
      <c r="O20" s="218"/>
      <c r="P20" s="216"/>
      <c r="Q20" s="1068"/>
      <c r="R20" s="219"/>
      <c r="S20" s="216"/>
      <c r="T20" s="216"/>
      <c r="U20" s="220"/>
      <c r="V20" s="219"/>
      <c r="W20" s="217"/>
      <c r="X20" s="217"/>
      <c r="Y20" s="219"/>
      <c r="Z20" s="216"/>
      <c r="AA20" s="221"/>
      <c r="AB20" s="221"/>
      <c r="AC20" s="1430"/>
      <c r="AD20" s="1430"/>
      <c r="AE20" s="219"/>
      <c r="AF20" s="216"/>
      <c r="AG20" s="216"/>
      <c r="AH20" s="219"/>
      <c r="AI20" s="221"/>
      <c r="AJ20" s="883"/>
      <c r="AK20" s="883"/>
      <c r="AL20" s="222"/>
      <c r="AM20" s="222"/>
      <c r="AN20" s="223"/>
      <c r="AO20" s="224"/>
      <c r="AP20" s="215"/>
      <c r="AQ20" s="223"/>
      <c r="AR20" s="215"/>
      <c r="AS20" s="225"/>
      <c r="AT20" s="226"/>
      <c r="AU20" s="224"/>
      <c r="AV20" s="227"/>
      <c r="AW20" s="227"/>
      <c r="AX20" s="224"/>
      <c r="AY20" s="225"/>
      <c r="AZ20" s="224"/>
      <c r="BA20" s="224"/>
      <c r="BB20" s="225"/>
      <c r="BC20" s="225"/>
      <c r="BD20" s="224"/>
      <c r="BE20" s="225"/>
      <c r="BF20" s="225"/>
      <c r="BG20" s="227"/>
      <c r="BH20" s="227"/>
      <c r="BI20" s="227"/>
      <c r="BJ20" s="227"/>
      <c r="BK20" s="227"/>
      <c r="BL20" s="227"/>
    </row>
    <row r="21" spans="1:64" ht="16.5" customHeight="1" x14ac:dyDescent="0.2">
      <c r="A21" s="789">
        <v>15</v>
      </c>
      <c r="B21" s="790">
        <v>15</v>
      </c>
      <c r="C21" s="791" t="s">
        <v>19</v>
      </c>
      <c r="D21" s="1321"/>
      <c r="E21" s="230"/>
      <c r="F21" s="230"/>
      <c r="G21" s="1295"/>
      <c r="H21" s="1295"/>
      <c r="I21" s="232"/>
      <c r="J21" s="230"/>
      <c r="K21" s="232"/>
      <c r="L21" s="230"/>
      <c r="M21" s="232"/>
      <c r="N21" s="230"/>
      <c r="O21" s="232"/>
      <c r="P21" s="230"/>
      <c r="Q21" s="1165"/>
      <c r="R21" s="233"/>
      <c r="S21" s="230"/>
      <c r="T21" s="230"/>
      <c r="U21" s="234"/>
      <c r="V21" s="233"/>
      <c r="W21" s="231"/>
      <c r="X21" s="231"/>
      <c r="Y21" s="233"/>
      <c r="Z21" s="230"/>
      <c r="AA21" s="235"/>
      <c r="AB21" s="880"/>
      <c r="AC21" s="1431"/>
      <c r="AD21" s="1431"/>
      <c r="AE21" s="233"/>
      <c r="AF21" s="236"/>
      <c r="AG21" s="230"/>
      <c r="AH21" s="237"/>
      <c r="AI21" s="235"/>
      <c r="AJ21" s="884"/>
      <c r="AK21" s="884"/>
      <c r="AL21" s="237"/>
      <c r="AM21" s="237"/>
      <c r="AN21" s="238"/>
      <c r="AO21" s="239"/>
      <c r="AP21" s="229"/>
      <c r="AQ21" s="238"/>
      <c r="AR21" s="229"/>
      <c r="AS21" s="240"/>
      <c r="AT21" s="241"/>
      <c r="AU21" s="239"/>
      <c r="AV21" s="877"/>
      <c r="AW21" s="242"/>
      <c r="AX21" s="239"/>
      <c r="AY21" s="240"/>
      <c r="AZ21" s="892"/>
      <c r="BA21" s="239"/>
      <c r="BB21" s="240"/>
      <c r="BC21" s="240"/>
      <c r="BD21" s="239"/>
      <c r="BE21" s="240"/>
      <c r="BF21" s="240"/>
      <c r="BG21" s="242"/>
      <c r="BH21" s="242"/>
      <c r="BI21" s="242"/>
      <c r="BJ21" s="242"/>
      <c r="BK21" s="242"/>
      <c r="BL21" s="242"/>
    </row>
    <row r="22" spans="1:64" ht="16.5" customHeight="1" x14ac:dyDescent="0.2">
      <c r="A22" s="785">
        <v>16</v>
      </c>
      <c r="B22" s="786">
        <v>16</v>
      </c>
      <c r="C22" s="787" t="s">
        <v>20</v>
      </c>
      <c r="D22" s="1319"/>
      <c r="E22" s="199"/>
      <c r="F22" s="199"/>
      <c r="G22" s="1292"/>
      <c r="H22" s="1292"/>
      <c r="I22" s="201"/>
      <c r="J22" s="199"/>
      <c r="K22" s="201"/>
      <c r="L22" s="199"/>
      <c r="M22" s="201"/>
      <c r="N22" s="199"/>
      <c r="O22" s="201"/>
      <c r="P22" s="199"/>
      <c r="Q22" s="1163"/>
      <c r="R22" s="202"/>
      <c r="S22" s="199"/>
      <c r="T22" s="199"/>
      <c r="U22" s="203"/>
      <c r="V22" s="202"/>
      <c r="W22" s="200"/>
      <c r="X22" s="200"/>
      <c r="Y22" s="202"/>
      <c r="Z22" s="199"/>
      <c r="AA22" s="213"/>
      <c r="AB22" s="879"/>
      <c r="AC22" s="1429"/>
      <c r="AD22" s="1429"/>
      <c r="AE22" s="202"/>
      <c r="AF22" s="199"/>
      <c r="AG22" s="199"/>
      <c r="AH22" s="202"/>
      <c r="AI22" s="213"/>
      <c r="AJ22" s="882"/>
      <c r="AK22" s="882"/>
      <c r="AL22" s="204"/>
      <c r="AM22" s="204"/>
      <c r="AN22" s="205"/>
      <c r="AO22" s="206"/>
      <c r="AP22" s="198"/>
      <c r="AQ22" s="205"/>
      <c r="AR22" s="198"/>
      <c r="AS22" s="207"/>
      <c r="AT22" s="208"/>
      <c r="AU22" s="206"/>
      <c r="AV22" s="876"/>
      <c r="AW22" s="209"/>
      <c r="AX22" s="206"/>
      <c r="AY22" s="207"/>
      <c r="AZ22" s="891"/>
      <c r="BA22" s="206"/>
      <c r="BB22" s="207"/>
      <c r="BC22" s="207"/>
      <c r="BD22" s="206"/>
      <c r="BE22" s="207"/>
      <c r="BF22" s="207"/>
      <c r="BG22" s="209"/>
      <c r="BH22" s="209"/>
      <c r="BI22" s="209"/>
      <c r="BJ22" s="209"/>
      <c r="BK22" s="209"/>
      <c r="BL22" s="209"/>
    </row>
    <row r="23" spans="1:64" ht="16.5" customHeight="1" x14ac:dyDescent="0.2">
      <c r="A23" s="211">
        <v>17</v>
      </c>
      <c r="B23" s="309">
        <v>17</v>
      </c>
      <c r="C23" s="788" t="s">
        <v>21</v>
      </c>
      <c r="D23" s="1320"/>
      <c r="E23" s="216"/>
      <c r="F23" s="216"/>
      <c r="G23" s="1294"/>
      <c r="H23" s="1294"/>
      <c r="I23" s="218"/>
      <c r="J23" s="216"/>
      <c r="K23" s="218"/>
      <c r="L23" s="216"/>
      <c r="M23" s="218"/>
      <c r="N23" s="216"/>
      <c r="O23" s="218"/>
      <c r="P23" s="216"/>
      <c r="Q23" s="1068"/>
      <c r="R23" s="219"/>
      <c r="S23" s="216"/>
      <c r="T23" s="216"/>
      <c r="U23" s="220"/>
      <c r="V23" s="219"/>
      <c r="W23" s="217"/>
      <c r="X23" s="217"/>
      <c r="Y23" s="219"/>
      <c r="Z23" s="216"/>
      <c r="AA23" s="221"/>
      <c r="AB23" s="221"/>
      <c r="AC23" s="1430"/>
      <c r="AD23" s="1430"/>
      <c r="AE23" s="219"/>
      <c r="AF23" s="216"/>
      <c r="AG23" s="216"/>
      <c r="AH23" s="219"/>
      <c r="AI23" s="221"/>
      <c r="AJ23" s="883"/>
      <c r="AK23" s="883"/>
      <c r="AL23" s="222"/>
      <c r="AM23" s="222"/>
      <c r="AN23" s="223"/>
      <c r="AO23" s="888"/>
      <c r="AP23" s="889"/>
      <c r="AQ23" s="890"/>
      <c r="AR23" s="889"/>
      <c r="AS23" s="888"/>
      <c r="AT23" s="888"/>
      <c r="AU23" s="888"/>
      <c r="AV23" s="888"/>
      <c r="AW23" s="888"/>
      <c r="AX23" s="888"/>
      <c r="AY23" s="888"/>
      <c r="AZ23" s="888"/>
      <c r="BA23" s="224"/>
      <c r="BB23" s="225"/>
      <c r="BC23" s="225"/>
      <c r="BD23" s="224"/>
      <c r="BE23" s="225"/>
      <c r="BF23" s="225"/>
      <c r="BG23" s="227"/>
      <c r="BH23" s="227"/>
      <c r="BI23" s="227"/>
      <c r="BJ23" s="227"/>
      <c r="BK23" s="227"/>
      <c r="BL23" s="225"/>
    </row>
    <row r="24" spans="1:64" ht="16.5" customHeight="1" x14ac:dyDescent="0.2">
      <c r="A24" s="211">
        <v>18</v>
      </c>
      <c r="B24" s="309">
        <v>18</v>
      </c>
      <c r="C24" s="788" t="s">
        <v>22</v>
      </c>
      <c r="D24" s="1320"/>
      <c r="E24" s="216"/>
      <c r="F24" s="216"/>
      <c r="G24" s="1294"/>
      <c r="H24" s="1294"/>
      <c r="I24" s="218"/>
      <c r="J24" s="216"/>
      <c r="K24" s="218"/>
      <c r="L24" s="216"/>
      <c r="M24" s="218"/>
      <c r="N24" s="216"/>
      <c r="O24" s="218"/>
      <c r="P24" s="216"/>
      <c r="Q24" s="1068"/>
      <c r="R24" s="219"/>
      <c r="S24" s="216"/>
      <c r="T24" s="216"/>
      <c r="U24" s="220"/>
      <c r="V24" s="219"/>
      <c r="W24" s="217"/>
      <c r="X24" s="217"/>
      <c r="Y24" s="219"/>
      <c r="Z24" s="216"/>
      <c r="AA24" s="221"/>
      <c r="AB24" s="221"/>
      <c r="AC24" s="1430"/>
      <c r="AD24" s="1430"/>
      <c r="AE24" s="219"/>
      <c r="AF24" s="216"/>
      <c r="AG24" s="216"/>
      <c r="AH24" s="219"/>
      <c r="AI24" s="221"/>
      <c r="AJ24" s="883"/>
      <c r="AK24" s="883"/>
      <c r="AL24" s="222"/>
      <c r="AM24" s="222"/>
      <c r="AN24" s="223"/>
      <c r="AO24" s="224"/>
      <c r="AP24" s="215"/>
      <c r="AQ24" s="223"/>
      <c r="AR24" s="215"/>
      <c r="AS24" s="225"/>
      <c r="AT24" s="226"/>
      <c r="AU24" s="224"/>
      <c r="AV24" s="227"/>
      <c r="AW24" s="227"/>
      <c r="AX24" s="224"/>
      <c r="AY24" s="225"/>
      <c r="AZ24" s="224"/>
      <c r="BA24" s="224"/>
      <c r="BB24" s="225"/>
      <c r="BC24" s="225"/>
      <c r="BD24" s="224"/>
      <c r="BE24" s="225"/>
      <c r="BF24" s="225"/>
      <c r="BG24" s="227"/>
      <c r="BH24" s="227"/>
      <c r="BI24" s="227"/>
      <c r="BJ24" s="227"/>
      <c r="BK24" s="227"/>
      <c r="BL24" s="227"/>
    </row>
    <row r="25" spans="1:64" ht="16.5" customHeight="1" x14ac:dyDescent="0.2">
      <c r="A25" s="211">
        <v>19</v>
      </c>
      <c r="B25" s="309">
        <v>19</v>
      </c>
      <c r="C25" s="788" t="s">
        <v>23</v>
      </c>
      <c r="D25" s="1320"/>
      <c r="E25" s="216"/>
      <c r="F25" s="216"/>
      <c r="G25" s="1294"/>
      <c r="H25" s="1294"/>
      <c r="I25" s="218"/>
      <c r="J25" s="216"/>
      <c r="K25" s="218"/>
      <c r="L25" s="216"/>
      <c r="M25" s="218"/>
      <c r="N25" s="216"/>
      <c r="O25" s="218"/>
      <c r="P25" s="216"/>
      <c r="Q25" s="1068"/>
      <c r="R25" s="219"/>
      <c r="S25" s="216"/>
      <c r="T25" s="216"/>
      <c r="U25" s="220"/>
      <c r="V25" s="219"/>
      <c r="W25" s="217"/>
      <c r="X25" s="217"/>
      <c r="Y25" s="219"/>
      <c r="Z25" s="216"/>
      <c r="AA25" s="221"/>
      <c r="AB25" s="221"/>
      <c r="AC25" s="1430"/>
      <c r="AD25" s="1430"/>
      <c r="AE25" s="219"/>
      <c r="AF25" s="216"/>
      <c r="AG25" s="216"/>
      <c r="AH25" s="219"/>
      <c r="AI25" s="221"/>
      <c r="AJ25" s="883"/>
      <c r="AK25" s="883"/>
      <c r="AL25" s="222"/>
      <c r="AM25" s="222"/>
      <c r="AN25" s="223"/>
      <c r="AO25" s="224"/>
      <c r="AP25" s="215"/>
      <c r="AQ25" s="223"/>
      <c r="AR25" s="215"/>
      <c r="AS25" s="225"/>
      <c r="AT25" s="226"/>
      <c r="AU25" s="224"/>
      <c r="AV25" s="227"/>
      <c r="AW25" s="227"/>
      <c r="AX25" s="224"/>
      <c r="AY25" s="225"/>
      <c r="AZ25" s="224"/>
      <c r="BA25" s="224"/>
      <c r="BB25" s="225"/>
      <c r="BC25" s="225"/>
      <c r="BD25" s="224"/>
      <c r="BE25" s="225"/>
      <c r="BF25" s="225"/>
      <c r="BG25" s="227"/>
      <c r="BH25" s="227"/>
      <c r="BI25" s="227"/>
      <c r="BJ25" s="227"/>
      <c r="BK25" s="227"/>
      <c r="BL25" s="227"/>
    </row>
    <row r="26" spans="1:64" ht="16.5" customHeight="1" x14ac:dyDescent="0.2">
      <c r="A26" s="789">
        <v>20</v>
      </c>
      <c r="B26" s="790">
        <v>20</v>
      </c>
      <c r="C26" s="791" t="s">
        <v>24</v>
      </c>
      <c r="D26" s="1321"/>
      <c r="E26" s="230"/>
      <c r="F26" s="230"/>
      <c r="G26" s="1295"/>
      <c r="H26" s="1295"/>
      <c r="I26" s="232"/>
      <c r="J26" s="230"/>
      <c r="K26" s="232"/>
      <c r="L26" s="230"/>
      <c r="M26" s="232"/>
      <c r="N26" s="230"/>
      <c r="O26" s="232"/>
      <c r="P26" s="230"/>
      <c r="Q26" s="1165"/>
      <c r="R26" s="233"/>
      <c r="S26" s="230"/>
      <c r="T26" s="230"/>
      <c r="U26" s="234"/>
      <c r="V26" s="233"/>
      <c r="W26" s="231"/>
      <c r="X26" s="231"/>
      <c r="Y26" s="233"/>
      <c r="Z26" s="230"/>
      <c r="AA26" s="235"/>
      <c r="AB26" s="880"/>
      <c r="AC26" s="1431"/>
      <c r="AD26" s="1431"/>
      <c r="AE26" s="233"/>
      <c r="AF26" s="236"/>
      <c r="AG26" s="230"/>
      <c r="AH26" s="237"/>
      <c r="AI26" s="235"/>
      <c r="AJ26" s="884"/>
      <c r="AK26" s="884"/>
      <c r="AL26" s="237"/>
      <c r="AM26" s="237"/>
      <c r="AN26" s="238"/>
      <c r="AO26" s="239"/>
      <c r="AP26" s="229"/>
      <c r="AQ26" s="238"/>
      <c r="AR26" s="229"/>
      <c r="AS26" s="240"/>
      <c r="AT26" s="241"/>
      <c r="AU26" s="239"/>
      <c r="AV26" s="877"/>
      <c r="AW26" s="242"/>
      <c r="AX26" s="239"/>
      <c r="AY26" s="240"/>
      <c r="AZ26" s="892"/>
      <c r="BA26" s="239"/>
      <c r="BB26" s="240"/>
      <c r="BC26" s="240"/>
      <c r="BD26" s="239"/>
      <c r="BE26" s="240"/>
      <c r="BF26" s="240"/>
      <c r="BG26" s="242"/>
      <c r="BH26" s="242"/>
      <c r="BI26" s="242"/>
      <c r="BJ26" s="242"/>
      <c r="BK26" s="242"/>
      <c r="BL26" s="242"/>
    </row>
    <row r="27" spans="1:64" ht="16.5" customHeight="1" x14ac:dyDescent="0.2">
      <c r="A27" s="785">
        <v>21</v>
      </c>
      <c r="B27" s="786">
        <v>21</v>
      </c>
      <c r="C27" s="787" t="s">
        <v>25</v>
      </c>
      <c r="D27" s="1319"/>
      <c r="E27" s="199"/>
      <c r="F27" s="199"/>
      <c r="G27" s="1292"/>
      <c r="H27" s="1292"/>
      <c r="I27" s="201"/>
      <c r="J27" s="199"/>
      <c r="K27" s="201"/>
      <c r="L27" s="199"/>
      <c r="M27" s="201"/>
      <c r="N27" s="199"/>
      <c r="O27" s="201"/>
      <c r="P27" s="199"/>
      <c r="Q27" s="1163"/>
      <c r="R27" s="202"/>
      <c r="S27" s="199"/>
      <c r="T27" s="199"/>
      <c r="U27" s="203"/>
      <c r="V27" s="202"/>
      <c r="W27" s="200"/>
      <c r="X27" s="200"/>
      <c r="Y27" s="202"/>
      <c r="Z27" s="199"/>
      <c r="AA27" s="213"/>
      <c r="AB27" s="879"/>
      <c r="AC27" s="1429"/>
      <c r="AD27" s="1429"/>
      <c r="AE27" s="202"/>
      <c r="AF27" s="199"/>
      <c r="AG27" s="199"/>
      <c r="AH27" s="202"/>
      <c r="AI27" s="213"/>
      <c r="AJ27" s="882"/>
      <c r="AK27" s="882"/>
      <c r="AL27" s="204"/>
      <c r="AM27" s="204"/>
      <c r="AN27" s="205"/>
      <c r="AO27" s="206"/>
      <c r="AP27" s="198"/>
      <c r="AQ27" s="205"/>
      <c r="AR27" s="198"/>
      <c r="AS27" s="207"/>
      <c r="AT27" s="208"/>
      <c r="AU27" s="206"/>
      <c r="AV27" s="876"/>
      <c r="AW27" s="209"/>
      <c r="AX27" s="206"/>
      <c r="AY27" s="207"/>
      <c r="AZ27" s="891"/>
      <c r="BA27" s="206"/>
      <c r="BB27" s="207"/>
      <c r="BC27" s="207"/>
      <c r="BD27" s="206"/>
      <c r="BE27" s="207"/>
      <c r="BF27" s="207"/>
      <c r="BG27" s="209"/>
      <c r="BH27" s="209"/>
      <c r="BI27" s="209"/>
      <c r="BJ27" s="209"/>
      <c r="BK27" s="209"/>
      <c r="BL27" s="209"/>
    </row>
    <row r="28" spans="1:64" ht="16.5" customHeight="1" x14ac:dyDescent="0.2">
      <c r="A28" s="211">
        <v>22</v>
      </c>
      <c r="B28" s="309">
        <v>22</v>
      </c>
      <c r="C28" s="788" t="s">
        <v>26</v>
      </c>
      <c r="D28" s="1320"/>
      <c r="E28" s="216"/>
      <c r="F28" s="216"/>
      <c r="G28" s="1294"/>
      <c r="H28" s="1294"/>
      <c r="I28" s="218"/>
      <c r="J28" s="216"/>
      <c r="K28" s="218"/>
      <c r="L28" s="216"/>
      <c r="M28" s="218"/>
      <c r="N28" s="216"/>
      <c r="O28" s="218"/>
      <c r="P28" s="216"/>
      <c r="Q28" s="1068"/>
      <c r="R28" s="219"/>
      <c r="S28" s="216"/>
      <c r="T28" s="216"/>
      <c r="U28" s="220"/>
      <c r="V28" s="219"/>
      <c r="W28" s="217"/>
      <c r="X28" s="217"/>
      <c r="Y28" s="219"/>
      <c r="Z28" s="216"/>
      <c r="AA28" s="221"/>
      <c r="AB28" s="221"/>
      <c r="AC28" s="1430"/>
      <c r="AD28" s="1430"/>
      <c r="AE28" s="219"/>
      <c r="AF28" s="216"/>
      <c r="AG28" s="216"/>
      <c r="AH28" s="219"/>
      <c r="AI28" s="221"/>
      <c r="AJ28" s="883"/>
      <c r="AK28" s="883"/>
      <c r="AL28" s="222"/>
      <c r="AM28" s="222"/>
      <c r="AN28" s="223"/>
      <c r="AO28" s="224"/>
      <c r="AP28" s="215"/>
      <c r="AQ28" s="223"/>
      <c r="AR28" s="215"/>
      <c r="AS28" s="225"/>
      <c r="AT28" s="226"/>
      <c r="AU28" s="224"/>
      <c r="AV28" s="227"/>
      <c r="AW28" s="227"/>
      <c r="AX28" s="224"/>
      <c r="AY28" s="225"/>
      <c r="AZ28" s="224"/>
      <c r="BA28" s="224"/>
      <c r="BB28" s="225"/>
      <c r="BC28" s="225"/>
      <c r="BD28" s="224"/>
      <c r="BE28" s="225"/>
      <c r="BF28" s="225"/>
      <c r="BG28" s="227"/>
      <c r="BH28" s="227"/>
      <c r="BI28" s="227"/>
      <c r="BJ28" s="227"/>
      <c r="BK28" s="227"/>
      <c r="BL28" s="227"/>
    </row>
    <row r="29" spans="1:64" ht="16.5" customHeight="1" x14ac:dyDescent="0.2">
      <c r="A29" s="211">
        <v>23</v>
      </c>
      <c r="B29" s="309">
        <v>23</v>
      </c>
      <c r="C29" s="788" t="s">
        <v>27</v>
      </c>
      <c r="D29" s="1320"/>
      <c r="E29" s="216"/>
      <c r="F29" s="216"/>
      <c r="G29" s="1294"/>
      <c r="H29" s="1294"/>
      <c r="I29" s="218"/>
      <c r="J29" s="216"/>
      <c r="K29" s="218"/>
      <c r="L29" s="216"/>
      <c r="M29" s="218"/>
      <c r="N29" s="216"/>
      <c r="O29" s="218"/>
      <c r="P29" s="216"/>
      <c r="Q29" s="1068"/>
      <c r="R29" s="219"/>
      <c r="S29" s="216"/>
      <c r="T29" s="216"/>
      <c r="U29" s="220"/>
      <c r="V29" s="219"/>
      <c r="W29" s="217"/>
      <c r="X29" s="217"/>
      <c r="Y29" s="219"/>
      <c r="Z29" s="216"/>
      <c r="AA29" s="221"/>
      <c r="AB29" s="221"/>
      <c r="AC29" s="1430"/>
      <c r="AD29" s="1430"/>
      <c r="AE29" s="219"/>
      <c r="AF29" s="216"/>
      <c r="AG29" s="216"/>
      <c r="AH29" s="219"/>
      <c r="AI29" s="221"/>
      <c r="AJ29" s="883"/>
      <c r="AK29" s="883"/>
      <c r="AL29" s="222"/>
      <c r="AM29" s="222"/>
      <c r="AN29" s="223"/>
      <c r="AO29" s="224"/>
      <c r="AP29" s="215"/>
      <c r="AQ29" s="223"/>
      <c r="AR29" s="215"/>
      <c r="AS29" s="225"/>
      <c r="AT29" s="226"/>
      <c r="AU29" s="224"/>
      <c r="AV29" s="227"/>
      <c r="AW29" s="227"/>
      <c r="AX29" s="224"/>
      <c r="AY29" s="225"/>
      <c r="AZ29" s="224"/>
      <c r="BA29" s="224"/>
      <c r="BB29" s="225"/>
      <c r="BC29" s="225"/>
      <c r="BD29" s="224"/>
      <c r="BE29" s="225"/>
      <c r="BF29" s="225"/>
      <c r="BG29" s="227"/>
      <c r="BH29" s="227"/>
      <c r="BI29" s="227"/>
      <c r="BJ29" s="227"/>
      <c r="BK29" s="227"/>
      <c r="BL29" s="227"/>
    </row>
    <row r="30" spans="1:64" ht="16.5" customHeight="1" x14ac:dyDescent="0.2">
      <c r="A30" s="211">
        <v>24</v>
      </c>
      <c r="B30" s="309">
        <v>24</v>
      </c>
      <c r="C30" s="788" t="s">
        <v>28</v>
      </c>
      <c r="D30" s="1320"/>
      <c r="E30" s="216"/>
      <c r="F30" s="216"/>
      <c r="G30" s="1294"/>
      <c r="H30" s="1294"/>
      <c r="I30" s="218"/>
      <c r="J30" s="216"/>
      <c r="K30" s="218"/>
      <c r="L30" s="216"/>
      <c r="M30" s="218"/>
      <c r="N30" s="216"/>
      <c r="O30" s="218"/>
      <c r="P30" s="216"/>
      <c r="Q30" s="1068"/>
      <c r="R30" s="219"/>
      <c r="S30" s="216"/>
      <c r="T30" s="216"/>
      <c r="U30" s="220"/>
      <c r="V30" s="219"/>
      <c r="W30" s="217"/>
      <c r="X30" s="217"/>
      <c r="Y30" s="219"/>
      <c r="Z30" s="216"/>
      <c r="AA30" s="221"/>
      <c r="AB30" s="221"/>
      <c r="AC30" s="1430"/>
      <c r="AD30" s="1430"/>
      <c r="AE30" s="219"/>
      <c r="AF30" s="216"/>
      <c r="AG30" s="216"/>
      <c r="AH30" s="219"/>
      <c r="AI30" s="221"/>
      <c r="AJ30" s="883"/>
      <c r="AK30" s="883"/>
      <c r="AL30" s="222"/>
      <c r="AM30" s="222"/>
      <c r="AN30" s="223"/>
      <c r="AO30" s="224"/>
      <c r="AP30" s="215"/>
      <c r="AQ30" s="223"/>
      <c r="AR30" s="215"/>
      <c r="AS30" s="225"/>
      <c r="AT30" s="226"/>
      <c r="AU30" s="224"/>
      <c r="AV30" s="227"/>
      <c r="AW30" s="227"/>
      <c r="AX30" s="224"/>
      <c r="AY30" s="225"/>
      <c r="AZ30" s="224"/>
      <c r="BA30" s="224"/>
      <c r="BB30" s="225"/>
      <c r="BC30" s="225"/>
      <c r="BD30" s="224"/>
      <c r="BE30" s="225"/>
      <c r="BF30" s="225"/>
      <c r="BG30" s="227"/>
      <c r="BH30" s="227"/>
      <c r="BI30" s="227"/>
      <c r="BJ30" s="227"/>
      <c r="BK30" s="227"/>
      <c r="BL30" s="227"/>
    </row>
    <row r="31" spans="1:64" ht="16.5" customHeight="1" x14ac:dyDescent="0.2">
      <c r="A31" s="789">
        <v>25</v>
      </c>
      <c r="B31" s="790">
        <v>25</v>
      </c>
      <c r="C31" s="791" t="s">
        <v>29</v>
      </c>
      <c r="D31" s="1321"/>
      <c r="E31" s="230"/>
      <c r="F31" s="230"/>
      <c r="G31" s="1295"/>
      <c r="H31" s="1295"/>
      <c r="I31" s="232"/>
      <c r="J31" s="230"/>
      <c r="K31" s="232"/>
      <c r="L31" s="230"/>
      <c r="M31" s="232"/>
      <c r="N31" s="230"/>
      <c r="O31" s="232"/>
      <c r="P31" s="230"/>
      <c r="Q31" s="1165"/>
      <c r="R31" s="233"/>
      <c r="S31" s="230"/>
      <c r="T31" s="230"/>
      <c r="U31" s="234"/>
      <c r="V31" s="233"/>
      <c r="W31" s="231"/>
      <c r="X31" s="231"/>
      <c r="Y31" s="233"/>
      <c r="Z31" s="230"/>
      <c r="AA31" s="235"/>
      <c r="AB31" s="880"/>
      <c r="AC31" s="1431"/>
      <c r="AD31" s="1431"/>
      <c r="AE31" s="233"/>
      <c r="AF31" s="236"/>
      <c r="AG31" s="230"/>
      <c r="AH31" s="237"/>
      <c r="AI31" s="235"/>
      <c r="AJ31" s="884"/>
      <c r="AK31" s="884"/>
      <c r="AL31" s="237"/>
      <c r="AM31" s="237"/>
      <c r="AN31" s="238"/>
      <c r="AO31" s="239"/>
      <c r="AP31" s="229"/>
      <c r="AQ31" s="238"/>
      <c r="AR31" s="229"/>
      <c r="AS31" s="240"/>
      <c r="AT31" s="241"/>
      <c r="AU31" s="239"/>
      <c r="AV31" s="877"/>
      <c r="AW31" s="242"/>
      <c r="AX31" s="239"/>
      <c r="AY31" s="240"/>
      <c r="AZ31" s="892"/>
      <c r="BA31" s="239"/>
      <c r="BB31" s="240"/>
      <c r="BC31" s="240"/>
      <c r="BD31" s="239"/>
      <c r="BE31" s="240"/>
      <c r="BF31" s="240"/>
      <c r="BG31" s="242"/>
      <c r="BH31" s="242"/>
      <c r="BI31" s="242"/>
      <c r="BJ31" s="242"/>
      <c r="BK31" s="242"/>
      <c r="BL31" s="242"/>
    </row>
    <row r="32" spans="1:64" ht="16.5" customHeight="1" x14ac:dyDescent="0.2">
      <c r="A32" s="785">
        <v>26</v>
      </c>
      <c r="B32" s="786">
        <v>26</v>
      </c>
      <c r="C32" s="787" t="s">
        <v>30</v>
      </c>
      <c r="D32" s="1319"/>
      <c r="E32" s="199"/>
      <c r="F32" s="199"/>
      <c r="G32" s="1292"/>
      <c r="H32" s="1292"/>
      <c r="I32" s="201"/>
      <c r="J32" s="199"/>
      <c r="K32" s="201"/>
      <c r="L32" s="199"/>
      <c r="M32" s="201"/>
      <c r="N32" s="199"/>
      <c r="O32" s="201"/>
      <c r="P32" s="199"/>
      <c r="Q32" s="1163"/>
      <c r="R32" s="202"/>
      <c r="S32" s="199"/>
      <c r="T32" s="199"/>
      <c r="U32" s="203"/>
      <c r="V32" s="202"/>
      <c r="W32" s="200"/>
      <c r="X32" s="200"/>
      <c r="Y32" s="202"/>
      <c r="Z32" s="199"/>
      <c r="AA32" s="213"/>
      <c r="AB32" s="879"/>
      <c r="AC32" s="1429"/>
      <c r="AD32" s="1429"/>
      <c r="AE32" s="202"/>
      <c r="AF32" s="199"/>
      <c r="AG32" s="199"/>
      <c r="AH32" s="202"/>
      <c r="AI32" s="213"/>
      <c r="AJ32" s="882"/>
      <c r="AK32" s="882"/>
      <c r="AL32" s="204"/>
      <c r="AM32" s="204"/>
      <c r="AN32" s="205"/>
      <c r="AO32" s="206"/>
      <c r="AP32" s="198"/>
      <c r="AQ32" s="205"/>
      <c r="AR32" s="198"/>
      <c r="AS32" s="207"/>
      <c r="AT32" s="208"/>
      <c r="AU32" s="206"/>
      <c r="AV32" s="876"/>
      <c r="AW32" s="209"/>
      <c r="AX32" s="206"/>
      <c r="AY32" s="207"/>
      <c r="AZ32" s="891"/>
      <c r="BA32" s="206"/>
      <c r="BB32" s="207"/>
      <c r="BC32" s="207"/>
      <c r="BD32" s="206"/>
      <c r="BE32" s="207"/>
      <c r="BF32" s="207"/>
      <c r="BG32" s="209"/>
      <c r="BH32" s="209"/>
      <c r="BI32" s="209"/>
      <c r="BJ32" s="209"/>
      <c r="BK32" s="209"/>
      <c r="BL32" s="209"/>
    </row>
    <row r="33" spans="1:64" ht="16.5" customHeight="1" x14ac:dyDescent="0.2">
      <c r="A33" s="211">
        <v>27</v>
      </c>
      <c r="B33" s="309">
        <v>27</v>
      </c>
      <c r="C33" s="788" t="s">
        <v>31</v>
      </c>
      <c r="D33" s="1320"/>
      <c r="E33" s="216"/>
      <c r="F33" s="216"/>
      <c r="G33" s="1294"/>
      <c r="H33" s="1294"/>
      <c r="I33" s="218"/>
      <c r="J33" s="216"/>
      <c r="K33" s="218"/>
      <c r="L33" s="216"/>
      <c r="M33" s="218"/>
      <c r="N33" s="216"/>
      <c r="O33" s="218"/>
      <c r="P33" s="216"/>
      <c r="Q33" s="1068"/>
      <c r="R33" s="219"/>
      <c r="S33" s="216"/>
      <c r="T33" s="216"/>
      <c r="U33" s="220"/>
      <c r="V33" s="219"/>
      <c r="W33" s="217"/>
      <c r="X33" s="217"/>
      <c r="Y33" s="219"/>
      <c r="Z33" s="216"/>
      <c r="AA33" s="221"/>
      <c r="AB33" s="221"/>
      <c r="AC33" s="1430"/>
      <c r="AD33" s="1430"/>
      <c r="AE33" s="219"/>
      <c r="AF33" s="216"/>
      <c r="AG33" s="216"/>
      <c r="AH33" s="219"/>
      <c r="AI33" s="221"/>
      <c r="AJ33" s="883"/>
      <c r="AK33" s="883"/>
      <c r="AL33" s="222"/>
      <c r="AM33" s="222"/>
      <c r="AN33" s="223"/>
      <c r="AO33" s="224"/>
      <c r="AP33" s="215"/>
      <c r="AQ33" s="223"/>
      <c r="AR33" s="215"/>
      <c r="AS33" s="225"/>
      <c r="AT33" s="226"/>
      <c r="AU33" s="224"/>
      <c r="AV33" s="227"/>
      <c r="AW33" s="227"/>
      <c r="AX33" s="224"/>
      <c r="AY33" s="225"/>
      <c r="AZ33" s="224"/>
      <c r="BA33" s="224"/>
      <c r="BB33" s="225"/>
      <c r="BC33" s="225"/>
      <c r="BD33" s="224"/>
      <c r="BE33" s="225"/>
      <c r="BF33" s="225"/>
      <c r="BG33" s="227"/>
      <c r="BH33" s="227"/>
      <c r="BI33" s="227"/>
      <c r="BJ33" s="227"/>
      <c r="BK33" s="227"/>
      <c r="BL33" s="227"/>
    </row>
    <row r="34" spans="1:64" ht="16.5" customHeight="1" x14ac:dyDescent="0.2">
      <c r="A34" s="211">
        <v>28</v>
      </c>
      <c r="B34" s="309">
        <v>28</v>
      </c>
      <c r="C34" s="788" t="s">
        <v>32</v>
      </c>
      <c r="D34" s="1320"/>
      <c r="E34" s="216"/>
      <c r="F34" s="216"/>
      <c r="G34" s="1294"/>
      <c r="H34" s="1294"/>
      <c r="I34" s="218"/>
      <c r="J34" s="216"/>
      <c r="K34" s="218"/>
      <c r="L34" s="216"/>
      <c r="M34" s="218"/>
      <c r="N34" s="216"/>
      <c r="O34" s="218"/>
      <c r="P34" s="216"/>
      <c r="Q34" s="1068"/>
      <c r="R34" s="219"/>
      <c r="S34" s="216"/>
      <c r="T34" s="216"/>
      <c r="U34" s="220"/>
      <c r="V34" s="219"/>
      <c r="W34" s="217"/>
      <c r="X34" s="217"/>
      <c r="Y34" s="219"/>
      <c r="Z34" s="216"/>
      <c r="AA34" s="221"/>
      <c r="AB34" s="221"/>
      <c r="AC34" s="1430"/>
      <c r="AD34" s="1430"/>
      <c r="AE34" s="219"/>
      <c r="AF34" s="216"/>
      <c r="AG34" s="216"/>
      <c r="AH34" s="219"/>
      <c r="AI34" s="221"/>
      <c r="AJ34" s="883"/>
      <c r="AK34" s="883"/>
      <c r="AL34" s="222"/>
      <c r="AM34" s="222"/>
      <c r="AN34" s="223"/>
      <c r="AO34" s="224"/>
      <c r="AP34" s="215"/>
      <c r="AQ34" s="223"/>
      <c r="AR34" s="215"/>
      <c r="AS34" s="225"/>
      <c r="AT34" s="226"/>
      <c r="AU34" s="224"/>
      <c r="AV34" s="227"/>
      <c r="AW34" s="227"/>
      <c r="AX34" s="224"/>
      <c r="AY34" s="225"/>
      <c r="AZ34" s="224"/>
      <c r="BA34" s="224"/>
      <c r="BB34" s="225"/>
      <c r="BC34" s="225"/>
      <c r="BD34" s="224"/>
      <c r="BE34" s="225"/>
      <c r="BF34" s="225"/>
      <c r="BG34" s="227"/>
      <c r="BH34" s="227"/>
      <c r="BI34" s="227"/>
      <c r="BJ34" s="227"/>
      <c r="BK34" s="227"/>
      <c r="BL34" s="227"/>
    </row>
    <row r="35" spans="1:64" ht="16.5" customHeight="1" x14ac:dyDescent="0.2">
      <c r="A35" s="211">
        <v>29</v>
      </c>
      <c r="B35" s="309">
        <v>29</v>
      </c>
      <c r="C35" s="788" t="s">
        <v>33</v>
      </c>
      <c r="D35" s="1320"/>
      <c r="E35" s="216"/>
      <c r="F35" s="216"/>
      <c r="G35" s="1294"/>
      <c r="H35" s="1294"/>
      <c r="I35" s="218"/>
      <c r="J35" s="216"/>
      <c r="K35" s="218"/>
      <c r="L35" s="216"/>
      <c r="M35" s="218"/>
      <c r="N35" s="216"/>
      <c r="O35" s="218"/>
      <c r="P35" s="216"/>
      <c r="Q35" s="1068"/>
      <c r="R35" s="219"/>
      <c r="S35" s="216"/>
      <c r="T35" s="216"/>
      <c r="U35" s="220"/>
      <c r="V35" s="219"/>
      <c r="W35" s="217"/>
      <c r="X35" s="217"/>
      <c r="Y35" s="219"/>
      <c r="Z35" s="216"/>
      <c r="AA35" s="221"/>
      <c r="AB35" s="221"/>
      <c r="AC35" s="1430"/>
      <c r="AD35" s="1430"/>
      <c r="AE35" s="219"/>
      <c r="AF35" s="216"/>
      <c r="AG35" s="216"/>
      <c r="AH35" s="219"/>
      <c r="AI35" s="221"/>
      <c r="AJ35" s="883"/>
      <c r="AK35" s="883"/>
      <c r="AL35" s="222"/>
      <c r="AM35" s="222"/>
      <c r="AN35" s="223"/>
      <c r="AO35" s="224"/>
      <c r="AP35" s="215"/>
      <c r="AQ35" s="223"/>
      <c r="AR35" s="215"/>
      <c r="AS35" s="225"/>
      <c r="AT35" s="226"/>
      <c r="AU35" s="224"/>
      <c r="AV35" s="227"/>
      <c r="AW35" s="227"/>
      <c r="AX35" s="224"/>
      <c r="AY35" s="225"/>
      <c r="AZ35" s="224"/>
      <c r="BA35" s="224"/>
      <c r="BB35" s="225"/>
      <c r="BC35" s="225"/>
      <c r="BD35" s="224"/>
      <c r="BE35" s="225"/>
      <c r="BF35" s="225"/>
      <c r="BG35" s="227"/>
      <c r="BH35" s="227"/>
      <c r="BI35" s="227"/>
      <c r="BJ35" s="227"/>
      <c r="BK35" s="227"/>
      <c r="BL35" s="227"/>
    </row>
    <row r="36" spans="1:64" ht="16.5" customHeight="1" x14ac:dyDescent="0.2">
      <c r="A36" s="789">
        <v>30</v>
      </c>
      <c r="B36" s="790">
        <v>30</v>
      </c>
      <c r="C36" s="791" t="s">
        <v>34</v>
      </c>
      <c r="D36" s="1321"/>
      <c r="E36" s="230"/>
      <c r="F36" s="230"/>
      <c r="G36" s="1295"/>
      <c r="H36" s="1295"/>
      <c r="I36" s="232"/>
      <c r="J36" s="230"/>
      <c r="K36" s="232"/>
      <c r="L36" s="230"/>
      <c r="M36" s="232"/>
      <c r="N36" s="230"/>
      <c r="O36" s="232"/>
      <c r="P36" s="230"/>
      <c r="Q36" s="1165"/>
      <c r="R36" s="233"/>
      <c r="S36" s="230"/>
      <c r="T36" s="230"/>
      <c r="U36" s="234"/>
      <c r="V36" s="233"/>
      <c r="W36" s="231"/>
      <c r="X36" s="231"/>
      <c r="Y36" s="233"/>
      <c r="Z36" s="230"/>
      <c r="AA36" s="235"/>
      <c r="AB36" s="880"/>
      <c r="AC36" s="1431"/>
      <c r="AD36" s="1431"/>
      <c r="AE36" s="233"/>
      <c r="AF36" s="236"/>
      <c r="AG36" s="230"/>
      <c r="AH36" s="237"/>
      <c r="AI36" s="235"/>
      <c r="AJ36" s="884"/>
      <c r="AK36" s="884"/>
      <c r="AL36" s="237"/>
      <c r="AM36" s="237"/>
      <c r="AN36" s="238"/>
      <c r="AO36" s="239"/>
      <c r="AP36" s="229"/>
      <c r="AQ36" s="238"/>
      <c r="AR36" s="229"/>
      <c r="AS36" s="240"/>
      <c r="AT36" s="241"/>
      <c r="AU36" s="239"/>
      <c r="AV36" s="877"/>
      <c r="AW36" s="242"/>
      <c r="AX36" s="239"/>
      <c r="AY36" s="240"/>
      <c r="AZ36" s="892"/>
      <c r="BA36" s="239"/>
      <c r="BB36" s="240"/>
      <c r="BC36" s="240"/>
      <c r="BD36" s="239"/>
      <c r="BE36" s="240"/>
      <c r="BF36" s="240"/>
      <c r="BG36" s="242"/>
      <c r="BH36" s="242"/>
      <c r="BI36" s="242"/>
      <c r="BJ36" s="242"/>
      <c r="BK36" s="242"/>
      <c r="BL36" s="242"/>
    </row>
    <row r="37" spans="1:64" ht="16.5" customHeight="1" x14ac:dyDescent="0.2">
      <c r="A37" s="785">
        <v>31</v>
      </c>
      <c r="B37" s="786">
        <v>31</v>
      </c>
      <c r="C37" s="787" t="s">
        <v>35</v>
      </c>
      <c r="D37" s="1319"/>
      <c r="E37" s="199"/>
      <c r="F37" s="199"/>
      <c r="G37" s="1292"/>
      <c r="H37" s="1292"/>
      <c r="I37" s="201"/>
      <c r="J37" s="199"/>
      <c r="K37" s="201"/>
      <c r="L37" s="199"/>
      <c r="M37" s="201"/>
      <c r="N37" s="199"/>
      <c r="O37" s="201"/>
      <c r="P37" s="199"/>
      <c r="Q37" s="1163"/>
      <c r="R37" s="202"/>
      <c r="S37" s="199"/>
      <c r="T37" s="199"/>
      <c r="U37" s="203"/>
      <c r="V37" s="202"/>
      <c r="W37" s="200"/>
      <c r="X37" s="200"/>
      <c r="Y37" s="202"/>
      <c r="Z37" s="199"/>
      <c r="AA37" s="213"/>
      <c r="AB37" s="879"/>
      <c r="AC37" s="1429"/>
      <c r="AD37" s="1429"/>
      <c r="AE37" s="202"/>
      <c r="AF37" s="199"/>
      <c r="AG37" s="199"/>
      <c r="AH37" s="202"/>
      <c r="AI37" s="213"/>
      <c r="AJ37" s="882"/>
      <c r="AK37" s="882"/>
      <c r="AL37" s="204"/>
      <c r="AM37" s="204"/>
      <c r="AN37" s="205"/>
      <c r="AO37" s="206"/>
      <c r="AP37" s="198"/>
      <c r="AQ37" s="205"/>
      <c r="AR37" s="198"/>
      <c r="AS37" s="207"/>
      <c r="AT37" s="208"/>
      <c r="AU37" s="206"/>
      <c r="AV37" s="876"/>
      <c r="AW37" s="209"/>
      <c r="AX37" s="206"/>
      <c r="AY37" s="207"/>
      <c r="AZ37" s="891"/>
      <c r="BA37" s="206"/>
      <c r="BB37" s="207"/>
      <c r="BC37" s="207"/>
      <c r="BD37" s="206"/>
      <c r="BE37" s="207"/>
      <c r="BF37" s="207"/>
      <c r="BG37" s="209"/>
      <c r="BH37" s="209"/>
      <c r="BI37" s="209"/>
      <c r="BJ37" s="209"/>
      <c r="BK37" s="209"/>
      <c r="BL37" s="209"/>
    </row>
    <row r="38" spans="1:64" ht="16.5" customHeight="1" x14ac:dyDescent="0.2">
      <c r="A38" s="211">
        <v>32</v>
      </c>
      <c r="B38" s="309">
        <v>32</v>
      </c>
      <c r="C38" s="788" t="s">
        <v>36</v>
      </c>
      <c r="D38" s="1320"/>
      <c r="E38" s="216"/>
      <c r="F38" s="216"/>
      <c r="G38" s="1294"/>
      <c r="H38" s="1294"/>
      <c r="I38" s="218"/>
      <c r="J38" s="216"/>
      <c r="K38" s="218"/>
      <c r="L38" s="216"/>
      <c r="M38" s="218"/>
      <c r="N38" s="216"/>
      <c r="O38" s="218"/>
      <c r="P38" s="216"/>
      <c r="Q38" s="1068"/>
      <c r="R38" s="219"/>
      <c r="S38" s="216"/>
      <c r="T38" s="216"/>
      <c r="U38" s="220"/>
      <c r="V38" s="219"/>
      <c r="W38" s="217"/>
      <c r="X38" s="217"/>
      <c r="Y38" s="219"/>
      <c r="Z38" s="216"/>
      <c r="AA38" s="221"/>
      <c r="AB38" s="221"/>
      <c r="AC38" s="1430"/>
      <c r="AD38" s="1430"/>
      <c r="AE38" s="219"/>
      <c r="AF38" s="216"/>
      <c r="AG38" s="216"/>
      <c r="AH38" s="219"/>
      <c r="AI38" s="221"/>
      <c r="AJ38" s="883"/>
      <c r="AK38" s="883"/>
      <c r="AL38" s="222"/>
      <c r="AM38" s="222"/>
      <c r="AN38" s="223"/>
      <c r="AO38" s="224"/>
      <c r="AP38" s="215"/>
      <c r="AQ38" s="223"/>
      <c r="AR38" s="215"/>
      <c r="AS38" s="225"/>
      <c r="AT38" s="226"/>
      <c r="AU38" s="224"/>
      <c r="AV38" s="227"/>
      <c r="AW38" s="227"/>
      <c r="AX38" s="224"/>
      <c r="AY38" s="225"/>
      <c r="AZ38" s="224"/>
      <c r="BA38" s="224"/>
      <c r="BB38" s="225"/>
      <c r="BC38" s="225"/>
      <c r="BD38" s="224"/>
      <c r="BE38" s="225"/>
      <c r="BF38" s="225"/>
      <c r="BG38" s="227"/>
      <c r="BH38" s="227"/>
      <c r="BI38" s="227"/>
      <c r="BJ38" s="227"/>
      <c r="BK38" s="227"/>
      <c r="BL38" s="227"/>
    </row>
    <row r="39" spans="1:64" ht="16.5" customHeight="1" x14ac:dyDescent="0.2">
      <c r="A39" s="211">
        <v>33</v>
      </c>
      <c r="B39" s="309">
        <v>33</v>
      </c>
      <c r="C39" s="788" t="s">
        <v>37</v>
      </c>
      <c r="D39" s="1320"/>
      <c r="E39" s="216"/>
      <c r="F39" s="216"/>
      <c r="G39" s="1294"/>
      <c r="H39" s="1294"/>
      <c r="I39" s="218"/>
      <c r="J39" s="216"/>
      <c r="K39" s="218"/>
      <c r="L39" s="216"/>
      <c r="M39" s="218"/>
      <c r="N39" s="216"/>
      <c r="O39" s="218"/>
      <c r="P39" s="216"/>
      <c r="Q39" s="1068"/>
      <c r="R39" s="219"/>
      <c r="S39" s="216"/>
      <c r="T39" s="216"/>
      <c r="U39" s="220"/>
      <c r="V39" s="219"/>
      <c r="W39" s="217"/>
      <c r="X39" s="217"/>
      <c r="Y39" s="219"/>
      <c r="Z39" s="216"/>
      <c r="AA39" s="221"/>
      <c r="AB39" s="221"/>
      <c r="AC39" s="1430"/>
      <c r="AD39" s="1430"/>
      <c r="AE39" s="219"/>
      <c r="AF39" s="216"/>
      <c r="AG39" s="216"/>
      <c r="AH39" s="219"/>
      <c r="AI39" s="221"/>
      <c r="AJ39" s="883"/>
      <c r="AK39" s="883"/>
      <c r="AL39" s="222"/>
      <c r="AM39" s="222"/>
      <c r="AN39" s="223"/>
      <c r="AO39" s="224"/>
      <c r="AP39" s="215"/>
      <c r="AQ39" s="223"/>
      <c r="AR39" s="215"/>
      <c r="AS39" s="225"/>
      <c r="AT39" s="226"/>
      <c r="AU39" s="224"/>
      <c r="AV39" s="227"/>
      <c r="AW39" s="227"/>
      <c r="AX39" s="224"/>
      <c r="AY39" s="225"/>
      <c r="AZ39" s="224"/>
      <c r="BA39" s="224"/>
      <c r="BB39" s="225"/>
      <c r="BC39" s="225"/>
      <c r="BD39" s="224"/>
      <c r="BE39" s="225"/>
      <c r="BF39" s="225"/>
      <c r="BG39" s="227"/>
      <c r="BH39" s="227"/>
      <c r="BI39" s="227"/>
      <c r="BJ39" s="227"/>
      <c r="BK39" s="227"/>
      <c r="BL39" s="227"/>
    </row>
    <row r="40" spans="1:64" ht="16.5" customHeight="1" x14ac:dyDescent="0.2">
      <c r="A40" s="211">
        <v>34</v>
      </c>
      <c r="B40" s="309">
        <v>34</v>
      </c>
      <c r="C40" s="788" t="s">
        <v>38</v>
      </c>
      <c r="D40" s="1320"/>
      <c r="E40" s="216"/>
      <c r="F40" s="216"/>
      <c r="G40" s="1294"/>
      <c r="H40" s="1294"/>
      <c r="I40" s="218"/>
      <c r="J40" s="216"/>
      <c r="K40" s="218"/>
      <c r="L40" s="216"/>
      <c r="M40" s="218"/>
      <c r="N40" s="216"/>
      <c r="O40" s="218"/>
      <c r="P40" s="216"/>
      <c r="Q40" s="1068"/>
      <c r="R40" s="219"/>
      <c r="S40" s="216"/>
      <c r="T40" s="216"/>
      <c r="U40" s="220"/>
      <c r="V40" s="219"/>
      <c r="W40" s="217"/>
      <c r="X40" s="217"/>
      <c r="Y40" s="219"/>
      <c r="Z40" s="216"/>
      <c r="AA40" s="221"/>
      <c r="AB40" s="221"/>
      <c r="AC40" s="1430"/>
      <c r="AD40" s="1430"/>
      <c r="AE40" s="219"/>
      <c r="AF40" s="216"/>
      <c r="AG40" s="216"/>
      <c r="AH40" s="219"/>
      <c r="AI40" s="221"/>
      <c r="AJ40" s="883"/>
      <c r="AK40" s="883"/>
      <c r="AL40" s="222"/>
      <c r="AM40" s="222"/>
      <c r="AN40" s="223"/>
      <c r="AO40" s="224"/>
      <c r="AP40" s="215"/>
      <c r="AQ40" s="223"/>
      <c r="AR40" s="215"/>
      <c r="AS40" s="225"/>
      <c r="AT40" s="226"/>
      <c r="AU40" s="224"/>
      <c r="AV40" s="227"/>
      <c r="AW40" s="227"/>
      <c r="AX40" s="224"/>
      <c r="AY40" s="225"/>
      <c r="AZ40" s="224"/>
      <c r="BA40" s="224"/>
      <c r="BB40" s="225"/>
      <c r="BC40" s="225"/>
      <c r="BD40" s="224"/>
      <c r="BE40" s="225"/>
      <c r="BF40" s="225"/>
      <c r="BG40" s="227"/>
      <c r="BH40" s="227"/>
      <c r="BI40" s="227"/>
      <c r="BJ40" s="227"/>
      <c r="BK40" s="227"/>
      <c r="BL40" s="227"/>
    </row>
    <row r="41" spans="1:64" ht="16.5" customHeight="1" x14ac:dyDescent="0.2">
      <c r="A41" s="789">
        <v>35</v>
      </c>
      <c r="B41" s="790">
        <v>35</v>
      </c>
      <c r="C41" s="791" t="s">
        <v>39</v>
      </c>
      <c r="D41" s="1321"/>
      <c r="E41" s="230"/>
      <c r="F41" s="230"/>
      <c r="G41" s="1295"/>
      <c r="H41" s="1295"/>
      <c r="I41" s="232"/>
      <c r="J41" s="230"/>
      <c r="K41" s="232"/>
      <c r="L41" s="230"/>
      <c r="M41" s="232"/>
      <c r="N41" s="230"/>
      <c r="O41" s="232"/>
      <c r="P41" s="230"/>
      <c r="Q41" s="1165"/>
      <c r="R41" s="233"/>
      <c r="S41" s="230"/>
      <c r="T41" s="230"/>
      <c r="U41" s="234"/>
      <c r="V41" s="233"/>
      <c r="W41" s="231"/>
      <c r="X41" s="231"/>
      <c r="Y41" s="233"/>
      <c r="Z41" s="230"/>
      <c r="AA41" s="235"/>
      <c r="AB41" s="880"/>
      <c r="AC41" s="1431"/>
      <c r="AD41" s="1431"/>
      <c r="AE41" s="233"/>
      <c r="AF41" s="236"/>
      <c r="AG41" s="230"/>
      <c r="AH41" s="237"/>
      <c r="AI41" s="235"/>
      <c r="AJ41" s="884"/>
      <c r="AK41" s="884"/>
      <c r="AL41" s="237"/>
      <c r="AM41" s="237"/>
      <c r="AN41" s="238"/>
      <c r="AO41" s="239"/>
      <c r="AP41" s="229"/>
      <c r="AQ41" s="238"/>
      <c r="AR41" s="229"/>
      <c r="AS41" s="240"/>
      <c r="AT41" s="241"/>
      <c r="AU41" s="239"/>
      <c r="AV41" s="877"/>
      <c r="AW41" s="242"/>
      <c r="AX41" s="239"/>
      <c r="AY41" s="240"/>
      <c r="AZ41" s="892"/>
      <c r="BA41" s="239"/>
      <c r="BB41" s="240"/>
      <c r="BC41" s="240"/>
      <c r="BD41" s="239"/>
      <c r="BE41" s="240"/>
      <c r="BF41" s="240"/>
      <c r="BG41" s="242"/>
      <c r="BH41" s="242"/>
      <c r="BI41" s="242"/>
      <c r="BJ41" s="242"/>
      <c r="BK41" s="242"/>
      <c r="BL41" s="242"/>
    </row>
    <row r="42" spans="1:64" ht="16.5" customHeight="1" x14ac:dyDescent="0.2">
      <c r="A42" s="785">
        <v>36</v>
      </c>
      <c r="B42" s="786">
        <v>36</v>
      </c>
      <c r="C42" s="787" t="s">
        <v>40</v>
      </c>
      <c r="D42" s="1319"/>
      <c r="E42" s="199"/>
      <c r="F42" s="199"/>
      <c r="G42" s="1292"/>
      <c r="H42" s="1292"/>
      <c r="I42" s="201"/>
      <c r="J42" s="199"/>
      <c r="K42" s="201"/>
      <c r="L42" s="199"/>
      <c r="M42" s="201"/>
      <c r="N42" s="199"/>
      <c r="O42" s="201"/>
      <c r="P42" s="199"/>
      <c r="Q42" s="1163"/>
      <c r="R42" s="202"/>
      <c r="S42" s="199"/>
      <c r="T42" s="199"/>
      <c r="U42" s="203"/>
      <c r="V42" s="202"/>
      <c r="W42" s="200"/>
      <c r="X42" s="200"/>
      <c r="Y42" s="202"/>
      <c r="Z42" s="199"/>
      <c r="AA42" s="213"/>
      <c r="AB42" s="879"/>
      <c r="AC42" s="1429"/>
      <c r="AD42" s="1429"/>
      <c r="AE42" s="202"/>
      <c r="AF42" s="199"/>
      <c r="AG42" s="199"/>
      <c r="AH42" s="202"/>
      <c r="AI42" s="213"/>
      <c r="AJ42" s="882"/>
      <c r="AK42" s="882"/>
      <c r="AL42" s="204"/>
      <c r="AM42" s="204"/>
      <c r="AN42" s="205"/>
      <c r="AO42" s="206"/>
      <c r="AP42" s="198"/>
      <c r="AQ42" s="205"/>
      <c r="AR42" s="198"/>
      <c r="AS42" s="207"/>
      <c r="AT42" s="208"/>
      <c r="AU42" s="206"/>
      <c r="AV42" s="876"/>
      <c r="AW42" s="209"/>
      <c r="AX42" s="206"/>
      <c r="AY42" s="207"/>
      <c r="AZ42" s="891"/>
      <c r="BA42" s="206"/>
      <c r="BB42" s="207"/>
      <c r="BC42" s="207"/>
      <c r="BD42" s="206"/>
      <c r="BE42" s="207"/>
      <c r="BF42" s="207"/>
      <c r="BG42" s="209"/>
      <c r="BH42" s="209"/>
      <c r="BI42" s="209"/>
      <c r="BJ42" s="209"/>
      <c r="BK42" s="209"/>
      <c r="BL42" s="209"/>
    </row>
    <row r="43" spans="1:64" ht="16.5" customHeight="1" x14ac:dyDescent="0.2">
      <c r="A43" s="211">
        <v>37</v>
      </c>
      <c r="B43" s="309">
        <v>37</v>
      </c>
      <c r="C43" s="788" t="s">
        <v>41</v>
      </c>
      <c r="D43" s="1320"/>
      <c r="E43" s="216"/>
      <c r="F43" s="216"/>
      <c r="G43" s="1294"/>
      <c r="H43" s="1294"/>
      <c r="I43" s="218"/>
      <c r="J43" s="216"/>
      <c r="K43" s="218"/>
      <c r="L43" s="216"/>
      <c r="M43" s="218"/>
      <c r="N43" s="216"/>
      <c r="O43" s="218"/>
      <c r="P43" s="216"/>
      <c r="Q43" s="1068"/>
      <c r="R43" s="219"/>
      <c r="S43" s="216"/>
      <c r="T43" s="216"/>
      <c r="U43" s="220"/>
      <c r="V43" s="219"/>
      <c r="W43" s="217"/>
      <c r="X43" s="217"/>
      <c r="Y43" s="219"/>
      <c r="Z43" s="216"/>
      <c r="AA43" s="221"/>
      <c r="AB43" s="221"/>
      <c r="AC43" s="1430"/>
      <c r="AD43" s="1430"/>
      <c r="AE43" s="219"/>
      <c r="AF43" s="216"/>
      <c r="AG43" s="216"/>
      <c r="AH43" s="219"/>
      <c r="AI43" s="221"/>
      <c r="AJ43" s="883"/>
      <c r="AK43" s="883"/>
      <c r="AL43" s="222"/>
      <c r="AM43" s="222"/>
      <c r="AN43" s="223"/>
      <c r="AO43" s="224"/>
      <c r="AP43" s="215"/>
      <c r="AQ43" s="223"/>
      <c r="AR43" s="215"/>
      <c r="AS43" s="225"/>
      <c r="AT43" s="226"/>
      <c r="AU43" s="224"/>
      <c r="AV43" s="227"/>
      <c r="AW43" s="227"/>
      <c r="AX43" s="224"/>
      <c r="AY43" s="225"/>
      <c r="AZ43" s="224"/>
      <c r="BA43" s="224"/>
      <c r="BB43" s="225"/>
      <c r="BC43" s="225"/>
      <c r="BD43" s="224"/>
      <c r="BE43" s="225"/>
      <c r="BF43" s="225"/>
      <c r="BG43" s="227"/>
      <c r="BH43" s="227"/>
      <c r="BI43" s="227"/>
      <c r="BJ43" s="227"/>
      <c r="BK43" s="227"/>
      <c r="BL43" s="227"/>
    </row>
    <row r="44" spans="1:64" ht="16.5" customHeight="1" x14ac:dyDescent="0.2">
      <c r="A44" s="211">
        <v>38</v>
      </c>
      <c r="B44" s="309">
        <v>38</v>
      </c>
      <c r="C44" s="788" t="s">
        <v>42</v>
      </c>
      <c r="D44" s="1320"/>
      <c r="E44" s="216"/>
      <c r="F44" s="216"/>
      <c r="G44" s="1294"/>
      <c r="H44" s="1294"/>
      <c r="I44" s="218"/>
      <c r="J44" s="216"/>
      <c r="K44" s="218"/>
      <c r="L44" s="216"/>
      <c r="M44" s="218"/>
      <c r="N44" s="216"/>
      <c r="O44" s="218"/>
      <c r="P44" s="216"/>
      <c r="Q44" s="1068"/>
      <c r="R44" s="219"/>
      <c r="S44" s="216"/>
      <c r="T44" s="216"/>
      <c r="U44" s="220"/>
      <c r="V44" s="219"/>
      <c r="W44" s="217"/>
      <c r="X44" s="217"/>
      <c r="Y44" s="219"/>
      <c r="Z44" s="216"/>
      <c r="AA44" s="221"/>
      <c r="AB44" s="221"/>
      <c r="AC44" s="1430"/>
      <c r="AD44" s="1430"/>
      <c r="AE44" s="219"/>
      <c r="AF44" s="216"/>
      <c r="AG44" s="216"/>
      <c r="AH44" s="219"/>
      <c r="AI44" s="221"/>
      <c r="AJ44" s="883"/>
      <c r="AK44" s="883"/>
      <c r="AL44" s="222"/>
      <c r="AM44" s="222"/>
      <c r="AN44" s="223"/>
      <c r="AO44" s="224"/>
      <c r="AP44" s="215"/>
      <c r="AQ44" s="223"/>
      <c r="AR44" s="215"/>
      <c r="AS44" s="225"/>
      <c r="AT44" s="226"/>
      <c r="AU44" s="224"/>
      <c r="AV44" s="227"/>
      <c r="AW44" s="227"/>
      <c r="AX44" s="224"/>
      <c r="AY44" s="225"/>
      <c r="AZ44" s="224"/>
      <c r="BA44" s="224"/>
      <c r="BB44" s="225"/>
      <c r="BC44" s="225"/>
      <c r="BD44" s="224"/>
      <c r="BE44" s="225"/>
      <c r="BF44" s="225"/>
      <c r="BG44" s="227"/>
      <c r="BH44" s="227"/>
      <c r="BI44" s="227"/>
      <c r="BJ44" s="227"/>
      <c r="BK44" s="227"/>
      <c r="BL44" s="227"/>
    </row>
    <row r="45" spans="1:64" ht="16.5" customHeight="1" x14ac:dyDescent="0.2">
      <c r="A45" s="211">
        <v>39</v>
      </c>
      <c r="B45" s="309">
        <v>39</v>
      </c>
      <c r="C45" s="788" t="s">
        <v>43</v>
      </c>
      <c r="D45" s="1320"/>
      <c r="E45" s="216"/>
      <c r="F45" s="216"/>
      <c r="G45" s="1294"/>
      <c r="H45" s="1294"/>
      <c r="I45" s="218"/>
      <c r="J45" s="216"/>
      <c r="K45" s="218"/>
      <c r="L45" s="216"/>
      <c r="M45" s="218"/>
      <c r="N45" s="216"/>
      <c r="O45" s="218"/>
      <c r="P45" s="216"/>
      <c r="Q45" s="1068"/>
      <c r="R45" s="219"/>
      <c r="S45" s="216"/>
      <c r="T45" s="216"/>
      <c r="U45" s="220"/>
      <c r="V45" s="219"/>
      <c r="W45" s="217"/>
      <c r="X45" s="217"/>
      <c r="Y45" s="219"/>
      <c r="Z45" s="216"/>
      <c r="AA45" s="221"/>
      <c r="AB45" s="221"/>
      <c r="AC45" s="1430"/>
      <c r="AD45" s="1430"/>
      <c r="AE45" s="219"/>
      <c r="AF45" s="216"/>
      <c r="AG45" s="216"/>
      <c r="AH45" s="219"/>
      <c r="AI45" s="221"/>
      <c r="AJ45" s="883"/>
      <c r="AK45" s="883"/>
      <c r="AL45" s="222"/>
      <c r="AM45" s="222"/>
      <c r="AN45" s="223"/>
      <c r="AO45" s="224"/>
      <c r="AP45" s="215"/>
      <c r="AQ45" s="223"/>
      <c r="AR45" s="215"/>
      <c r="AS45" s="225"/>
      <c r="AT45" s="226"/>
      <c r="AU45" s="224"/>
      <c r="AV45" s="227"/>
      <c r="AW45" s="227"/>
      <c r="AX45" s="224"/>
      <c r="AY45" s="225"/>
      <c r="AZ45" s="224"/>
      <c r="BA45" s="224"/>
      <c r="BB45" s="225"/>
      <c r="BC45" s="225"/>
      <c r="BD45" s="224"/>
      <c r="BE45" s="225"/>
      <c r="BF45" s="225"/>
      <c r="BG45" s="227"/>
      <c r="BH45" s="227"/>
      <c r="BI45" s="227"/>
      <c r="BJ45" s="227"/>
      <c r="BK45" s="227"/>
      <c r="BL45" s="227"/>
    </row>
    <row r="46" spans="1:64" ht="16.5" customHeight="1" x14ac:dyDescent="0.2">
      <c r="A46" s="789">
        <v>40</v>
      </c>
      <c r="B46" s="790">
        <v>40</v>
      </c>
      <c r="C46" s="791" t="s">
        <v>44</v>
      </c>
      <c r="D46" s="1321"/>
      <c r="E46" s="230"/>
      <c r="F46" s="230"/>
      <c r="G46" s="1295"/>
      <c r="H46" s="1295"/>
      <c r="I46" s="232"/>
      <c r="J46" s="230"/>
      <c r="K46" s="232"/>
      <c r="L46" s="230"/>
      <c r="M46" s="232"/>
      <c r="N46" s="230"/>
      <c r="O46" s="232"/>
      <c r="P46" s="230"/>
      <c r="Q46" s="1165"/>
      <c r="R46" s="233"/>
      <c r="S46" s="230"/>
      <c r="T46" s="230"/>
      <c r="U46" s="234"/>
      <c r="V46" s="233"/>
      <c r="W46" s="231"/>
      <c r="X46" s="231"/>
      <c r="Y46" s="233"/>
      <c r="Z46" s="230"/>
      <c r="AA46" s="235"/>
      <c r="AB46" s="880"/>
      <c r="AC46" s="1431"/>
      <c r="AD46" s="1431"/>
      <c r="AE46" s="233"/>
      <c r="AF46" s="236"/>
      <c r="AG46" s="230"/>
      <c r="AH46" s="237"/>
      <c r="AI46" s="235"/>
      <c r="AJ46" s="884"/>
      <c r="AK46" s="884"/>
      <c r="AL46" s="237"/>
      <c r="AM46" s="237"/>
      <c r="AN46" s="238"/>
      <c r="AO46" s="239"/>
      <c r="AP46" s="229"/>
      <c r="AQ46" s="238"/>
      <c r="AR46" s="229"/>
      <c r="AS46" s="240"/>
      <c r="AT46" s="241"/>
      <c r="AU46" s="239"/>
      <c r="AV46" s="877"/>
      <c r="AW46" s="242"/>
      <c r="AX46" s="239"/>
      <c r="AY46" s="240"/>
      <c r="AZ46" s="892"/>
      <c r="BA46" s="239"/>
      <c r="BB46" s="240"/>
      <c r="BC46" s="240"/>
      <c r="BD46" s="239"/>
      <c r="BE46" s="240"/>
      <c r="BF46" s="240"/>
      <c r="BG46" s="242"/>
      <c r="BH46" s="242"/>
      <c r="BI46" s="242"/>
      <c r="BJ46" s="242"/>
      <c r="BK46" s="242"/>
      <c r="BL46" s="242"/>
    </row>
    <row r="47" spans="1:64" ht="16.5" customHeight="1" x14ac:dyDescent="0.2">
      <c r="A47" s="785">
        <v>41</v>
      </c>
      <c r="B47" s="786">
        <v>41</v>
      </c>
      <c r="C47" s="787" t="s">
        <v>45</v>
      </c>
      <c r="D47" s="1319"/>
      <c r="E47" s="199"/>
      <c r="F47" s="199"/>
      <c r="G47" s="1292"/>
      <c r="H47" s="1292"/>
      <c r="I47" s="201"/>
      <c r="J47" s="199"/>
      <c r="K47" s="201"/>
      <c r="L47" s="199"/>
      <c r="M47" s="201"/>
      <c r="N47" s="199"/>
      <c r="O47" s="201"/>
      <c r="P47" s="199"/>
      <c r="Q47" s="1163"/>
      <c r="R47" s="202"/>
      <c r="S47" s="199"/>
      <c r="T47" s="199"/>
      <c r="U47" s="203"/>
      <c r="V47" s="202"/>
      <c r="W47" s="200"/>
      <c r="X47" s="200"/>
      <c r="Y47" s="202"/>
      <c r="Z47" s="199"/>
      <c r="AA47" s="213"/>
      <c r="AB47" s="879"/>
      <c r="AC47" s="1429"/>
      <c r="AD47" s="1429"/>
      <c r="AE47" s="202"/>
      <c r="AF47" s="199"/>
      <c r="AG47" s="199"/>
      <c r="AH47" s="202"/>
      <c r="AI47" s="213"/>
      <c r="AJ47" s="882"/>
      <c r="AK47" s="882"/>
      <c r="AL47" s="204"/>
      <c r="AM47" s="204"/>
      <c r="AN47" s="205"/>
      <c r="AO47" s="206"/>
      <c r="AP47" s="198"/>
      <c r="AQ47" s="205"/>
      <c r="AR47" s="198"/>
      <c r="AS47" s="207"/>
      <c r="AT47" s="208"/>
      <c r="AU47" s="206"/>
      <c r="AV47" s="876"/>
      <c r="AW47" s="209"/>
      <c r="AX47" s="206"/>
      <c r="AY47" s="207"/>
      <c r="AZ47" s="891"/>
      <c r="BA47" s="206"/>
      <c r="BB47" s="207"/>
      <c r="BC47" s="207"/>
      <c r="BD47" s="206"/>
      <c r="BE47" s="207"/>
      <c r="BF47" s="207"/>
      <c r="BG47" s="209"/>
      <c r="BH47" s="209"/>
      <c r="BI47" s="209"/>
      <c r="BJ47" s="209"/>
      <c r="BK47" s="209"/>
      <c r="BL47" s="209"/>
    </row>
    <row r="48" spans="1:64" ht="16.5" customHeight="1" x14ac:dyDescent="0.2">
      <c r="A48" s="211">
        <v>42</v>
      </c>
      <c r="B48" s="309">
        <v>42</v>
      </c>
      <c r="C48" s="788" t="s">
        <v>46</v>
      </c>
      <c r="D48" s="1320"/>
      <c r="E48" s="216"/>
      <c r="F48" s="216"/>
      <c r="G48" s="1294"/>
      <c r="H48" s="1294"/>
      <c r="I48" s="218"/>
      <c r="J48" s="216"/>
      <c r="K48" s="218"/>
      <c r="L48" s="216"/>
      <c r="M48" s="218"/>
      <c r="N48" s="216"/>
      <c r="O48" s="218"/>
      <c r="P48" s="216"/>
      <c r="Q48" s="1068"/>
      <c r="R48" s="219"/>
      <c r="S48" s="216"/>
      <c r="T48" s="216"/>
      <c r="U48" s="220"/>
      <c r="V48" s="219"/>
      <c r="W48" s="217"/>
      <c r="X48" s="217"/>
      <c r="Y48" s="219"/>
      <c r="Z48" s="216"/>
      <c r="AA48" s="221"/>
      <c r="AB48" s="221"/>
      <c r="AC48" s="1430"/>
      <c r="AD48" s="1430"/>
      <c r="AE48" s="219"/>
      <c r="AF48" s="216"/>
      <c r="AG48" s="216"/>
      <c r="AH48" s="219"/>
      <c r="AI48" s="221"/>
      <c r="AJ48" s="883"/>
      <c r="AK48" s="883"/>
      <c r="AL48" s="222"/>
      <c r="AM48" s="222"/>
      <c r="AN48" s="223"/>
      <c r="AO48" s="224"/>
      <c r="AP48" s="215"/>
      <c r="AQ48" s="223"/>
      <c r="AR48" s="215"/>
      <c r="AS48" s="225"/>
      <c r="AT48" s="226"/>
      <c r="AU48" s="224"/>
      <c r="AV48" s="227"/>
      <c r="AW48" s="227"/>
      <c r="AX48" s="224"/>
      <c r="AY48" s="225"/>
      <c r="AZ48" s="224"/>
      <c r="BA48" s="224"/>
      <c r="BB48" s="225"/>
      <c r="BC48" s="225"/>
      <c r="BD48" s="224"/>
      <c r="BE48" s="225"/>
      <c r="BF48" s="225"/>
      <c r="BG48" s="227"/>
      <c r="BH48" s="227"/>
      <c r="BI48" s="227"/>
      <c r="BJ48" s="227"/>
      <c r="BK48" s="227"/>
      <c r="BL48" s="227"/>
    </row>
    <row r="49" spans="1:64" ht="16.5" customHeight="1" x14ac:dyDescent="0.2">
      <c r="A49" s="211">
        <v>43</v>
      </c>
      <c r="B49" s="309">
        <v>43</v>
      </c>
      <c r="C49" s="788" t="s">
        <v>47</v>
      </c>
      <c r="D49" s="1320"/>
      <c r="E49" s="216"/>
      <c r="F49" s="216"/>
      <c r="G49" s="1294"/>
      <c r="H49" s="1294"/>
      <c r="I49" s="218"/>
      <c r="J49" s="216"/>
      <c r="K49" s="218"/>
      <c r="L49" s="216"/>
      <c r="M49" s="218"/>
      <c r="N49" s="216"/>
      <c r="O49" s="218"/>
      <c r="P49" s="216"/>
      <c r="Q49" s="1068"/>
      <c r="R49" s="219"/>
      <c r="S49" s="216"/>
      <c r="T49" s="216"/>
      <c r="U49" s="220"/>
      <c r="V49" s="219"/>
      <c r="W49" s="217"/>
      <c r="X49" s="217"/>
      <c r="Y49" s="219"/>
      <c r="Z49" s="216"/>
      <c r="AA49" s="221"/>
      <c r="AB49" s="221"/>
      <c r="AC49" s="1430"/>
      <c r="AD49" s="1430"/>
      <c r="AE49" s="219"/>
      <c r="AF49" s="216"/>
      <c r="AG49" s="216"/>
      <c r="AH49" s="219"/>
      <c r="AI49" s="221"/>
      <c r="AJ49" s="883"/>
      <c r="AK49" s="883"/>
      <c r="AL49" s="222"/>
      <c r="AM49" s="222"/>
      <c r="AN49" s="223"/>
      <c r="AO49" s="224"/>
      <c r="AP49" s="215"/>
      <c r="AQ49" s="223"/>
      <c r="AR49" s="215"/>
      <c r="AS49" s="225"/>
      <c r="AT49" s="226"/>
      <c r="AU49" s="224"/>
      <c r="AV49" s="227"/>
      <c r="AW49" s="227"/>
      <c r="AX49" s="224"/>
      <c r="AY49" s="225"/>
      <c r="AZ49" s="224"/>
      <c r="BA49" s="224"/>
      <c r="BB49" s="225"/>
      <c r="BC49" s="225"/>
      <c r="BD49" s="224"/>
      <c r="BE49" s="225"/>
      <c r="BF49" s="225"/>
      <c r="BG49" s="227"/>
      <c r="BH49" s="227"/>
      <c r="BI49" s="227"/>
      <c r="BJ49" s="227"/>
      <c r="BK49" s="227"/>
      <c r="BL49" s="227"/>
    </row>
    <row r="50" spans="1:64" ht="16.5" customHeight="1" x14ac:dyDescent="0.2">
      <c r="A50" s="211">
        <v>44</v>
      </c>
      <c r="B50" s="309">
        <v>44</v>
      </c>
      <c r="C50" s="788" t="s">
        <v>48</v>
      </c>
      <c r="D50" s="1320"/>
      <c r="E50" s="216"/>
      <c r="F50" s="216"/>
      <c r="G50" s="1294"/>
      <c r="H50" s="1294"/>
      <c r="I50" s="218"/>
      <c r="J50" s="216"/>
      <c r="K50" s="218"/>
      <c r="L50" s="216"/>
      <c r="M50" s="218"/>
      <c r="N50" s="216"/>
      <c r="O50" s="218"/>
      <c r="P50" s="216"/>
      <c r="Q50" s="1068"/>
      <c r="R50" s="219"/>
      <c r="S50" s="216"/>
      <c r="T50" s="216"/>
      <c r="U50" s="220"/>
      <c r="V50" s="219"/>
      <c r="W50" s="217"/>
      <c r="X50" s="217"/>
      <c r="Y50" s="219"/>
      <c r="Z50" s="216"/>
      <c r="AA50" s="221"/>
      <c r="AB50" s="221"/>
      <c r="AC50" s="1430"/>
      <c r="AD50" s="1430"/>
      <c r="AE50" s="219"/>
      <c r="AF50" s="216"/>
      <c r="AG50" s="216"/>
      <c r="AH50" s="219"/>
      <c r="AI50" s="221"/>
      <c r="AJ50" s="883"/>
      <c r="AK50" s="883"/>
      <c r="AL50" s="222"/>
      <c r="AM50" s="222"/>
      <c r="AN50" s="223"/>
      <c r="AO50" s="224"/>
      <c r="AP50" s="215"/>
      <c r="AQ50" s="223"/>
      <c r="AR50" s="215"/>
      <c r="AS50" s="225"/>
      <c r="AT50" s="226"/>
      <c r="AU50" s="224"/>
      <c r="AV50" s="227"/>
      <c r="AW50" s="227"/>
      <c r="AX50" s="224"/>
      <c r="AY50" s="225"/>
      <c r="AZ50" s="224"/>
      <c r="BA50" s="224"/>
      <c r="BB50" s="225"/>
      <c r="BC50" s="225"/>
      <c r="BD50" s="224"/>
      <c r="BE50" s="225"/>
      <c r="BF50" s="225"/>
      <c r="BG50" s="227"/>
      <c r="BH50" s="227"/>
      <c r="BI50" s="227"/>
      <c r="BJ50" s="227"/>
      <c r="BK50" s="227"/>
      <c r="BL50" s="227"/>
    </row>
    <row r="51" spans="1:64" ht="16.5" customHeight="1" x14ac:dyDescent="0.2">
      <c r="A51" s="789">
        <v>45</v>
      </c>
      <c r="B51" s="790">
        <v>45</v>
      </c>
      <c r="C51" s="791" t="s">
        <v>49</v>
      </c>
      <c r="D51" s="1321"/>
      <c r="E51" s="230"/>
      <c r="F51" s="230"/>
      <c r="G51" s="1295"/>
      <c r="H51" s="1295"/>
      <c r="I51" s="232"/>
      <c r="J51" s="230"/>
      <c r="K51" s="232"/>
      <c r="L51" s="230"/>
      <c r="M51" s="232"/>
      <c r="N51" s="230"/>
      <c r="O51" s="232"/>
      <c r="P51" s="230"/>
      <c r="Q51" s="1165"/>
      <c r="R51" s="233"/>
      <c r="S51" s="230"/>
      <c r="T51" s="230"/>
      <c r="U51" s="234"/>
      <c r="V51" s="233"/>
      <c r="W51" s="231"/>
      <c r="X51" s="231"/>
      <c r="Y51" s="233"/>
      <c r="Z51" s="230"/>
      <c r="AA51" s="235"/>
      <c r="AB51" s="880"/>
      <c r="AC51" s="1431"/>
      <c r="AD51" s="1431"/>
      <c r="AE51" s="233"/>
      <c r="AF51" s="236"/>
      <c r="AG51" s="230"/>
      <c r="AH51" s="237"/>
      <c r="AI51" s="235"/>
      <c r="AJ51" s="884"/>
      <c r="AK51" s="884"/>
      <c r="AL51" s="237"/>
      <c r="AM51" s="237"/>
      <c r="AN51" s="238"/>
      <c r="AO51" s="239"/>
      <c r="AP51" s="229"/>
      <c r="AQ51" s="238"/>
      <c r="AR51" s="229"/>
      <c r="AS51" s="240"/>
      <c r="AT51" s="241"/>
      <c r="AU51" s="239"/>
      <c r="AV51" s="877"/>
      <c r="AW51" s="242"/>
      <c r="AX51" s="239"/>
      <c r="AY51" s="240"/>
      <c r="AZ51" s="892"/>
      <c r="BA51" s="239"/>
      <c r="BB51" s="240"/>
      <c r="BC51" s="240"/>
      <c r="BD51" s="239"/>
      <c r="BE51" s="240"/>
      <c r="BF51" s="240"/>
      <c r="BG51" s="242"/>
      <c r="BH51" s="242"/>
      <c r="BI51" s="242"/>
      <c r="BJ51" s="242"/>
      <c r="BK51" s="242"/>
      <c r="BL51" s="242"/>
    </row>
    <row r="52" spans="1:64" ht="16.5" customHeight="1" x14ac:dyDescent="0.2">
      <c r="A52" s="785">
        <v>46</v>
      </c>
      <c r="B52" s="786">
        <v>46</v>
      </c>
      <c r="C52" s="787" t="s">
        <v>50</v>
      </c>
      <c r="D52" s="1319"/>
      <c r="E52" s="199"/>
      <c r="F52" s="199"/>
      <c r="G52" s="1292"/>
      <c r="H52" s="1292"/>
      <c r="I52" s="201"/>
      <c r="J52" s="199"/>
      <c r="K52" s="201"/>
      <c r="L52" s="199"/>
      <c r="M52" s="201"/>
      <c r="N52" s="199"/>
      <c r="O52" s="201"/>
      <c r="P52" s="199"/>
      <c r="Q52" s="1163"/>
      <c r="R52" s="202"/>
      <c r="S52" s="199"/>
      <c r="T52" s="199"/>
      <c r="U52" s="203"/>
      <c r="V52" s="202"/>
      <c r="W52" s="200"/>
      <c r="X52" s="200"/>
      <c r="Y52" s="202"/>
      <c r="Z52" s="199"/>
      <c r="AA52" s="213"/>
      <c r="AB52" s="879"/>
      <c r="AC52" s="1429"/>
      <c r="AD52" s="1429"/>
      <c r="AE52" s="202"/>
      <c r="AF52" s="199"/>
      <c r="AG52" s="199"/>
      <c r="AH52" s="202"/>
      <c r="AI52" s="213"/>
      <c r="AJ52" s="882"/>
      <c r="AK52" s="882"/>
      <c r="AL52" s="204"/>
      <c r="AM52" s="204"/>
      <c r="AN52" s="205"/>
      <c r="AO52" s="206"/>
      <c r="AP52" s="198"/>
      <c r="AQ52" s="205"/>
      <c r="AR52" s="198"/>
      <c r="AS52" s="207"/>
      <c r="AT52" s="208"/>
      <c r="AU52" s="206"/>
      <c r="AV52" s="876"/>
      <c r="AW52" s="209"/>
      <c r="AX52" s="206"/>
      <c r="AY52" s="207"/>
      <c r="AZ52" s="891"/>
      <c r="BA52" s="206"/>
      <c r="BB52" s="207"/>
      <c r="BC52" s="207"/>
      <c r="BD52" s="206"/>
      <c r="BE52" s="207"/>
      <c r="BF52" s="207"/>
      <c r="BG52" s="209"/>
      <c r="BH52" s="209"/>
      <c r="BI52" s="209"/>
      <c r="BJ52" s="209"/>
      <c r="BK52" s="209"/>
      <c r="BL52" s="209"/>
    </row>
    <row r="53" spans="1:64" ht="16.5" customHeight="1" x14ac:dyDescent="0.2">
      <c r="A53" s="211">
        <v>47</v>
      </c>
      <c r="B53" s="309">
        <v>47</v>
      </c>
      <c r="C53" s="788" t="s">
        <v>51</v>
      </c>
      <c r="D53" s="1320"/>
      <c r="E53" s="216"/>
      <c r="F53" s="216"/>
      <c r="G53" s="1294"/>
      <c r="H53" s="1294"/>
      <c r="I53" s="218"/>
      <c r="J53" s="216"/>
      <c r="K53" s="218"/>
      <c r="L53" s="216"/>
      <c r="M53" s="218"/>
      <c r="N53" s="216"/>
      <c r="O53" s="218"/>
      <c r="P53" s="216"/>
      <c r="Q53" s="1068"/>
      <c r="R53" s="219"/>
      <c r="S53" s="216"/>
      <c r="T53" s="216"/>
      <c r="U53" s="220"/>
      <c r="V53" s="219"/>
      <c r="W53" s="217"/>
      <c r="X53" s="217"/>
      <c r="Y53" s="219"/>
      <c r="Z53" s="216"/>
      <c r="AA53" s="221"/>
      <c r="AB53" s="221"/>
      <c r="AC53" s="1430"/>
      <c r="AD53" s="1430"/>
      <c r="AE53" s="219"/>
      <c r="AF53" s="216"/>
      <c r="AG53" s="216"/>
      <c r="AH53" s="219"/>
      <c r="AI53" s="221"/>
      <c r="AJ53" s="883"/>
      <c r="AK53" s="883"/>
      <c r="AL53" s="222"/>
      <c r="AM53" s="222"/>
      <c r="AN53" s="223"/>
      <c r="AO53" s="224"/>
      <c r="AP53" s="215"/>
      <c r="AQ53" s="223"/>
      <c r="AR53" s="215"/>
      <c r="AS53" s="225"/>
      <c r="AT53" s="226"/>
      <c r="AU53" s="224"/>
      <c r="AV53" s="227"/>
      <c r="AW53" s="227"/>
      <c r="AX53" s="224"/>
      <c r="AY53" s="225"/>
      <c r="AZ53" s="224"/>
      <c r="BA53" s="224"/>
      <c r="BB53" s="225"/>
      <c r="BC53" s="225"/>
      <c r="BD53" s="224"/>
      <c r="BE53" s="225"/>
      <c r="BF53" s="225"/>
      <c r="BG53" s="227"/>
      <c r="BH53" s="227"/>
      <c r="BI53" s="227"/>
      <c r="BJ53" s="227"/>
      <c r="BK53" s="227"/>
      <c r="BL53" s="227"/>
    </row>
    <row r="54" spans="1:64" ht="16.5" customHeight="1" x14ac:dyDescent="0.2">
      <c r="A54" s="211">
        <v>48</v>
      </c>
      <c r="B54" s="309">
        <v>48</v>
      </c>
      <c r="C54" s="788" t="s">
        <v>89</v>
      </c>
      <c r="D54" s="1320"/>
      <c r="E54" s="216"/>
      <c r="F54" s="216"/>
      <c r="G54" s="1294"/>
      <c r="H54" s="1294"/>
      <c r="I54" s="218"/>
      <c r="J54" s="216"/>
      <c r="K54" s="218"/>
      <c r="L54" s="216"/>
      <c r="M54" s="218"/>
      <c r="N54" s="216"/>
      <c r="O54" s="218"/>
      <c r="P54" s="216"/>
      <c r="Q54" s="1068"/>
      <c r="R54" s="219"/>
      <c r="S54" s="216"/>
      <c r="T54" s="216"/>
      <c r="U54" s="220"/>
      <c r="V54" s="219"/>
      <c r="W54" s="217"/>
      <c r="X54" s="217"/>
      <c r="Y54" s="219"/>
      <c r="Z54" s="216"/>
      <c r="AA54" s="221"/>
      <c r="AB54" s="221"/>
      <c r="AC54" s="1430"/>
      <c r="AD54" s="1430"/>
      <c r="AE54" s="219"/>
      <c r="AF54" s="216"/>
      <c r="AG54" s="216"/>
      <c r="AH54" s="219"/>
      <c r="AI54" s="221"/>
      <c r="AJ54" s="883"/>
      <c r="AK54" s="883"/>
      <c r="AL54" s="222"/>
      <c r="AM54" s="222"/>
      <c r="AN54" s="223"/>
      <c r="AO54" s="224"/>
      <c r="AP54" s="215"/>
      <c r="AQ54" s="223"/>
      <c r="AR54" s="215"/>
      <c r="AS54" s="225"/>
      <c r="AT54" s="226"/>
      <c r="AU54" s="224"/>
      <c r="AV54" s="227"/>
      <c r="AW54" s="227"/>
      <c r="AX54" s="224"/>
      <c r="AY54" s="225"/>
      <c r="AZ54" s="224"/>
      <c r="BA54" s="224"/>
      <c r="BB54" s="225"/>
      <c r="BC54" s="225"/>
      <c r="BD54" s="224"/>
      <c r="BE54" s="225"/>
      <c r="BF54" s="225"/>
      <c r="BG54" s="227"/>
      <c r="BH54" s="227"/>
      <c r="BI54" s="227"/>
      <c r="BJ54" s="227"/>
      <c r="BK54" s="227"/>
      <c r="BL54" s="227"/>
    </row>
    <row r="55" spans="1:64" ht="16.5" customHeight="1" x14ac:dyDescent="0.2">
      <c r="A55" s="211">
        <v>49</v>
      </c>
      <c r="B55" s="309">
        <v>49</v>
      </c>
      <c r="C55" s="788" t="s">
        <v>52</v>
      </c>
      <c r="D55" s="1320"/>
      <c r="E55" s="216"/>
      <c r="F55" s="216"/>
      <c r="G55" s="1294"/>
      <c r="H55" s="1294"/>
      <c r="I55" s="218"/>
      <c r="J55" s="216"/>
      <c r="K55" s="218"/>
      <c r="L55" s="216"/>
      <c r="M55" s="218"/>
      <c r="N55" s="216"/>
      <c r="O55" s="218"/>
      <c r="P55" s="216"/>
      <c r="Q55" s="1068"/>
      <c r="R55" s="219"/>
      <c r="S55" s="216"/>
      <c r="T55" s="216"/>
      <c r="U55" s="220"/>
      <c r="V55" s="219"/>
      <c r="W55" s="217"/>
      <c r="X55" s="217"/>
      <c r="Y55" s="219"/>
      <c r="Z55" s="216"/>
      <c r="AA55" s="221"/>
      <c r="AB55" s="221"/>
      <c r="AC55" s="1430"/>
      <c r="AD55" s="1430"/>
      <c r="AE55" s="219"/>
      <c r="AF55" s="216"/>
      <c r="AG55" s="216"/>
      <c r="AH55" s="219"/>
      <c r="AI55" s="221"/>
      <c r="AJ55" s="883"/>
      <c r="AK55" s="883"/>
      <c r="AL55" s="222"/>
      <c r="AM55" s="222"/>
      <c r="AN55" s="223"/>
      <c r="AO55" s="224"/>
      <c r="AP55" s="215"/>
      <c r="AQ55" s="223"/>
      <c r="AR55" s="215"/>
      <c r="AS55" s="225"/>
      <c r="AT55" s="226"/>
      <c r="AU55" s="224"/>
      <c r="AV55" s="227"/>
      <c r="AW55" s="227"/>
      <c r="AX55" s="224"/>
      <c r="AY55" s="225"/>
      <c r="AZ55" s="224"/>
      <c r="BA55" s="224"/>
      <c r="BB55" s="225"/>
      <c r="BC55" s="225"/>
      <c r="BD55" s="224"/>
      <c r="BE55" s="225"/>
      <c r="BF55" s="225"/>
      <c r="BG55" s="227"/>
      <c r="BH55" s="227"/>
      <c r="BI55" s="227"/>
      <c r="BJ55" s="227"/>
      <c r="BK55" s="227"/>
      <c r="BL55" s="227"/>
    </row>
    <row r="56" spans="1:64" ht="16.5" customHeight="1" x14ac:dyDescent="0.2">
      <c r="A56" s="789">
        <v>50</v>
      </c>
      <c r="B56" s="790">
        <v>50</v>
      </c>
      <c r="C56" s="791" t="s">
        <v>53</v>
      </c>
      <c r="D56" s="1321"/>
      <c r="E56" s="230"/>
      <c r="F56" s="230"/>
      <c r="G56" s="1295"/>
      <c r="H56" s="1295"/>
      <c r="I56" s="232"/>
      <c r="J56" s="230"/>
      <c r="K56" s="232"/>
      <c r="L56" s="230"/>
      <c r="M56" s="232"/>
      <c r="N56" s="230"/>
      <c r="O56" s="232"/>
      <c r="P56" s="230"/>
      <c r="Q56" s="1165"/>
      <c r="R56" s="233"/>
      <c r="S56" s="230"/>
      <c r="T56" s="230"/>
      <c r="U56" s="234"/>
      <c r="V56" s="233"/>
      <c r="W56" s="231"/>
      <c r="X56" s="231"/>
      <c r="Y56" s="233"/>
      <c r="Z56" s="230"/>
      <c r="AA56" s="235"/>
      <c r="AB56" s="880"/>
      <c r="AC56" s="1431"/>
      <c r="AD56" s="1431"/>
      <c r="AE56" s="233"/>
      <c r="AF56" s="236"/>
      <c r="AG56" s="230"/>
      <c r="AH56" s="237"/>
      <c r="AI56" s="235"/>
      <c r="AJ56" s="884"/>
      <c r="AK56" s="884"/>
      <c r="AL56" s="237"/>
      <c r="AM56" s="237"/>
      <c r="AN56" s="238"/>
      <c r="AO56" s="239"/>
      <c r="AP56" s="229"/>
      <c r="AQ56" s="238"/>
      <c r="AR56" s="229"/>
      <c r="AS56" s="240"/>
      <c r="AT56" s="241"/>
      <c r="AU56" s="239"/>
      <c r="AV56" s="877"/>
      <c r="AW56" s="242"/>
      <c r="AX56" s="239"/>
      <c r="AY56" s="240"/>
      <c r="AZ56" s="892"/>
      <c r="BA56" s="239"/>
      <c r="BB56" s="240"/>
      <c r="BC56" s="240"/>
      <c r="BD56" s="239"/>
      <c r="BE56" s="240"/>
      <c r="BF56" s="240"/>
      <c r="BG56" s="242"/>
      <c r="BH56" s="242"/>
      <c r="BI56" s="242"/>
      <c r="BJ56" s="242"/>
      <c r="BK56" s="242"/>
      <c r="BL56" s="242"/>
    </row>
    <row r="57" spans="1:64" ht="16.5" customHeight="1" x14ac:dyDescent="0.2">
      <c r="A57" s="785">
        <v>51</v>
      </c>
      <c r="B57" s="786">
        <v>51</v>
      </c>
      <c r="C57" s="787" t="s">
        <v>54</v>
      </c>
      <c r="D57" s="1319"/>
      <c r="E57" s="199"/>
      <c r="F57" s="199"/>
      <c r="G57" s="1292"/>
      <c r="H57" s="1292"/>
      <c r="I57" s="201"/>
      <c r="J57" s="199"/>
      <c r="K57" s="201"/>
      <c r="L57" s="199"/>
      <c r="M57" s="201"/>
      <c r="N57" s="199"/>
      <c r="O57" s="201"/>
      <c r="P57" s="199"/>
      <c r="Q57" s="1163"/>
      <c r="R57" s="202"/>
      <c r="S57" s="199"/>
      <c r="T57" s="199"/>
      <c r="U57" s="203"/>
      <c r="V57" s="202"/>
      <c r="W57" s="200"/>
      <c r="X57" s="200"/>
      <c r="Y57" s="202"/>
      <c r="Z57" s="199"/>
      <c r="AA57" s="213"/>
      <c r="AB57" s="879"/>
      <c r="AC57" s="1429"/>
      <c r="AD57" s="1429"/>
      <c r="AE57" s="202"/>
      <c r="AF57" s="199"/>
      <c r="AG57" s="199"/>
      <c r="AH57" s="202"/>
      <c r="AI57" s="213"/>
      <c r="AJ57" s="882"/>
      <c r="AK57" s="882"/>
      <c r="AL57" s="204"/>
      <c r="AM57" s="204"/>
      <c r="AN57" s="205"/>
      <c r="AO57" s="206"/>
      <c r="AP57" s="198"/>
      <c r="AQ57" s="205"/>
      <c r="AR57" s="198"/>
      <c r="AS57" s="207"/>
      <c r="AT57" s="208"/>
      <c r="AU57" s="206"/>
      <c r="AV57" s="876"/>
      <c r="AW57" s="209"/>
      <c r="AX57" s="206"/>
      <c r="AY57" s="207"/>
      <c r="AZ57" s="891"/>
      <c r="BA57" s="206"/>
      <c r="BB57" s="207"/>
      <c r="BC57" s="207"/>
      <c r="BD57" s="206"/>
      <c r="BE57" s="207"/>
      <c r="BF57" s="207"/>
      <c r="BG57" s="209"/>
      <c r="BH57" s="209"/>
      <c r="BI57" s="209"/>
      <c r="BJ57" s="209"/>
      <c r="BK57" s="209"/>
      <c r="BL57" s="209"/>
    </row>
    <row r="58" spans="1:64" ht="16.5" customHeight="1" x14ac:dyDescent="0.2">
      <c r="A58" s="211">
        <v>52</v>
      </c>
      <c r="B58" s="309">
        <v>52</v>
      </c>
      <c r="C58" s="788" t="s">
        <v>55</v>
      </c>
      <c r="D58" s="1320"/>
      <c r="E58" s="216"/>
      <c r="F58" s="216"/>
      <c r="G58" s="1294"/>
      <c r="H58" s="1294"/>
      <c r="I58" s="218"/>
      <c r="J58" s="216"/>
      <c r="K58" s="218"/>
      <c r="L58" s="216"/>
      <c r="M58" s="218"/>
      <c r="N58" s="216"/>
      <c r="O58" s="218"/>
      <c r="P58" s="216"/>
      <c r="Q58" s="1068"/>
      <c r="R58" s="219"/>
      <c r="S58" s="216"/>
      <c r="T58" s="216"/>
      <c r="U58" s="220"/>
      <c r="V58" s="219"/>
      <c r="W58" s="217"/>
      <c r="X58" s="217"/>
      <c r="Y58" s="219"/>
      <c r="Z58" s="216"/>
      <c r="AA58" s="221"/>
      <c r="AB58" s="221"/>
      <c r="AC58" s="1430"/>
      <c r="AD58" s="1430"/>
      <c r="AE58" s="219"/>
      <c r="AF58" s="216"/>
      <c r="AG58" s="216"/>
      <c r="AH58" s="219"/>
      <c r="AI58" s="221"/>
      <c r="AJ58" s="883"/>
      <c r="AK58" s="883"/>
      <c r="AL58" s="222"/>
      <c r="AM58" s="222"/>
      <c r="AN58" s="223"/>
      <c r="AO58" s="224"/>
      <c r="AP58" s="215"/>
      <c r="AQ58" s="223"/>
      <c r="AR58" s="215"/>
      <c r="AS58" s="225"/>
      <c r="AT58" s="226"/>
      <c r="AU58" s="224"/>
      <c r="AV58" s="227"/>
      <c r="AW58" s="227"/>
      <c r="AX58" s="224"/>
      <c r="AY58" s="225"/>
      <c r="AZ58" s="224"/>
      <c r="BA58" s="224"/>
      <c r="BB58" s="225"/>
      <c r="BC58" s="225"/>
      <c r="BD58" s="224"/>
      <c r="BE58" s="225"/>
      <c r="BF58" s="225"/>
      <c r="BG58" s="227"/>
      <c r="BH58" s="227"/>
      <c r="BI58" s="227"/>
      <c r="BJ58" s="227"/>
      <c r="BK58" s="227"/>
      <c r="BL58" s="227"/>
    </row>
    <row r="59" spans="1:64" ht="16.5" customHeight="1" x14ac:dyDescent="0.2">
      <c r="A59" s="211">
        <v>53</v>
      </c>
      <c r="B59" s="309">
        <v>53</v>
      </c>
      <c r="C59" s="788" t="s">
        <v>56</v>
      </c>
      <c r="D59" s="1320"/>
      <c r="E59" s="216"/>
      <c r="F59" s="216"/>
      <c r="G59" s="1294"/>
      <c r="H59" s="1294"/>
      <c r="I59" s="218"/>
      <c r="J59" s="216"/>
      <c r="K59" s="218"/>
      <c r="L59" s="216"/>
      <c r="M59" s="218"/>
      <c r="N59" s="216"/>
      <c r="O59" s="218"/>
      <c r="P59" s="216"/>
      <c r="Q59" s="1068"/>
      <c r="R59" s="219"/>
      <c r="S59" s="216"/>
      <c r="T59" s="216"/>
      <c r="U59" s="220"/>
      <c r="V59" s="219"/>
      <c r="W59" s="217"/>
      <c r="X59" s="217"/>
      <c r="Y59" s="219"/>
      <c r="Z59" s="216"/>
      <c r="AA59" s="221"/>
      <c r="AB59" s="221"/>
      <c r="AC59" s="1430"/>
      <c r="AD59" s="1430"/>
      <c r="AE59" s="219"/>
      <c r="AF59" s="216"/>
      <c r="AG59" s="216"/>
      <c r="AH59" s="219"/>
      <c r="AI59" s="221"/>
      <c r="AJ59" s="883"/>
      <c r="AK59" s="883"/>
      <c r="AL59" s="222"/>
      <c r="AM59" s="222"/>
      <c r="AN59" s="223"/>
      <c r="AO59" s="224"/>
      <c r="AP59" s="215"/>
      <c r="AQ59" s="223"/>
      <c r="AR59" s="215"/>
      <c r="AS59" s="225"/>
      <c r="AT59" s="226"/>
      <c r="AU59" s="224"/>
      <c r="AV59" s="227"/>
      <c r="AW59" s="227"/>
      <c r="AX59" s="224"/>
      <c r="AY59" s="225"/>
      <c r="AZ59" s="224"/>
      <c r="BA59" s="224"/>
      <c r="BB59" s="225"/>
      <c r="BC59" s="225"/>
      <c r="BD59" s="224"/>
      <c r="BE59" s="225"/>
      <c r="BF59" s="225"/>
      <c r="BG59" s="227"/>
      <c r="BH59" s="227"/>
      <c r="BI59" s="227"/>
      <c r="BJ59" s="227"/>
      <c r="BK59" s="227"/>
      <c r="BL59" s="227"/>
    </row>
    <row r="60" spans="1:64" ht="16.5" customHeight="1" x14ac:dyDescent="0.2">
      <c r="A60" s="211">
        <v>54</v>
      </c>
      <c r="B60" s="309">
        <v>54</v>
      </c>
      <c r="C60" s="788" t="s">
        <v>57</v>
      </c>
      <c r="D60" s="1320"/>
      <c r="E60" s="216"/>
      <c r="F60" s="216"/>
      <c r="G60" s="1294"/>
      <c r="H60" s="1294"/>
      <c r="I60" s="218"/>
      <c r="J60" s="216"/>
      <c r="K60" s="218"/>
      <c r="L60" s="216"/>
      <c r="M60" s="218"/>
      <c r="N60" s="216"/>
      <c r="O60" s="218"/>
      <c r="P60" s="216"/>
      <c r="Q60" s="1068"/>
      <c r="R60" s="219"/>
      <c r="S60" s="216"/>
      <c r="T60" s="216"/>
      <c r="U60" s="220"/>
      <c r="V60" s="219"/>
      <c r="W60" s="217"/>
      <c r="X60" s="217"/>
      <c r="Y60" s="219"/>
      <c r="Z60" s="216"/>
      <c r="AA60" s="221"/>
      <c r="AB60" s="221"/>
      <c r="AC60" s="1430"/>
      <c r="AD60" s="1430"/>
      <c r="AE60" s="219"/>
      <c r="AF60" s="216"/>
      <c r="AG60" s="216"/>
      <c r="AH60" s="219"/>
      <c r="AI60" s="221"/>
      <c r="AJ60" s="883"/>
      <c r="AK60" s="883"/>
      <c r="AL60" s="222"/>
      <c r="AM60" s="222"/>
      <c r="AN60" s="223"/>
      <c r="AO60" s="224"/>
      <c r="AP60" s="215"/>
      <c r="AQ60" s="223"/>
      <c r="AR60" s="215"/>
      <c r="AS60" s="225"/>
      <c r="AT60" s="226"/>
      <c r="AU60" s="224"/>
      <c r="AV60" s="227"/>
      <c r="AW60" s="227"/>
      <c r="AX60" s="224"/>
      <c r="AY60" s="225"/>
      <c r="AZ60" s="224"/>
      <c r="BA60" s="224"/>
      <c r="BB60" s="225"/>
      <c r="BC60" s="225"/>
      <c r="BD60" s="224"/>
      <c r="BE60" s="225"/>
      <c r="BF60" s="225"/>
      <c r="BG60" s="227"/>
      <c r="BH60" s="227"/>
      <c r="BI60" s="227"/>
      <c r="BJ60" s="227"/>
      <c r="BK60" s="227"/>
      <c r="BL60" s="227"/>
    </row>
    <row r="61" spans="1:64" ht="16.5" customHeight="1" x14ac:dyDescent="0.2">
      <c r="A61" s="789">
        <v>55</v>
      </c>
      <c r="B61" s="790">
        <v>55</v>
      </c>
      <c r="C61" s="791" t="s">
        <v>58</v>
      </c>
      <c r="D61" s="1321"/>
      <c r="E61" s="230"/>
      <c r="F61" s="230"/>
      <c r="G61" s="1295"/>
      <c r="H61" s="1295"/>
      <c r="I61" s="232"/>
      <c r="J61" s="230"/>
      <c r="K61" s="232"/>
      <c r="L61" s="230"/>
      <c r="M61" s="232"/>
      <c r="N61" s="230"/>
      <c r="O61" s="232"/>
      <c r="P61" s="230"/>
      <c r="Q61" s="1165"/>
      <c r="R61" s="233"/>
      <c r="S61" s="230"/>
      <c r="T61" s="230"/>
      <c r="U61" s="234"/>
      <c r="V61" s="233"/>
      <c r="W61" s="231"/>
      <c r="X61" s="231"/>
      <c r="Y61" s="233"/>
      <c r="Z61" s="230"/>
      <c r="AA61" s="235"/>
      <c r="AB61" s="880"/>
      <c r="AC61" s="1431"/>
      <c r="AD61" s="1431"/>
      <c r="AE61" s="233"/>
      <c r="AF61" s="236"/>
      <c r="AG61" s="230"/>
      <c r="AH61" s="237"/>
      <c r="AI61" s="235"/>
      <c r="AJ61" s="884"/>
      <c r="AK61" s="884"/>
      <c r="AL61" s="237"/>
      <c r="AM61" s="237"/>
      <c r="AN61" s="238"/>
      <c r="AO61" s="239"/>
      <c r="AP61" s="229"/>
      <c r="AQ61" s="238"/>
      <c r="AR61" s="229"/>
      <c r="AS61" s="240"/>
      <c r="AT61" s="241"/>
      <c r="AU61" s="239"/>
      <c r="AV61" s="877"/>
      <c r="AW61" s="242"/>
      <c r="AX61" s="239"/>
      <c r="AY61" s="240"/>
      <c r="AZ61" s="892"/>
      <c r="BA61" s="239"/>
      <c r="BB61" s="240"/>
      <c r="BC61" s="240"/>
      <c r="BD61" s="239"/>
      <c r="BE61" s="240"/>
      <c r="BF61" s="240"/>
      <c r="BG61" s="242"/>
      <c r="BH61" s="242"/>
      <c r="BI61" s="242"/>
      <c r="BJ61" s="242"/>
      <c r="BK61" s="242"/>
      <c r="BL61" s="242"/>
    </row>
    <row r="62" spans="1:64" ht="16.5" customHeight="1" x14ac:dyDescent="0.2">
      <c r="A62" s="785">
        <v>56</v>
      </c>
      <c r="B62" s="786">
        <v>56</v>
      </c>
      <c r="C62" s="787" t="s">
        <v>59</v>
      </c>
      <c r="D62" s="1319"/>
      <c r="E62" s="199"/>
      <c r="F62" s="199"/>
      <c r="G62" s="1292"/>
      <c r="H62" s="1292"/>
      <c r="I62" s="201"/>
      <c r="J62" s="199"/>
      <c r="K62" s="201"/>
      <c r="L62" s="199"/>
      <c r="M62" s="201"/>
      <c r="N62" s="199"/>
      <c r="O62" s="201"/>
      <c r="P62" s="199"/>
      <c r="Q62" s="1163"/>
      <c r="R62" s="202"/>
      <c r="S62" s="199"/>
      <c r="T62" s="199"/>
      <c r="U62" s="203"/>
      <c r="V62" s="202"/>
      <c r="W62" s="200"/>
      <c r="X62" s="200"/>
      <c r="Y62" s="202"/>
      <c r="Z62" s="199"/>
      <c r="AA62" s="213"/>
      <c r="AB62" s="879"/>
      <c r="AC62" s="1429"/>
      <c r="AD62" s="1429"/>
      <c r="AE62" s="202"/>
      <c r="AF62" s="199"/>
      <c r="AG62" s="199"/>
      <c r="AH62" s="202"/>
      <c r="AI62" s="213"/>
      <c r="AJ62" s="882"/>
      <c r="AK62" s="882"/>
      <c r="AL62" s="204"/>
      <c r="AM62" s="204"/>
      <c r="AN62" s="205"/>
      <c r="AO62" s="206"/>
      <c r="AP62" s="198"/>
      <c r="AQ62" s="205"/>
      <c r="AR62" s="198"/>
      <c r="AS62" s="207"/>
      <c r="AT62" s="208"/>
      <c r="AU62" s="206"/>
      <c r="AV62" s="876"/>
      <c r="AW62" s="209"/>
      <c r="AX62" s="206"/>
      <c r="AY62" s="207"/>
      <c r="AZ62" s="891"/>
      <c r="BA62" s="206"/>
      <c r="BB62" s="207"/>
      <c r="BC62" s="207"/>
      <c r="BD62" s="206"/>
      <c r="BE62" s="207"/>
      <c r="BF62" s="207"/>
      <c r="BG62" s="209"/>
      <c r="BH62" s="209"/>
      <c r="BI62" s="209"/>
      <c r="BJ62" s="209"/>
      <c r="BK62" s="209"/>
      <c r="BL62" s="209"/>
    </row>
    <row r="63" spans="1:64" ht="16.5" customHeight="1" x14ac:dyDescent="0.2">
      <c r="A63" s="211">
        <v>57</v>
      </c>
      <c r="B63" s="309">
        <v>57</v>
      </c>
      <c r="C63" s="788" t="s">
        <v>60</v>
      </c>
      <c r="D63" s="1320"/>
      <c r="E63" s="216"/>
      <c r="F63" s="216"/>
      <c r="G63" s="1294"/>
      <c r="H63" s="1294"/>
      <c r="I63" s="218"/>
      <c r="J63" s="216"/>
      <c r="K63" s="218"/>
      <c r="L63" s="216"/>
      <c r="M63" s="218"/>
      <c r="N63" s="216"/>
      <c r="O63" s="218"/>
      <c r="P63" s="216"/>
      <c r="Q63" s="1068"/>
      <c r="R63" s="219"/>
      <c r="S63" s="216"/>
      <c r="T63" s="216"/>
      <c r="U63" s="220"/>
      <c r="V63" s="219"/>
      <c r="W63" s="217"/>
      <c r="X63" s="217"/>
      <c r="Y63" s="219"/>
      <c r="Z63" s="216"/>
      <c r="AA63" s="221"/>
      <c r="AB63" s="221"/>
      <c r="AC63" s="1430"/>
      <c r="AD63" s="1430"/>
      <c r="AE63" s="219"/>
      <c r="AF63" s="216"/>
      <c r="AG63" s="216"/>
      <c r="AH63" s="219"/>
      <c r="AI63" s="221"/>
      <c r="AJ63" s="883"/>
      <c r="AK63" s="883"/>
      <c r="AL63" s="222"/>
      <c r="AM63" s="222"/>
      <c r="AN63" s="223"/>
      <c r="AO63" s="224"/>
      <c r="AP63" s="215"/>
      <c r="AQ63" s="223"/>
      <c r="AR63" s="215"/>
      <c r="AS63" s="225"/>
      <c r="AT63" s="226"/>
      <c r="AU63" s="224"/>
      <c r="AV63" s="227"/>
      <c r="AW63" s="227"/>
      <c r="AX63" s="224"/>
      <c r="AY63" s="225"/>
      <c r="AZ63" s="224"/>
      <c r="BA63" s="224"/>
      <c r="BB63" s="225"/>
      <c r="BC63" s="225"/>
      <c r="BD63" s="224"/>
      <c r="BE63" s="225"/>
      <c r="BF63" s="225"/>
      <c r="BG63" s="227"/>
      <c r="BH63" s="227"/>
      <c r="BI63" s="227"/>
      <c r="BJ63" s="227"/>
      <c r="BK63" s="227"/>
      <c r="BL63" s="227"/>
    </row>
    <row r="64" spans="1:64" ht="16.5" customHeight="1" x14ac:dyDescent="0.2">
      <c r="A64" s="211">
        <v>58</v>
      </c>
      <c r="B64" s="309">
        <v>58</v>
      </c>
      <c r="C64" s="788" t="s">
        <v>61</v>
      </c>
      <c r="D64" s="1320"/>
      <c r="E64" s="216"/>
      <c r="F64" s="216"/>
      <c r="G64" s="1294"/>
      <c r="H64" s="1294"/>
      <c r="I64" s="218"/>
      <c r="J64" s="216"/>
      <c r="K64" s="218"/>
      <c r="L64" s="216"/>
      <c r="M64" s="218"/>
      <c r="N64" s="216"/>
      <c r="O64" s="218"/>
      <c r="P64" s="216"/>
      <c r="Q64" s="1068"/>
      <c r="R64" s="219"/>
      <c r="S64" s="216"/>
      <c r="T64" s="216"/>
      <c r="U64" s="220"/>
      <c r="V64" s="219"/>
      <c r="W64" s="217"/>
      <c r="X64" s="217"/>
      <c r="Y64" s="219"/>
      <c r="Z64" s="216"/>
      <c r="AA64" s="221"/>
      <c r="AB64" s="221"/>
      <c r="AC64" s="1430"/>
      <c r="AD64" s="1430"/>
      <c r="AE64" s="219"/>
      <c r="AF64" s="216"/>
      <c r="AG64" s="216"/>
      <c r="AH64" s="219"/>
      <c r="AI64" s="221"/>
      <c r="AJ64" s="883"/>
      <c r="AK64" s="883"/>
      <c r="AL64" s="222"/>
      <c r="AM64" s="222"/>
      <c r="AN64" s="223"/>
      <c r="AO64" s="224"/>
      <c r="AP64" s="215"/>
      <c r="AQ64" s="223"/>
      <c r="AR64" s="215"/>
      <c r="AS64" s="225"/>
      <c r="AT64" s="226"/>
      <c r="AU64" s="224"/>
      <c r="AV64" s="227"/>
      <c r="AW64" s="227"/>
      <c r="AX64" s="224"/>
      <c r="AY64" s="225"/>
      <c r="AZ64" s="224"/>
      <c r="BA64" s="224"/>
      <c r="BB64" s="225"/>
      <c r="BC64" s="225"/>
      <c r="BD64" s="224"/>
      <c r="BE64" s="225"/>
      <c r="BF64" s="225"/>
      <c r="BG64" s="227"/>
      <c r="BH64" s="227"/>
      <c r="BI64" s="227"/>
      <c r="BJ64" s="227"/>
      <c r="BK64" s="227"/>
      <c r="BL64" s="227"/>
    </row>
    <row r="65" spans="1:64" ht="16.5" customHeight="1" x14ac:dyDescent="0.2">
      <c r="A65" s="211">
        <v>59</v>
      </c>
      <c r="B65" s="309">
        <v>59</v>
      </c>
      <c r="C65" s="788" t="s">
        <v>62</v>
      </c>
      <c r="D65" s="1320"/>
      <c r="E65" s="216"/>
      <c r="F65" s="216"/>
      <c r="G65" s="1294"/>
      <c r="H65" s="1294"/>
      <c r="I65" s="218"/>
      <c r="J65" s="216"/>
      <c r="K65" s="218"/>
      <c r="L65" s="216"/>
      <c r="M65" s="218"/>
      <c r="N65" s="216"/>
      <c r="O65" s="218"/>
      <c r="P65" s="216"/>
      <c r="Q65" s="1068"/>
      <c r="R65" s="219"/>
      <c r="S65" s="216"/>
      <c r="T65" s="216"/>
      <c r="U65" s="220"/>
      <c r="V65" s="219"/>
      <c r="W65" s="217"/>
      <c r="X65" s="217"/>
      <c r="Y65" s="219"/>
      <c r="Z65" s="216"/>
      <c r="AA65" s="221"/>
      <c r="AB65" s="221"/>
      <c r="AC65" s="1430"/>
      <c r="AD65" s="1430"/>
      <c r="AE65" s="219"/>
      <c r="AF65" s="216"/>
      <c r="AG65" s="216"/>
      <c r="AH65" s="219"/>
      <c r="AI65" s="221"/>
      <c r="AJ65" s="883"/>
      <c r="AK65" s="883"/>
      <c r="AL65" s="222"/>
      <c r="AM65" s="222"/>
      <c r="AN65" s="223"/>
      <c r="AO65" s="224"/>
      <c r="AP65" s="215"/>
      <c r="AQ65" s="223"/>
      <c r="AR65" s="215"/>
      <c r="AS65" s="225"/>
      <c r="AT65" s="226"/>
      <c r="AU65" s="224"/>
      <c r="AV65" s="227"/>
      <c r="AW65" s="227"/>
      <c r="AX65" s="224"/>
      <c r="AY65" s="225"/>
      <c r="AZ65" s="224"/>
      <c r="BA65" s="224"/>
      <c r="BB65" s="225"/>
      <c r="BC65" s="225"/>
      <c r="BD65" s="224"/>
      <c r="BE65" s="225"/>
      <c r="BF65" s="225"/>
      <c r="BG65" s="227"/>
      <c r="BH65" s="227"/>
      <c r="BI65" s="227"/>
      <c r="BJ65" s="227"/>
      <c r="BK65" s="227"/>
      <c r="BL65" s="227"/>
    </row>
    <row r="66" spans="1:64" ht="16.5" customHeight="1" x14ac:dyDescent="0.2">
      <c r="A66" s="789">
        <v>60</v>
      </c>
      <c r="B66" s="790">
        <v>60</v>
      </c>
      <c r="C66" s="791" t="s">
        <v>63</v>
      </c>
      <c r="D66" s="1321"/>
      <c r="E66" s="230"/>
      <c r="F66" s="230"/>
      <c r="G66" s="1295"/>
      <c r="H66" s="1295"/>
      <c r="I66" s="232"/>
      <c r="J66" s="230"/>
      <c r="K66" s="232"/>
      <c r="L66" s="230"/>
      <c r="M66" s="232"/>
      <c r="N66" s="230"/>
      <c r="O66" s="232"/>
      <c r="P66" s="230"/>
      <c r="Q66" s="1165"/>
      <c r="R66" s="233"/>
      <c r="S66" s="230"/>
      <c r="T66" s="230"/>
      <c r="U66" s="234"/>
      <c r="V66" s="233"/>
      <c r="W66" s="231"/>
      <c r="X66" s="231"/>
      <c r="Y66" s="233"/>
      <c r="Z66" s="230"/>
      <c r="AA66" s="235"/>
      <c r="AB66" s="880"/>
      <c r="AC66" s="1431"/>
      <c r="AD66" s="1431"/>
      <c r="AE66" s="233"/>
      <c r="AF66" s="236"/>
      <c r="AG66" s="230"/>
      <c r="AH66" s="237"/>
      <c r="AI66" s="235"/>
      <c r="AJ66" s="884"/>
      <c r="AK66" s="884"/>
      <c r="AL66" s="237"/>
      <c r="AM66" s="237"/>
      <c r="AN66" s="238"/>
      <c r="AO66" s="239"/>
      <c r="AP66" s="229"/>
      <c r="AQ66" s="238"/>
      <c r="AR66" s="229"/>
      <c r="AS66" s="240"/>
      <c r="AT66" s="241"/>
      <c r="AU66" s="239"/>
      <c r="AV66" s="877"/>
      <c r="AW66" s="242"/>
      <c r="AX66" s="239"/>
      <c r="AY66" s="240"/>
      <c r="AZ66" s="892"/>
      <c r="BA66" s="239"/>
      <c r="BB66" s="240"/>
      <c r="BC66" s="240"/>
      <c r="BD66" s="239"/>
      <c r="BE66" s="240"/>
      <c r="BF66" s="240"/>
      <c r="BG66" s="242"/>
      <c r="BH66" s="242"/>
      <c r="BI66" s="242"/>
      <c r="BJ66" s="242"/>
      <c r="BK66" s="242"/>
      <c r="BL66" s="242"/>
    </row>
    <row r="67" spans="1:64" ht="16.5" customHeight="1" x14ac:dyDescent="0.2">
      <c r="A67" s="785">
        <v>61</v>
      </c>
      <c r="B67" s="786">
        <v>61</v>
      </c>
      <c r="C67" s="787" t="s">
        <v>64</v>
      </c>
      <c r="D67" s="1319"/>
      <c r="E67" s="199"/>
      <c r="F67" s="199"/>
      <c r="G67" s="1292"/>
      <c r="H67" s="1292"/>
      <c r="I67" s="201"/>
      <c r="J67" s="199"/>
      <c r="K67" s="201"/>
      <c r="L67" s="199"/>
      <c r="M67" s="201"/>
      <c r="N67" s="199"/>
      <c r="O67" s="201"/>
      <c r="P67" s="199"/>
      <c r="Q67" s="1163"/>
      <c r="R67" s="202"/>
      <c r="S67" s="199"/>
      <c r="T67" s="199"/>
      <c r="U67" s="203"/>
      <c r="V67" s="202"/>
      <c r="W67" s="200"/>
      <c r="X67" s="200"/>
      <c r="Y67" s="202"/>
      <c r="Z67" s="199"/>
      <c r="AA67" s="213"/>
      <c r="AB67" s="879"/>
      <c r="AC67" s="1429"/>
      <c r="AD67" s="1429"/>
      <c r="AE67" s="202"/>
      <c r="AF67" s="199"/>
      <c r="AG67" s="199"/>
      <c r="AH67" s="202"/>
      <c r="AI67" s="213"/>
      <c r="AJ67" s="882"/>
      <c r="AK67" s="882"/>
      <c r="AL67" s="204"/>
      <c r="AM67" s="204"/>
      <c r="AN67" s="205"/>
      <c r="AO67" s="206"/>
      <c r="AP67" s="198"/>
      <c r="AQ67" s="205"/>
      <c r="AR67" s="198"/>
      <c r="AS67" s="207"/>
      <c r="AT67" s="208"/>
      <c r="AU67" s="206"/>
      <c r="AV67" s="876"/>
      <c r="AW67" s="209"/>
      <c r="AX67" s="206"/>
      <c r="AY67" s="207"/>
      <c r="AZ67" s="891"/>
      <c r="BA67" s="206"/>
      <c r="BB67" s="207"/>
      <c r="BC67" s="207"/>
      <c r="BD67" s="206"/>
      <c r="BE67" s="207"/>
      <c r="BF67" s="207"/>
      <c r="BG67" s="209"/>
      <c r="BH67" s="209"/>
      <c r="BI67" s="209"/>
      <c r="BJ67" s="209"/>
      <c r="BK67" s="209"/>
      <c r="BL67" s="209"/>
    </row>
    <row r="68" spans="1:64" ht="16.5" customHeight="1" x14ac:dyDescent="0.2">
      <c r="A68" s="211">
        <v>62</v>
      </c>
      <c r="B68" s="309">
        <v>62</v>
      </c>
      <c r="C68" s="788" t="s">
        <v>65</v>
      </c>
      <c r="D68" s="1320"/>
      <c r="E68" s="216"/>
      <c r="F68" s="216"/>
      <c r="G68" s="1294"/>
      <c r="H68" s="1294"/>
      <c r="I68" s="218"/>
      <c r="J68" s="216"/>
      <c r="K68" s="218"/>
      <c r="L68" s="216"/>
      <c r="M68" s="218"/>
      <c r="N68" s="216"/>
      <c r="O68" s="218"/>
      <c r="P68" s="216"/>
      <c r="Q68" s="1068"/>
      <c r="R68" s="219"/>
      <c r="S68" s="216"/>
      <c r="T68" s="216"/>
      <c r="U68" s="220"/>
      <c r="V68" s="219"/>
      <c r="W68" s="217"/>
      <c r="X68" s="217"/>
      <c r="Y68" s="219"/>
      <c r="Z68" s="216"/>
      <c r="AA68" s="221"/>
      <c r="AB68" s="221"/>
      <c r="AC68" s="1430"/>
      <c r="AD68" s="1430"/>
      <c r="AE68" s="219"/>
      <c r="AF68" s="216"/>
      <c r="AG68" s="216"/>
      <c r="AH68" s="219"/>
      <c r="AI68" s="221"/>
      <c r="AJ68" s="883"/>
      <c r="AK68" s="883"/>
      <c r="AL68" s="222"/>
      <c r="AM68" s="222"/>
      <c r="AN68" s="223"/>
      <c r="AO68" s="224"/>
      <c r="AP68" s="215"/>
      <c r="AQ68" s="223"/>
      <c r="AR68" s="215"/>
      <c r="AS68" s="225"/>
      <c r="AT68" s="226"/>
      <c r="AU68" s="224"/>
      <c r="AV68" s="227"/>
      <c r="AW68" s="227"/>
      <c r="AX68" s="224"/>
      <c r="AY68" s="225"/>
      <c r="AZ68" s="224"/>
      <c r="BA68" s="224"/>
      <c r="BB68" s="225"/>
      <c r="BC68" s="225"/>
      <c r="BD68" s="224"/>
      <c r="BE68" s="225"/>
      <c r="BF68" s="225"/>
      <c r="BG68" s="227"/>
      <c r="BH68" s="227"/>
      <c r="BI68" s="227"/>
      <c r="BJ68" s="227"/>
      <c r="BK68" s="227"/>
      <c r="BL68" s="227"/>
    </row>
    <row r="69" spans="1:64" ht="16.5" customHeight="1" x14ac:dyDescent="0.2">
      <c r="A69" s="211">
        <v>63</v>
      </c>
      <c r="B69" s="309">
        <v>63</v>
      </c>
      <c r="C69" s="788" t="s">
        <v>66</v>
      </c>
      <c r="D69" s="1320"/>
      <c r="E69" s="216"/>
      <c r="F69" s="216"/>
      <c r="G69" s="1294"/>
      <c r="H69" s="1294"/>
      <c r="I69" s="218"/>
      <c r="J69" s="216"/>
      <c r="K69" s="218"/>
      <c r="L69" s="216"/>
      <c r="M69" s="218"/>
      <c r="N69" s="216"/>
      <c r="O69" s="218"/>
      <c r="P69" s="216"/>
      <c r="Q69" s="1068"/>
      <c r="R69" s="219"/>
      <c r="S69" s="216"/>
      <c r="T69" s="216"/>
      <c r="U69" s="220"/>
      <c r="V69" s="219"/>
      <c r="W69" s="217"/>
      <c r="X69" s="217"/>
      <c r="Y69" s="219"/>
      <c r="Z69" s="216"/>
      <c r="AA69" s="221"/>
      <c r="AB69" s="221"/>
      <c r="AC69" s="1430"/>
      <c r="AD69" s="1430"/>
      <c r="AE69" s="219"/>
      <c r="AF69" s="216"/>
      <c r="AG69" s="216"/>
      <c r="AH69" s="219"/>
      <c r="AI69" s="221"/>
      <c r="AJ69" s="883"/>
      <c r="AK69" s="883"/>
      <c r="AL69" s="222"/>
      <c r="AM69" s="222"/>
      <c r="AN69" s="223"/>
      <c r="AO69" s="224"/>
      <c r="AP69" s="215"/>
      <c r="AQ69" s="223"/>
      <c r="AR69" s="215"/>
      <c r="AS69" s="225"/>
      <c r="AT69" s="226"/>
      <c r="AU69" s="224"/>
      <c r="AV69" s="227"/>
      <c r="AW69" s="227"/>
      <c r="AX69" s="224"/>
      <c r="AY69" s="225"/>
      <c r="AZ69" s="224"/>
      <c r="BA69" s="224"/>
      <c r="BB69" s="225"/>
      <c r="BC69" s="225"/>
      <c r="BD69" s="224"/>
      <c r="BE69" s="225"/>
      <c r="BF69" s="225"/>
      <c r="BG69" s="227"/>
      <c r="BH69" s="227"/>
      <c r="BI69" s="227"/>
      <c r="BJ69" s="227"/>
      <c r="BK69" s="227"/>
      <c r="BL69" s="227"/>
    </row>
    <row r="70" spans="1:64" ht="16.5" customHeight="1" x14ac:dyDescent="0.2">
      <c r="A70" s="211">
        <v>64</v>
      </c>
      <c r="B70" s="309">
        <v>64</v>
      </c>
      <c r="C70" s="788" t="s">
        <v>67</v>
      </c>
      <c r="D70" s="1320"/>
      <c r="E70" s="216"/>
      <c r="F70" s="216"/>
      <c r="G70" s="1294"/>
      <c r="H70" s="1294"/>
      <c r="I70" s="218"/>
      <c r="J70" s="216"/>
      <c r="K70" s="218"/>
      <c r="L70" s="216"/>
      <c r="M70" s="218"/>
      <c r="N70" s="216"/>
      <c r="O70" s="218"/>
      <c r="P70" s="216"/>
      <c r="Q70" s="1068"/>
      <c r="R70" s="219"/>
      <c r="S70" s="216"/>
      <c r="T70" s="216"/>
      <c r="U70" s="220"/>
      <c r="V70" s="219"/>
      <c r="W70" s="217"/>
      <c r="X70" s="217"/>
      <c r="Y70" s="219"/>
      <c r="Z70" s="216"/>
      <c r="AA70" s="221"/>
      <c r="AB70" s="221"/>
      <c r="AC70" s="1430"/>
      <c r="AD70" s="1430"/>
      <c r="AE70" s="219"/>
      <c r="AF70" s="216"/>
      <c r="AG70" s="216"/>
      <c r="AH70" s="219"/>
      <c r="AI70" s="221"/>
      <c r="AJ70" s="883"/>
      <c r="AK70" s="883"/>
      <c r="AL70" s="222"/>
      <c r="AM70" s="222"/>
      <c r="AN70" s="223"/>
      <c r="AO70" s="224"/>
      <c r="AP70" s="215"/>
      <c r="AQ70" s="223"/>
      <c r="AR70" s="215"/>
      <c r="AS70" s="225"/>
      <c r="AT70" s="226"/>
      <c r="AU70" s="224"/>
      <c r="AV70" s="227"/>
      <c r="AW70" s="227"/>
      <c r="AX70" s="224"/>
      <c r="AY70" s="225"/>
      <c r="AZ70" s="224"/>
      <c r="BA70" s="224"/>
      <c r="BB70" s="225"/>
      <c r="BC70" s="225"/>
      <c r="BD70" s="224"/>
      <c r="BE70" s="225"/>
      <c r="BF70" s="225"/>
      <c r="BG70" s="227"/>
      <c r="BH70" s="227"/>
      <c r="BI70" s="227"/>
      <c r="BJ70" s="227"/>
      <c r="BK70" s="227"/>
      <c r="BL70" s="227"/>
    </row>
    <row r="71" spans="1:64" ht="16.5" customHeight="1" x14ac:dyDescent="0.2">
      <c r="A71" s="789">
        <v>65</v>
      </c>
      <c r="B71" s="790">
        <v>65</v>
      </c>
      <c r="C71" s="791" t="s">
        <v>68</v>
      </c>
      <c r="D71" s="1321"/>
      <c r="E71" s="230"/>
      <c r="F71" s="230"/>
      <c r="G71" s="1295"/>
      <c r="H71" s="1295"/>
      <c r="I71" s="232"/>
      <c r="J71" s="230"/>
      <c r="K71" s="232"/>
      <c r="L71" s="230"/>
      <c r="M71" s="232"/>
      <c r="N71" s="230"/>
      <c r="O71" s="232"/>
      <c r="P71" s="230"/>
      <c r="Q71" s="1165"/>
      <c r="R71" s="233"/>
      <c r="S71" s="230"/>
      <c r="T71" s="230"/>
      <c r="U71" s="234"/>
      <c r="V71" s="233"/>
      <c r="W71" s="231"/>
      <c r="X71" s="231"/>
      <c r="Y71" s="233"/>
      <c r="Z71" s="230"/>
      <c r="AA71" s="235"/>
      <c r="AB71" s="880"/>
      <c r="AC71" s="1431"/>
      <c r="AD71" s="1431"/>
      <c r="AE71" s="233"/>
      <c r="AF71" s="236"/>
      <c r="AG71" s="230"/>
      <c r="AH71" s="237"/>
      <c r="AI71" s="235"/>
      <c r="AJ71" s="884"/>
      <c r="AK71" s="884"/>
      <c r="AL71" s="237"/>
      <c r="AM71" s="237"/>
      <c r="AN71" s="238"/>
      <c r="AO71" s="239"/>
      <c r="AP71" s="229"/>
      <c r="AQ71" s="238"/>
      <c r="AR71" s="229"/>
      <c r="AS71" s="240"/>
      <c r="AT71" s="241"/>
      <c r="AU71" s="239"/>
      <c r="AV71" s="877"/>
      <c r="AW71" s="242"/>
      <c r="AX71" s="239"/>
      <c r="AY71" s="240"/>
      <c r="AZ71" s="892"/>
      <c r="BA71" s="239"/>
      <c r="BB71" s="240"/>
      <c r="BC71" s="240"/>
      <c r="BD71" s="239"/>
      <c r="BE71" s="240"/>
      <c r="BF71" s="240"/>
      <c r="BG71" s="242"/>
      <c r="BH71" s="242"/>
      <c r="BI71" s="242"/>
      <c r="BJ71" s="242"/>
      <c r="BK71" s="242"/>
      <c r="BL71" s="242"/>
    </row>
    <row r="72" spans="1:64" ht="16.5" customHeight="1" x14ac:dyDescent="0.2">
      <c r="A72" s="785">
        <v>66</v>
      </c>
      <c r="B72" s="786">
        <v>66</v>
      </c>
      <c r="C72" s="787" t="s">
        <v>69</v>
      </c>
      <c r="D72" s="1319"/>
      <c r="E72" s="199"/>
      <c r="F72" s="199"/>
      <c r="G72" s="1292"/>
      <c r="H72" s="1292"/>
      <c r="I72" s="201"/>
      <c r="J72" s="199"/>
      <c r="K72" s="201"/>
      <c r="L72" s="199"/>
      <c r="M72" s="201"/>
      <c r="N72" s="199"/>
      <c r="O72" s="201"/>
      <c r="P72" s="199"/>
      <c r="Q72" s="1163"/>
      <c r="R72" s="202"/>
      <c r="S72" s="199"/>
      <c r="T72" s="199"/>
      <c r="U72" s="203"/>
      <c r="V72" s="202"/>
      <c r="W72" s="200"/>
      <c r="X72" s="200"/>
      <c r="Y72" s="202"/>
      <c r="Z72" s="199"/>
      <c r="AA72" s="213"/>
      <c r="AB72" s="879"/>
      <c r="AC72" s="1429"/>
      <c r="AD72" s="1429"/>
      <c r="AE72" s="202"/>
      <c r="AF72" s="199"/>
      <c r="AG72" s="199"/>
      <c r="AH72" s="202"/>
      <c r="AI72" s="213"/>
      <c r="AJ72" s="882"/>
      <c r="AK72" s="882"/>
      <c r="AL72" s="204"/>
      <c r="AM72" s="204"/>
      <c r="AN72" s="205"/>
      <c r="AO72" s="206"/>
      <c r="AP72" s="198"/>
      <c r="AQ72" s="205"/>
      <c r="AR72" s="198"/>
      <c r="AS72" s="207"/>
      <c r="AT72" s="208"/>
      <c r="AU72" s="206"/>
      <c r="AV72" s="876"/>
      <c r="AW72" s="209"/>
      <c r="AX72" s="206"/>
      <c r="AY72" s="207"/>
      <c r="AZ72" s="891"/>
      <c r="BA72" s="206"/>
      <c r="BB72" s="207"/>
      <c r="BC72" s="207"/>
      <c r="BD72" s="206"/>
      <c r="BE72" s="207"/>
      <c r="BF72" s="207"/>
      <c r="BG72" s="209"/>
      <c r="BH72" s="209"/>
      <c r="BI72" s="209"/>
      <c r="BJ72" s="209"/>
      <c r="BK72" s="209"/>
      <c r="BL72" s="209"/>
    </row>
    <row r="73" spans="1:64" ht="16.5" customHeight="1" x14ac:dyDescent="0.2">
      <c r="A73" s="211">
        <v>67</v>
      </c>
      <c r="B73" s="309">
        <v>67</v>
      </c>
      <c r="C73" s="788" t="s">
        <v>3</v>
      </c>
      <c r="D73" s="1320"/>
      <c r="E73" s="216"/>
      <c r="F73" s="216"/>
      <c r="G73" s="1294"/>
      <c r="H73" s="1294"/>
      <c r="I73" s="218"/>
      <c r="J73" s="216"/>
      <c r="K73" s="218"/>
      <c r="L73" s="216"/>
      <c r="M73" s="218"/>
      <c r="N73" s="216"/>
      <c r="O73" s="218"/>
      <c r="P73" s="216"/>
      <c r="Q73" s="1068"/>
      <c r="R73" s="219"/>
      <c r="S73" s="216"/>
      <c r="T73" s="216"/>
      <c r="U73" s="220"/>
      <c r="V73" s="219"/>
      <c r="W73" s="217"/>
      <c r="X73" s="217"/>
      <c r="Y73" s="219"/>
      <c r="Z73" s="216"/>
      <c r="AA73" s="221"/>
      <c r="AB73" s="221"/>
      <c r="AC73" s="1430"/>
      <c r="AD73" s="1430"/>
      <c r="AE73" s="219"/>
      <c r="AF73" s="216"/>
      <c r="AG73" s="216"/>
      <c r="AH73" s="219"/>
      <c r="AI73" s="221"/>
      <c r="AJ73" s="883"/>
      <c r="AK73" s="883"/>
      <c r="AL73" s="222"/>
      <c r="AM73" s="222"/>
      <c r="AN73" s="223"/>
      <c r="AO73" s="224"/>
      <c r="AP73" s="215"/>
      <c r="AQ73" s="223"/>
      <c r="AR73" s="215"/>
      <c r="AS73" s="225"/>
      <c r="AT73" s="226"/>
      <c r="AU73" s="224"/>
      <c r="AV73" s="227"/>
      <c r="AW73" s="227"/>
      <c r="AX73" s="224"/>
      <c r="AY73" s="225"/>
      <c r="AZ73" s="224"/>
      <c r="BA73" s="224"/>
      <c r="BB73" s="225"/>
      <c r="BC73" s="225"/>
      <c r="BD73" s="224"/>
      <c r="BE73" s="225"/>
      <c r="BF73" s="225"/>
      <c r="BG73" s="227"/>
      <c r="BH73" s="227"/>
      <c r="BI73" s="227"/>
      <c r="BJ73" s="227"/>
      <c r="BK73" s="227"/>
      <c r="BL73" s="227"/>
    </row>
    <row r="74" spans="1:64" ht="16.5" customHeight="1" x14ac:dyDescent="0.2">
      <c r="A74" s="211">
        <v>68</v>
      </c>
      <c r="B74" s="309">
        <v>68</v>
      </c>
      <c r="C74" s="788" t="s">
        <v>2</v>
      </c>
      <c r="D74" s="1320"/>
      <c r="E74" s="216"/>
      <c r="F74" s="216"/>
      <c r="G74" s="1294"/>
      <c r="H74" s="1294"/>
      <c r="I74" s="218"/>
      <c r="J74" s="216"/>
      <c r="K74" s="218"/>
      <c r="L74" s="216"/>
      <c r="M74" s="218"/>
      <c r="N74" s="216"/>
      <c r="O74" s="218"/>
      <c r="P74" s="216"/>
      <c r="Q74" s="1068"/>
      <c r="R74" s="219"/>
      <c r="S74" s="216"/>
      <c r="T74" s="216"/>
      <c r="U74" s="220"/>
      <c r="V74" s="219"/>
      <c r="W74" s="217"/>
      <c r="X74" s="217"/>
      <c r="Y74" s="219"/>
      <c r="Z74" s="216"/>
      <c r="AA74" s="221"/>
      <c r="AB74" s="221"/>
      <c r="AC74" s="1430"/>
      <c r="AD74" s="1430"/>
      <c r="AE74" s="219"/>
      <c r="AF74" s="216"/>
      <c r="AG74" s="216"/>
      <c r="AH74" s="219"/>
      <c r="AI74" s="221"/>
      <c r="AJ74" s="883"/>
      <c r="AK74" s="883"/>
      <c r="AL74" s="222"/>
      <c r="AM74" s="222"/>
      <c r="AN74" s="223"/>
      <c r="AO74" s="224"/>
      <c r="AP74" s="215"/>
      <c r="AQ74" s="223"/>
      <c r="AR74" s="215"/>
      <c r="AS74" s="225"/>
      <c r="AT74" s="226"/>
      <c r="AU74" s="224"/>
      <c r="AV74" s="227"/>
      <c r="AW74" s="227"/>
      <c r="AX74" s="224"/>
      <c r="AY74" s="225"/>
      <c r="AZ74" s="224"/>
      <c r="BA74" s="224"/>
      <c r="BB74" s="225"/>
      <c r="BC74" s="225"/>
      <c r="BD74" s="224"/>
      <c r="BE74" s="225"/>
      <c r="BF74" s="225"/>
      <c r="BG74" s="227"/>
      <c r="BH74" s="227"/>
      <c r="BI74" s="227"/>
      <c r="BJ74" s="227"/>
      <c r="BK74" s="227"/>
      <c r="BL74" s="227"/>
    </row>
    <row r="75" spans="1:64" ht="16.5" customHeight="1" x14ac:dyDescent="0.2">
      <c r="A75" s="211">
        <v>69</v>
      </c>
      <c r="B75" s="309">
        <v>69</v>
      </c>
      <c r="C75" s="788" t="s">
        <v>91</v>
      </c>
      <c r="D75" s="1320"/>
      <c r="E75" s="216"/>
      <c r="F75" s="216"/>
      <c r="G75" s="1294"/>
      <c r="H75" s="1294"/>
      <c r="I75" s="218"/>
      <c r="J75" s="216"/>
      <c r="K75" s="218"/>
      <c r="L75" s="216"/>
      <c r="M75" s="218"/>
      <c r="N75" s="216"/>
      <c r="O75" s="218"/>
      <c r="P75" s="216"/>
      <c r="Q75" s="1068"/>
      <c r="R75" s="219"/>
      <c r="S75" s="216"/>
      <c r="T75" s="216"/>
      <c r="U75" s="220"/>
      <c r="V75" s="219"/>
      <c r="W75" s="217"/>
      <c r="X75" s="217"/>
      <c r="Y75" s="219"/>
      <c r="Z75" s="216"/>
      <c r="AA75" s="221"/>
      <c r="AB75" s="221"/>
      <c r="AC75" s="1430"/>
      <c r="AD75" s="1430"/>
      <c r="AE75" s="219"/>
      <c r="AF75" s="216"/>
      <c r="AG75" s="216"/>
      <c r="AH75" s="219"/>
      <c r="AI75" s="221"/>
      <c r="AJ75" s="883"/>
      <c r="AK75" s="883"/>
      <c r="AL75" s="222"/>
      <c r="AM75" s="222"/>
      <c r="AN75" s="223"/>
      <c r="AO75" s="224"/>
      <c r="AP75" s="215"/>
      <c r="AQ75" s="223"/>
      <c r="AR75" s="215"/>
      <c r="AS75" s="225"/>
      <c r="AT75" s="226"/>
      <c r="AU75" s="224"/>
      <c r="AV75" s="227"/>
      <c r="AW75" s="227"/>
      <c r="AX75" s="224"/>
      <c r="AY75" s="225"/>
      <c r="AZ75" s="224"/>
      <c r="BA75" s="224"/>
      <c r="BB75" s="225"/>
      <c r="BC75" s="225"/>
      <c r="BD75" s="224"/>
      <c r="BE75" s="225"/>
      <c r="BF75" s="225"/>
      <c r="BG75" s="227"/>
      <c r="BH75" s="227"/>
      <c r="BI75" s="227"/>
      <c r="BJ75" s="227"/>
      <c r="BK75" s="227"/>
      <c r="BL75" s="227"/>
    </row>
    <row r="76" spans="1:64" s="101" customFormat="1" ht="16.5" customHeight="1" thickBot="1" x14ac:dyDescent="0.25">
      <c r="A76" s="874"/>
      <c r="B76" s="875"/>
      <c r="C76" s="1312" t="s">
        <v>257</v>
      </c>
      <c r="D76" s="1322"/>
      <c r="E76" s="244"/>
      <c r="F76" s="244"/>
      <c r="G76" s="1323"/>
      <c r="H76" s="1323"/>
      <c r="I76" s="1322"/>
      <c r="J76" s="244"/>
      <c r="K76" s="1322"/>
      <c r="L76" s="244"/>
      <c r="M76" s="1322"/>
      <c r="N76" s="244"/>
      <c r="O76" s="1322"/>
      <c r="P76" s="244"/>
      <c r="Q76" s="1324"/>
      <c r="R76" s="246"/>
      <c r="S76" s="244"/>
      <c r="T76" s="244"/>
      <c r="U76" s="247"/>
      <c r="V76" s="246"/>
      <c r="W76" s="245"/>
      <c r="X76" s="245"/>
      <c r="Y76" s="246"/>
      <c r="Z76" s="245"/>
      <c r="AA76" s="248"/>
      <c r="AB76" s="881"/>
      <c r="AC76" s="1432"/>
      <c r="AD76" s="1432"/>
      <c r="AE76" s="246"/>
      <c r="AF76" s="244"/>
      <c r="AG76" s="244"/>
      <c r="AH76" s="246"/>
      <c r="AI76" s="248"/>
      <c r="AJ76" s="885"/>
      <c r="AK76" s="885"/>
      <c r="AL76" s="249"/>
      <c r="AM76" s="249"/>
      <c r="AN76" s="250"/>
      <c r="AO76" s="251"/>
      <c r="AP76" s="243"/>
      <c r="AQ76" s="250"/>
      <c r="AR76" s="243"/>
      <c r="AS76" s="252"/>
      <c r="AT76" s="253"/>
      <c r="AU76" s="251"/>
      <c r="AV76" s="878"/>
      <c r="AW76" s="254"/>
      <c r="AX76" s="251"/>
      <c r="AY76" s="252"/>
      <c r="AZ76" s="893"/>
      <c r="BA76" s="251"/>
      <c r="BB76" s="252"/>
      <c r="BC76" s="252"/>
      <c r="BD76" s="251"/>
      <c r="BE76" s="252"/>
      <c r="BF76" s="252"/>
      <c r="BG76" s="254"/>
      <c r="BH76" s="254"/>
      <c r="BI76" s="254"/>
      <c r="BJ76" s="254"/>
      <c r="BK76" s="254"/>
      <c r="BL76" s="254"/>
    </row>
    <row r="77" spans="1:64" customFormat="1" ht="6.75" customHeight="1" thickTop="1" x14ac:dyDescent="0.2">
      <c r="A77" s="899"/>
      <c r="B77" s="899"/>
      <c r="C77" s="899"/>
      <c r="D77" s="899"/>
      <c r="E77" s="899"/>
      <c r="F77" s="899"/>
      <c r="G77" s="899"/>
      <c r="H77" s="899"/>
      <c r="I77" s="899"/>
      <c r="J77" s="899"/>
      <c r="K77" s="899"/>
      <c r="L77" s="899"/>
      <c r="M77" s="899"/>
      <c r="N77" s="899"/>
      <c r="O77" s="899"/>
      <c r="P77" s="899"/>
      <c r="Q77" s="899"/>
      <c r="R77" s="899"/>
      <c r="S77" s="899"/>
      <c r="T77" s="899"/>
      <c r="U77" s="899"/>
      <c r="V77" s="899"/>
      <c r="W77" s="899"/>
      <c r="X77" s="899"/>
      <c r="Y77" s="899"/>
      <c r="Z77" s="899"/>
      <c r="AA77" s="899"/>
      <c r="AB77" s="899"/>
      <c r="AC77" s="899"/>
      <c r="AD77" s="899"/>
      <c r="AE77" s="899"/>
      <c r="AF77" s="899"/>
      <c r="AG77" s="899"/>
      <c r="AH77" s="899"/>
      <c r="AI77" s="899"/>
      <c r="AJ77" s="899"/>
      <c r="AK77" s="899"/>
      <c r="AL77" s="899"/>
      <c r="AM77" s="899"/>
      <c r="AN77" s="899"/>
      <c r="AO77" s="899"/>
      <c r="AP77" s="899"/>
      <c r="AQ77" s="899"/>
      <c r="AR77" s="899"/>
      <c r="AS77" s="899"/>
      <c r="AT77" s="899"/>
      <c r="AU77" s="899"/>
      <c r="AV77" s="899"/>
      <c r="AW77" s="899"/>
      <c r="AX77" s="899"/>
      <c r="AY77" s="899"/>
      <c r="AZ77" s="899"/>
      <c r="BA77" s="899"/>
      <c r="BB77" s="899"/>
      <c r="BC77" s="899"/>
      <c r="BD77" s="899"/>
      <c r="BE77" s="899"/>
      <c r="BF77" s="899"/>
      <c r="BG77" s="899"/>
      <c r="BH77" s="899"/>
      <c r="BI77" s="899"/>
      <c r="BJ77" s="899"/>
      <c r="BK77" s="899"/>
      <c r="BL77" s="899"/>
    </row>
    <row r="78" spans="1:64" ht="16.5" customHeight="1" x14ac:dyDescent="0.2">
      <c r="A78" s="210">
        <v>341001</v>
      </c>
      <c r="B78" s="308">
        <v>341001</v>
      </c>
      <c r="C78" s="197" t="s">
        <v>262</v>
      </c>
      <c r="D78" s="201"/>
      <c r="E78" s="199"/>
      <c r="F78" s="199"/>
      <c r="G78" s="1292"/>
      <c r="H78" s="1292"/>
      <c r="I78" s="201"/>
      <c r="J78" s="199"/>
      <c r="K78" s="201"/>
      <c r="L78" s="199"/>
      <c r="M78" s="201"/>
      <c r="N78" s="199"/>
      <c r="O78" s="201"/>
      <c r="P78" s="199"/>
      <c r="Q78" s="1163"/>
      <c r="R78" s="202"/>
      <c r="S78" s="199"/>
      <c r="T78" s="199"/>
      <c r="U78" s="203"/>
      <c r="V78" s="202"/>
      <c r="W78" s="200"/>
      <c r="X78" s="200"/>
      <c r="Y78" s="202"/>
      <c r="Z78" s="199"/>
      <c r="AA78" s="213"/>
      <c r="AB78" s="879"/>
      <c r="AC78" s="1429"/>
      <c r="AD78" s="1429"/>
      <c r="AE78" s="202"/>
      <c r="AF78" s="199"/>
      <c r="AG78" s="199"/>
      <c r="AH78" s="202"/>
      <c r="AI78" s="213"/>
      <c r="AJ78" s="882"/>
      <c r="AK78" s="882"/>
      <c r="AL78" s="204"/>
      <c r="AM78" s="204"/>
      <c r="AN78" s="205"/>
      <c r="AO78" s="206"/>
      <c r="AP78" s="198"/>
      <c r="AQ78" s="205"/>
      <c r="AR78" s="198"/>
      <c r="AS78" s="207"/>
      <c r="AT78" s="208"/>
      <c r="AU78" s="206"/>
      <c r="AV78" s="876"/>
      <c r="AW78" s="209"/>
      <c r="AX78" s="206"/>
      <c r="AY78" s="207"/>
      <c r="AZ78" s="891"/>
      <c r="BA78" s="206"/>
      <c r="BB78" s="207"/>
      <c r="BC78" s="207"/>
      <c r="BD78" s="206"/>
      <c r="BE78" s="207"/>
      <c r="BF78" s="207"/>
      <c r="BG78" s="209"/>
      <c r="BH78" s="209"/>
      <c r="BI78" s="209"/>
      <c r="BJ78" s="209"/>
      <c r="BK78" s="209"/>
      <c r="BL78" s="209"/>
    </row>
    <row r="79" spans="1:64" ht="16.5" customHeight="1" x14ac:dyDescent="0.2">
      <c r="A79" s="211">
        <v>343001</v>
      </c>
      <c r="B79" s="309">
        <v>343001</v>
      </c>
      <c r="C79" s="214" t="s">
        <v>380</v>
      </c>
      <c r="D79" s="218"/>
      <c r="E79" s="216"/>
      <c r="F79" s="216"/>
      <c r="G79" s="1294"/>
      <c r="H79" s="1294"/>
      <c r="I79" s="218"/>
      <c r="J79" s="216"/>
      <c r="K79" s="218"/>
      <c r="L79" s="216"/>
      <c r="M79" s="218"/>
      <c r="N79" s="216"/>
      <c r="O79" s="218"/>
      <c r="P79" s="216"/>
      <c r="Q79" s="1068"/>
      <c r="R79" s="219"/>
      <c r="S79" s="216"/>
      <c r="T79" s="216"/>
      <c r="U79" s="220"/>
      <c r="V79" s="219"/>
      <c r="W79" s="217"/>
      <c r="X79" s="217"/>
      <c r="Y79" s="219"/>
      <c r="Z79" s="216"/>
      <c r="AA79" s="221"/>
      <c r="AB79" s="221"/>
      <c r="AC79" s="1430"/>
      <c r="AD79" s="1430"/>
      <c r="AE79" s="219"/>
      <c r="AF79" s="216"/>
      <c r="AG79" s="216"/>
      <c r="AH79" s="219"/>
      <c r="AI79" s="221"/>
      <c r="AJ79" s="883"/>
      <c r="AK79" s="883"/>
      <c r="AL79" s="222"/>
      <c r="AM79" s="222"/>
      <c r="AN79" s="223"/>
      <c r="AO79" s="224"/>
      <c r="AP79" s="215"/>
      <c r="AQ79" s="223"/>
      <c r="AR79" s="215"/>
      <c r="AS79" s="225"/>
      <c r="AT79" s="226"/>
      <c r="AU79" s="224"/>
      <c r="AV79" s="227"/>
      <c r="AW79" s="227"/>
      <c r="AX79" s="224"/>
      <c r="AY79" s="225"/>
      <c r="AZ79" s="224"/>
      <c r="BA79" s="224"/>
      <c r="BB79" s="225"/>
      <c r="BC79" s="225"/>
      <c r="BD79" s="224"/>
      <c r="BE79" s="225"/>
      <c r="BF79" s="225"/>
      <c r="BG79" s="227"/>
      <c r="BH79" s="227"/>
      <c r="BI79" s="227"/>
      <c r="BJ79" s="227"/>
      <c r="BK79" s="227"/>
      <c r="BL79" s="227"/>
    </row>
    <row r="80" spans="1:64" ht="16.5" customHeight="1" x14ac:dyDescent="0.2">
      <c r="A80" s="211">
        <v>344001</v>
      </c>
      <c r="B80" s="309">
        <v>344001</v>
      </c>
      <c r="C80" s="214" t="s">
        <v>263</v>
      </c>
      <c r="D80" s="218"/>
      <c r="E80" s="216"/>
      <c r="F80" s="216"/>
      <c r="G80" s="1294"/>
      <c r="H80" s="1294"/>
      <c r="I80" s="218"/>
      <c r="J80" s="216"/>
      <c r="K80" s="218"/>
      <c r="L80" s="216"/>
      <c r="M80" s="218"/>
      <c r="N80" s="216"/>
      <c r="O80" s="218"/>
      <c r="P80" s="216"/>
      <c r="Q80" s="1068"/>
      <c r="R80" s="219"/>
      <c r="S80" s="216"/>
      <c r="T80" s="216"/>
      <c r="U80" s="220"/>
      <c r="V80" s="219"/>
      <c r="W80" s="217"/>
      <c r="X80" s="217"/>
      <c r="Y80" s="219"/>
      <c r="Z80" s="216"/>
      <c r="AA80" s="221"/>
      <c r="AB80" s="221"/>
      <c r="AC80" s="1430"/>
      <c r="AD80" s="1430"/>
      <c r="AE80" s="219"/>
      <c r="AF80" s="216"/>
      <c r="AG80" s="216"/>
      <c r="AH80" s="219"/>
      <c r="AI80" s="221"/>
      <c r="AJ80" s="883"/>
      <c r="AK80" s="883"/>
      <c r="AL80" s="222"/>
      <c r="AM80" s="222"/>
      <c r="AN80" s="223"/>
      <c r="AO80" s="224"/>
      <c r="AP80" s="215"/>
      <c r="AQ80" s="223"/>
      <c r="AR80" s="215"/>
      <c r="AS80" s="225"/>
      <c r="AT80" s="226"/>
      <c r="AU80" s="224"/>
      <c r="AV80" s="227"/>
      <c r="AW80" s="227"/>
      <c r="AX80" s="224"/>
      <c r="AY80" s="225"/>
      <c r="AZ80" s="224"/>
      <c r="BA80" s="224"/>
      <c r="BB80" s="225"/>
      <c r="BC80" s="225"/>
      <c r="BD80" s="224"/>
      <c r="BE80" s="225"/>
      <c r="BF80" s="225"/>
      <c r="BG80" s="227"/>
      <c r="BH80" s="227"/>
      <c r="BI80" s="227"/>
      <c r="BJ80" s="227"/>
      <c r="BK80" s="227"/>
      <c r="BL80" s="227"/>
    </row>
    <row r="81" spans="1:64" ht="16.5" customHeight="1" x14ac:dyDescent="0.2">
      <c r="A81" s="211">
        <v>345001</v>
      </c>
      <c r="B81" s="309">
        <v>345001</v>
      </c>
      <c r="C81" s="214" t="s">
        <v>553</v>
      </c>
      <c r="D81" s="218"/>
      <c r="E81" s="216"/>
      <c r="F81" s="216"/>
      <c r="G81" s="1294"/>
      <c r="H81" s="1294"/>
      <c r="I81" s="218"/>
      <c r="J81" s="216"/>
      <c r="K81" s="218"/>
      <c r="L81" s="216"/>
      <c r="M81" s="218"/>
      <c r="N81" s="216"/>
      <c r="O81" s="218"/>
      <c r="P81" s="216"/>
      <c r="Q81" s="1068"/>
      <c r="R81" s="894"/>
      <c r="S81" s="894"/>
      <c r="T81" s="894"/>
      <c r="U81" s="894"/>
      <c r="V81" s="894"/>
      <c r="W81" s="216"/>
      <c r="X81" s="894"/>
      <c r="Y81" s="894"/>
      <c r="Z81" s="894"/>
      <c r="AA81" s="894"/>
      <c r="AB81" s="894"/>
      <c r="AC81" s="1433"/>
      <c r="AD81" s="1433"/>
      <c r="AE81" s="894"/>
      <c r="AF81" s="894"/>
      <c r="AG81" s="894"/>
      <c r="AH81" s="894"/>
      <c r="AI81" s="894"/>
      <c r="AJ81" s="896"/>
      <c r="AK81" s="896"/>
      <c r="AL81" s="897"/>
      <c r="AM81" s="897"/>
      <c r="AN81" s="223"/>
      <c r="AO81" s="887"/>
      <c r="AP81" s="895"/>
      <c r="AQ81" s="898"/>
      <c r="AR81" s="895"/>
      <c r="AS81" s="887"/>
      <c r="AT81" s="887"/>
      <c r="AU81" s="887"/>
      <c r="AV81" s="887"/>
      <c r="AW81" s="887"/>
      <c r="AX81" s="887"/>
      <c r="AY81" s="887"/>
      <c r="AZ81" s="887"/>
      <c r="BA81" s="887"/>
      <c r="BB81" s="887"/>
      <c r="BC81" s="887"/>
      <c r="BD81" s="887"/>
      <c r="BE81" s="887"/>
      <c r="BF81" s="887"/>
      <c r="BG81" s="887"/>
      <c r="BH81" s="887"/>
      <c r="BI81" s="887"/>
      <c r="BJ81" s="887"/>
      <c r="BK81" s="887"/>
      <c r="BL81" s="887"/>
    </row>
    <row r="82" spans="1:64" ht="16.5" customHeight="1" x14ac:dyDescent="0.2">
      <c r="A82" s="212">
        <v>346001</v>
      </c>
      <c r="B82" s="310">
        <v>346001</v>
      </c>
      <c r="C82" s="228" t="s">
        <v>264</v>
      </c>
      <c r="D82" s="232"/>
      <c r="E82" s="230"/>
      <c r="F82" s="230"/>
      <c r="G82" s="1295"/>
      <c r="H82" s="1295"/>
      <c r="I82" s="232"/>
      <c r="J82" s="230"/>
      <c r="K82" s="232"/>
      <c r="L82" s="230"/>
      <c r="M82" s="232"/>
      <c r="N82" s="230"/>
      <c r="O82" s="232"/>
      <c r="P82" s="230"/>
      <c r="Q82" s="1165"/>
      <c r="R82" s="233"/>
      <c r="S82" s="230"/>
      <c r="T82" s="230"/>
      <c r="U82" s="234"/>
      <c r="V82" s="233"/>
      <c r="W82" s="231"/>
      <c r="X82" s="231"/>
      <c r="Y82" s="233"/>
      <c r="Z82" s="230"/>
      <c r="AA82" s="235"/>
      <c r="AB82" s="880"/>
      <c r="AC82" s="1431"/>
      <c r="AD82" s="1431"/>
      <c r="AE82" s="233"/>
      <c r="AF82" s="236"/>
      <c r="AG82" s="230"/>
      <c r="AH82" s="237"/>
      <c r="AI82" s="235"/>
      <c r="AJ82" s="884"/>
      <c r="AK82" s="884"/>
      <c r="AL82" s="237"/>
      <c r="AM82" s="237"/>
      <c r="AN82" s="238"/>
      <c r="AO82" s="239"/>
      <c r="AP82" s="229"/>
      <c r="AQ82" s="238"/>
      <c r="AR82" s="229"/>
      <c r="AS82" s="240"/>
      <c r="AT82" s="241"/>
      <c r="AU82" s="239"/>
      <c r="AV82" s="877"/>
      <c r="AW82" s="242"/>
      <c r="AX82" s="239"/>
      <c r="AY82" s="240"/>
      <c r="AZ82" s="892"/>
      <c r="BA82" s="239"/>
      <c r="BB82" s="240"/>
      <c r="BC82" s="240"/>
      <c r="BD82" s="239"/>
      <c r="BE82" s="240"/>
      <c r="BF82" s="240"/>
      <c r="BG82" s="242"/>
      <c r="BH82" s="242"/>
      <c r="BI82" s="242"/>
      <c r="BJ82" s="242"/>
      <c r="BK82" s="242"/>
      <c r="BL82" s="242"/>
    </row>
    <row r="83" spans="1:64" ht="16.5" customHeight="1" x14ac:dyDescent="0.2">
      <c r="A83" s="210">
        <v>347001</v>
      </c>
      <c r="B83" s="308">
        <v>347001</v>
      </c>
      <c r="C83" s="197" t="s">
        <v>265</v>
      </c>
      <c r="D83" s="201"/>
      <c r="E83" s="199"/>
      <c r="F83" s="199"/>
      <c r="G83" s="1292"/>
      <c r="H83" s="1292"/>
      <c r="I83" s="201"/>
      <c r="J83" s="199"/>
      <c r="K83" s="201"/>
      <c r="L83" s="199"/>
      <c r="M83" s="201"/>
      <c r="N83" s="199"/>
      <c r="O83" s="201"/>
      <c r="P83" s="199"/>
      <c r="Q83" s="1163"/>
      <c r="R83" s="202"/>
      <c r="S83" s="199"/>
      <c r="T83" s="199"/>
      <c r="U83" s="203"/>
      <c r="V83" s="202"/>
      <c r="W83" s="200"/>
      <c r="X83" s="200"/>
      <c r="Y83" s="202"/>
      <c r="Z83" s="199"/>
      <c r="AA83" s="213"/>
      <c r="AB83" s="879"/>
      <c r="AC83" s="1429"/>
      <c r="AD83" s="1429"/>
      <c r="AE83" s="202"/>
      <c r="AF83" s="199"/>
      <c r="AG83" s="199"/>
      <c r="AH83" s="202"/>
      <c r="AI83" s="213"/>
      <c r="AJ83" s="882"/>
      <c r="AK83" s="882"/>
      <c r="AL83" s="204"/>
      <c r="AM83" s="204"/>
      <c r="AN83" s="205"/>
      <c r="AO83" s="206"/>
      <c r="AP83" s="198"/>
      <c r="AQ83" s="205"/>
      <c r="AR83" s="198"/>
      <c r="AS83" s="207"/>
      <c r="AT83" s="208"/>
      <c r="AU83" s="206"/>
      <c r="AV83" s="876"/>
      <c r="AW83" s="209"/>
      <c r="AX83" s="206"/>
      <c r="AY83" s="207"/>
      <c r="AZ83" s="891"/>
      <c r="BA83" s="206"/>
      <c r="BB83" s="207"/>
      <c r="BC83" s="207"/>
      <c r="BD83" s="206"/>
      <c r="BE83" s="207"/>
      <c r="BF83" s="207"/>
      <c r="BG83" s="209"/>
      <c r="BH83" s="209"/>
      <c r="BI83" s="209"/>
      <c r="BJ83" s="209"/>
      <c r="BK83" s="209"/>
      <c r="BL83" s="209"/>
    </row>
    <row r="84" spans="1:64" ht="16.5" customHeight="1" x14ac:dyDescent="0.2">
      <c r="A84" s="211">
        <v>348001</v>
      </c>
      <c r="B84" s="309">
        <v>348001</v>
      </c>
      <c r="C84" s="214" t="s">
        <v>506</v>
      </c>
      <c r="D84" s="218"/>
      <c r="E84" s="216"/>
      <c r="F84" s="216"/>
      <c r="G84" s="1294"/>
      <c r="H84" s="1294"/>
      <c r="I84" s="218"/>
      <c r="J84" s="216"/>
      <c r="K84" s="218"/>
      <c r="L84" s="216"/>
      <c r="M84" s="218"/>
      <c r="N84" s="216"/>
      <c r="O84" s="218"/>
      <c r="P84" s="216"/>
      <c r="Q84" s="1068"/>
      <c r="R84" s="219"/>
      <c r="S84" s="216"/>
      <c r="T84" s="216"/>
      <c r="U84" s="220"/>
      <c r="V84" s="219"/>
      <c r="W84" s="217"/>
      <c r="X84" s="217"/>
      <c r="Y84" s="219"/>
      <c r="Z84" s="216"/>
      <c r="AA84" s="221"/>
      <c r="AB84" s="221"/>
      <c r="AC84" s="1430"/>
      <c r="AD84" s="1430"/>
      <c r="AE84" s="219"/>
      <c r="AF84" s="216"/>
      <c r="AG84" s="216"/>
      <c r="AH84" s="219"/>
      <c r="AI84" s="221"/>
      <c r="AJ84" s="883"/>
      <c r="AK84" s="883"/>
      <c r="AL84" s="222"/>
      <c r="AM84" s="222"/>
      <c r="AN84" s="223"/>
      <c r="AO84" s="224"/>
      <c r="AP84" s="215"/>
      <c r="AQ84" s="223"/>
      <c r="AR84" s="215"/>
      <c r="AS84" s="225"/>
      <c r="AT84" s="226"/>
      <c r="AU84" s="224"/>
      <c r="AV84" s="227"/>
      <c r="AW84" s="227"/>
      <c r="AX84" s="224"/>
      <c r="AY84" s="225"/>
      <c r="AZ84" s="224"/>
      <c r="BA84" s="224"/>
      <c r="BB84" s="225"/>
      <c r="BC84" s="225"/>
      <c r="BD84" s="224"/>
      <c r="BE84" s="225"/>
      <c r="BF84" s="225"/>
      <c r="BG84" s="227"/>
      <c r="BH84" s="227"/>
      <c r="BI84" s="227"/>
      <c r="BJ84" s="227"/>
      <c r="BK84" s="227"/>
      <c r="BL84" s="227"/>
    </row>
    <row r="85" spans="1:64" ht="16.5" customHeight="1" x14ac:dyDescent="0.2">
      <c r="A85" s="1505" t="s">
        <v>1194</v>
      </c>
      <c r="B85" s="1506" t="s">
        <v>1194</v>
      </c>
      <c r="C85" s="1507" t="s">
        <v>1196</v>
      </c>
      <c r="D85" s="218"/>
      <c r="E85" s="216"/>
      <c r="F85" s="216"/>
      <c r="G85" s="1294"/>
      <c r="H85" s="1294"/>
      <c r="I85" s="218"/>
      <c r="J85" s="216"/>
      <c r="K85" s="218"/>
      <c r="L85" s="216"/>
      <c r="M85" s="218"/>
      <c r="N85" s="216"/>
      <c r="O85" s="218"/>
      <c r="P85" s="216"/>
      <c r="Q85" s="1068"/>
      <c r="R85" s="219"/>
      <c r="S85" s="216"/>
      <c r="T85" s="216"/>
      <c r="U85" s="220"/>
      <c r="V85" s="219"/>
      <c r="W85" s="217"/>
      <c r="X85" s="217"/>
      <c r="Y85" s="219"/>
      <c r="Z85" s="216"/>
      <c r="AA85" s="221"/>
      <c r="AB85" s="221"/>
      <c r="AC85" s="1430"/>
      <c r="AD85" s="1430"/>
      <c r="AE85" s="219"/>
      <c r="AF85" s="216"/>
      <c r="AG85" s="216"/>
      <c r="AH85" s="219"/>
      <c r="AI85" s="221"/>
      <c r="AJ85" s="883"/>
      <c r="AK85" s="883"/>
      <c r="AL85" s="222"/>
      <c r="AM85" s="222"/>
      <c r="AN85" s="223"/>
      <c r="AO85" s="224"/>
      <c r="AP85" s="215"/>
      <c r="AQ85" s="223"/>
      <c r="AR85" s="215"/>
      <c r="AS85" s="225"/>
      <c r="AT85" s="226"/>
      <c r="AU85" s="224"/>
      <c r="AV85" s="227"/>
      <c r="AW85" s="227"/>
      <c r="AX85" s="224"/>
      <c r="AY85" s="225"/>
      <c r="AZ85" s="224"/>
      <c r="BA85" s="224"/>
      <c r="BB85" s="225"/>
      <c r="BC85" s="225"/>
      <c r="BD85" s="224"/>
      <c r="BE85" s="225"/>
      <c r="BF85" s="225"/>
      <c r="BG85" s="227"/>
      <c r="BH85" s="227"/>
      <c r="BI85" s="227"/>
      <c r="BJ85" s="227"/>
      <c r="BK85" s="227"/>
      <c r="BL85" s="227"/>
    </row>
    <row r="86" spans="1:64" ht="16.5" customHeight="1" x14ac:dyDescent="0.2">
      <c r="A86" s="1505" t="s">
        <v>1195</v>
      </c>
      <c r="B86" s="1506" t="s">
        <v>1195</v>
      </c>
      <c r="C86" s="1507" t="s">
        <v>1197</v>
      </c>
      <c r="D86" s="218"/>
      <c r="E86" s="216"/>
      <c r="F86" s="216"/>
      <c r="G86" s="1294"/>
      <c r="H86" s="1294"/>
      <c r="I86" s="218"/>
      <c r="J86" s="216"/>
      <c r="K86" s="218"/>
      <c r="L86" s="216"/>
      <c r="M86" s="218"/>
      <c r="N86" s="216"/>
      <c r="O86" s="218"/>
      <c r="P86" s="216"/>
      <c r="Q86" s="1068"/>
      <c r="R86" s="219"/>
      <c r="S86" s="216"/>
      <c r="T86" s="216"/>
      <c r="U86" s="220"/>
      <c r="V86" s="219"/>
      <c r="W86" s="217"/>
      <c r="X86" s="217"/>
      <c r="Y86" s="219"/>
      <c r="Z86" s="216"/>
      <c r="AA86" s="221"/>
      <c r="AB86" s="221"/>
      <c r="AC86" s="1430"/>
      <c r="AD86" s="1430"/>
      <c r="AE86" s="219"/>
      <c r="AF86" s="216"/>
      <c r="AG86" s="216"/>
      <c r="AH86" s="219"/>
      <c r="AI86" s="221"/>
      <c r="AJ86" s="883"/>
      <c r="AK86" s="883"/>
      <c r="AL86" s="222"/>
      <c r="AM86" s="222"/>
      <c r="AN86" s="223"/>
      <c r="AO86" s="224"/>
      <c r="AP86" s="215"/>
      <c r="AQ86" s="223"/>
      <c r="AR86" s="215"/>
      <c r="AS86" s="225"/>
      <c r="AT86" s="226"/>
      <c r="AU86" s="224"/>
      <c r="AV86" s="227"/>
      <c r="AW86" s="227"/>
      <c r="AX86" s="224"/>
      <c r="AY86" s="225"/>
      <c r="AZ86" s="224"/>
      <c r="BA86" s="224"/>
      <c r="BB86" s="225"/>
      <c r="BC86" s="225"/>
      <c r="BD86" s="224"/>
      <c r="BE86" s="225"/>
      <c r="BF86" s="225"/>
      <c r="BG86" s="227"/>
      <c r="BH86" s="227"/>
      <c r="BI86" s="227"/>
      <c r="BJ86" s="227"/>
      <c r="BK86" s="227"/>
      <c r="BL86" s="227"/>
    </row>
    <row r="87" spans="1:64" ht="16.5" customHeight="1" x14ac:dyDescent="0.2">
      <c r="A87" s="212" t="s">
        <v>647</v>
      </c>
      <c r="B87" s="310" t="s">
        <v>647</v>
      </c>
      <c r="C87" s="228" t="s">
        <v>1054</v>
      </c>
      <c r="D87" s="232"/>
      <c r="E87" s="230"/>
      <c r="F87" s="230"/>
      <c r="G87" s="1295"/>
      <c r="H87" s="1295"/>
      <c r="I87" s="232"/>
      <c r="J87" s="230"/>
      <c r="K87" s="232"/>
      <c r="L87" s="230"/>
      <c r="M87" s="232"/>
      <c r="N87" s="230"/>
      <c r="O87" s="232"/>
      <c r="P87" s="230"/>
      <c r="Q87" s="1165"/>
      <c r="R87" s="233"/>
      <c r="S87" s="230"/>
      <c r="T87" s="230"/>
      <c r="U87" s="234"/>
      <c r="V87" s="233"/>
      <c r="W87" s="231"/>
      <c r="X87" s="231"/>
      <c r="Y87" s="233"/>
      <c r="Z87" s="230"/>
      <c r="AA87" s="235"/>
      <c r="AB87" s="880"/>
      <c r="AC87" s="1431"/>
      <c r="AD87" s="1431"/>
      <c r="AE87" s="233"/>
      <c r="AF87" s="236"/>
      <c r="AG87" s="230"/>
      <c r="AH87" s="237"/>
      <c r="AI87" s="235"/>
      <c r="AJ87" s="884"/>
      <c r="AK87" s="884"/>
      <c r="AL87" s="237"/>
      <c r="AM87" s="237"/>
      <c r="AN87" s="238"/>
      <c r="AO87" s="239"/>
      <c r="AP87" s="229"/>
      <c r="AQ87" s="238"/>
      <c r="AR87" s="229"/>
      <c r="AS87" s="240"/>
      <c r="AT87" s="241"/>
      <c r="AU87" s="239"/>
      <c r="AV87" s="877"/>
      <c r="AW87" s="242"/>
      <c r="AX87" s="239"/>
      <c r="AY87" s="240"/>
      <c r="AZ87" s="892"/>
      <c r="BA87" s="239"/>
      <c r="BB87" s="240"/>
      <c r="BC87" s="240"/>
      <c r="BD87" s="239"/>
      <c r="BE87" s="240"/>
      <c r="BF87" s="240"/>
      <c r="BG87" s="242"/>
      <c r="BH87" s="242"/>
      <c r="BI87" s="242"/>
      <c r="BJ87" s="242"/>
      <c r="BK87" s="242"/>
      <c r="BL87" s="242"/>
    </row>
    <row r="88" spans="1:64" ht="16.5" customHeight="1" x14ac:dyDescent="0.2">
      <c r="A88" s="210" t="s">
        <v>462</v>
      </c>
      <c r="B88" s="308" t="s">
        <v>312</v>
      </c>
      <c r="C88" s="197" t="s">
        <v>792</v>
      </c>
      <c r="D88" s="201"/>
      <c r="E88" s="199"/>
      <c r="F88" s="199"/>
      <c r="G88" s="1292"/>
      <c r="H88" s="1292"/>
      <c r="I88" s="201"/>
      <c r="J88" s="199"/>
      <c r="K88" s="201"/>
      <c r="L88" s="199"/>
      <c r="M88" s="201"/>
      <c r="N88" s="199"/>
      <c r="O88" s="201"/>
      <c r="P88" s="199"/>
      <c r="Q88" s="1163"/>
      <c r="R88" s="202"/>
      <c r="S88" s="199"/>
      <c r="T88" s="199"/>
      <c r="U88" s="203"/>
      <c r="V88" s="202"/>
      <c r="W88" s="200"/>
      <c r="X88" s="200"/>
      <c r="Y88" s="202"/>
      <c r="Z88" s="199"/>
      <c r="AA88" s="213"/>
      <c r="AB88" s="879"/>
      <c r="AC88" s="1429"/>
      <c r="AD88" s="1429"/>
      <c r="AE88" s="202"/>
      <c r="AF88" s="199"/>
      <c r="AG88" s="199"/>
      <c r="AH88" s="202"/>
      <c r="AI88" s="213"/>
      <c r="AJ88" s="882"/>
      <c r="AK88" s="882"/>
      <c r="AL88" s="204"/>
      <c r="AM88" s="204"/>
      <c r="AN88" s="205"/>
      <c r="AO88" s="206"/>
      <c r="AP88" s="198"/>
      <c r="AQ88" s="205"/>
      <c r="AR88" s="198"/>
      <c r="AS88" s="207"/>
      <c r="AT88" s="208"/>
      <c r="AU88" s="206"/>
      <c r="AV88" s="876"/>
      <c r="AW88" s="209"/>
      <c r="AX88" s="206"/>
      <c r="AY88" s="207"/>
      <c r="AZ88" s="891"/>
      <c r="BA88" s="206"/>
      <c r="BB88" s="207"/>
      <c r="BC88" s="207"/>
      <c r="BD88" s="206"/>
      <c r="BE88" s="207"/>
      <c r="BF88" s="207"/>
      <c r="BG88" s="209"/>
      <c r="BH88" s="209"/>
      <c r="BI88" s="209"/>
      <c r="BJ88" s="209"/>
      <c r="BK88" s="209"/>
      <c r="BL88" s="209"/>
    </row>
    <row r="89" spans="1:64" ht="16.5" customHeight="1" x14ac:dyDescent="0.2">
      <c r="A89" s="211" t="s">
        <v>463</v>
      </c>
      <c r="B89" s="309" t="s">
        <v>323</v>
      </c>
      <c r="C89" s="214" t="s">
        <v>268</v>
      </c>
      <c r="D89" s="218"/>
      <c r="E89" s="216"/>
      <c r="F89" s="216"/>
      <c r="G89" s="1294"/>
      <c r="H89" s="1294"/>
      <c r="I89" s="218"/>
      <c r="J89" s="216"/>
      <c r="K89" s="218"/>
      <c r="L89" s="216"/>
      <c r="M89" s="218"/>
      <c r="N89" s="216"/>
      <c r="O89" s="218"/>
      <c r="P89" s="216"/>
      <c r="Q89" s="1068"/>
      <c r="R89" s="219"/>
      <c r="S89" s="216"/>
      <c r="T89" s="216"/>
      <c r="U89" s="220"/>
      <c r="V89" s="219"/>
      <c r="W89" s="217"/>
      <c r="X89" s="217"/>
      <c r="Y89" s="219"/>
      <c r="Z89" s="216"/>
      <c r="AA89" s="221"/>
      <c r="AB89" s="221"/>
      <c r="AC89" s="1430"/>
      <c r="AD89" s="1430"/>
      <c r="AE89" s="219"/>
      <c r="AF89" s="216"/>
      <c r="AG89" s="216"/>
      <c r="AH89" s="219"/>
      <c r="AI89" s="221"/>
      <c r="AJ89" s="883"/>
      <c r="AK89" s="883"/>
      <c r="AL89" s="222"/>
      <c r="AM89" s="222"/>
      <c r="AN89" s="223"/>
      <c r="AO89" s="224"/>
      <c r="AP89" s="215"/>
      <c r="AQ89" s="223"/>
      <c r="AR89" s="215"/>
      <c r="AS89" s="225"/>
      <c r="AT89" s="226"/>
      <c r="AU89" s="224"/>
      <c r="AV89" s="227"/>
      <c r="AW89" s="227"/>
      <c r="AX89" s="224"/>
      <c r="AY89" s="225"/>
      <c r="AZ89" s="224"/>
      <c r="BA89" s="224"/>
      <c r="BB89" s="225"/>
      <c r="BC89" s="225"/>
      <c r="BD89" s="224"/>
      <c r="BE89" s="225"/>
      <c r="BF89" s="225"/>
      <c r="BG89" s="227"/>
      <c r="BH89" s="227"/>
      <c r="BI89" s="227"/>
      <c r="BJ89" s="227"/>
      <c r="BK89" s="227"/>
      <c r="BL89" s="227"/>
    </row>
    <row r="90" spans="1:64" ht="16.5" customHeight="1" x14ac:dyDescent="0.2">
      <c r="A90" s="211" t="s">
        <v>648</v>
      </c>
      <c r="B90" s="309" t="s">
        <v>648</v>
      </c>
      <c r="C90" s="214" t="s">
        <v>778</v>
      </c>
      <c r="D90" s="218"/>
      <c r="E90" s="216"/>
      <c r="F90" s="216"/>
      <c r="G90" s="1294"/>
      <c r="H90" s="1294"/>
      <c r="I90" s="218"/>
      <c r="J90" s="216"/>
      <c r="K90" s="218"/>
      <c r="L90" s="216"/>
      <c r="M90" s="218"/>
      <c r="N90" s="216"/>
      <c r="O90" s="218"/>
      <c r="P90" s="216"/>
      <c r="Q90" s="1068"/>
      <c r="R90" s="219"/>
      <c r="S90" s="216"/>
      <c r="T90" s="216"/>
      <c r="U90" s="220"/>
      <c r="V90" s="219"/>
      <c r="W90" s="217"/>
      <c r="X90" s="217"/>
      <c r="Y90" s="219"/>
      <c r="Z90" s="216"/>
      <c r="AA90" s="221"/>
      <c r="AB90" s="221"/>
      <c r="AC90" s="1430"/>
      <c r="AD90" s="1430"/>
      <c r="AE90" s="219"/>
      <c r="AF90" s="216"/>
      <c r="AG90" s="216"/>
      <c r="AH90" s="219"/>
      <c r="AI90" s="221"/>
      <c r="AJ90" s="883"/>
      <c r="AK90" s="883"/>
      <c r="AL90" s="222"/>
      <c r="AM90" s="222"/>
      <c r="AN90" s="223"/>
      <c r="AO90" s="224"/>
      <c r="AP90" s="215"/>
      <c r="AQ90" s="223"/>
      <c r="AR90" s="215"/>
      <c r="AS90" s="225"/>
      <c r="AT90" s="226"/>
      <c r="AU90" s="224"/>
      <c r="AV90" s="227"/>
      <c r="AW90" s="227"/>
      <c r="AX90" s="224"/>
      <c r="AY90" s="225"/>
      <c r="AZ90" s="224"/>
      <c r="BA90" s="224"/>
      <c r="BB90" s="225"/>
      <c r="BC90" s="225"/>
      <c r="BD90" s="224"/>
      <c r="BE90" s="225"/>
      <c r="BF90" s="225"/>
      <c r="BG90" s="227"/>
      <c r="BH90" s="227"/>
      <c r="BI90" s="227"/>
      <c r="BJ90" s="227"/>
      <c r="BK90" s="227"/>
      <c r="BL90" s="227"/>
    </row>
    <row r="91" spans="1:64" ht="16.5" customHeight="1" x14ac:dyDescent="0.2">
      <c r="A91" s="211" t="s">
        <v>464</v>
      </c>
      <c r="B91" s="309" t="s">
        <v>331</v>
      </c>
      <c r="C91" s="214" t="s">
        <v>374</v>
      </c>
      <c r="D91" s="218"/>
      <c r="E91" s="216"/>
      <c r="F91" s="216"/>
      <c r="G91" s="1294"/>
      <c r="H91" s="1294"/>
      <c r="I91" s="218"/>
      <c r="J91" s="216"/>
      <c r="K91" s="218"/>
      <c r="L91" s="216"/>
      <c r="M91" s="218"/>
      <c r="N91" s="216"/>
      <c r="O91" s="218"/>
      <c r="P91" s="216"/>
      <c r="Q91" s="1068"/>
      <c r="R91" s="219"/>
      <c r="S91" s="216"/>
      <c r="T91" s="216"/>
      <c r="U91" s="220"/>
      <c r="V91" s="219"/>
      <c r="W91" s="217"/>
      <c r="X91" s="217"/>
      <c r="Y91" s="219"/>
      <c r="Z91" s="216"/>
      <c r="AA91" s="221"/>
      <c r="AB91" s="221"/>
      <c r="AC91" s="1430"/>
      <c r="AD91" s="1430"/>
      <c r="AE91" s="219"/>
      <c r="AF91" s="216"/>
      <c r="AG91" s="216"/>
      <c r="AH91" s="219"/>
      <c r="AI91" s="221"/>
      <c r="AJ91" s="883"/>
      <c r="AK91" s="883"/>
      <c r="AL91" s="222"/>
      <c r="AM91" s="222"/>
      <c r="AN91" s="223"/>
      <c r="AO91" s="224"/>
      <c r="AP91" s="215"/>
      <c r="AQ91" s="223"/>
      <c r="AR91" s="215"/>
      <c r="AS91" s="225"/>
      <c r="AT91" s="226"/>
      <c r="AU91" s="224"/>
      <c r="AV91" s="227"/>
      <c r="AW91" s="227"/>
      <c r="AX91" s="224"/>
      <c r="AY91" s="225"/>
      <c r="AZ91" s="224"/>
      <c r="BA91" s="224"/>
      <c r="BB91" s="225"/>
      <c r="BC91" s="225"/>
      <c r="BD91" s="224"/>
      <c r="BE91" s="225"/>
      <c r="BF91" s="225"/>
      <c r="BG91" s="227"/>
      <c r="BH91" s="227"/>
      <c r="BI91" s="227"/>
      <c r="BJ91" s="227"/>
      <c r="BK91" s="227"/>
      <c r="BL91" s="227"/>
    </row>
    <row r="92" spans="1:64" ht="16.5" customHeight="1" x14ac:dyDescent="0.2">
      <c r="A92" s="212" t="s">
        <v>507</v>
      </c>
      <c r="B92" s="310" t="s">
        <v>507</v>
      </c>
      <c r="C92" s="228" t="s">
        <v>508</v>
      </c>
      <c r="D92" s="232"/>
      <c r="E92" s="230"/>
      <c r="F92" s="230"/>
      <c r="G92" s="1295"/>
      <c r="H92" s="1295"/>
      <c r="I92" s="232"/>
      <c r="J92" s="230"/>
      <c r="K92" s="232"/>
      <c r="L92" s="230"/>
      <c r="M92" s="232"/>
      <c r="N92" s="230"/>
      <c r="O92" s="232"/>
      <c r="P92" s="230"/>
      <c r="Q92" s="1165"/>
      <c r="R92" s="233"/>
      <c r="S92" s="230"/>
      <c r="T92" s="230"/>
      <c r="U92" s="234"/>
      <c r="V92" s="233"/>
      <c r="W92" s="231"/>
      <c r="X92" s="231"/>
      <c r="Y92" s="233"/>
      <c r="Z92" s="230"/>
      <c r="AA92" s="235"/>
      <c r="AB92" s="880"/>
      <c r="AC92" s="1431"/>
      <c r="AD92" s="1431"/>
      <c r="AE92" s="233"/>
      <c r="AF92" s="236"/>
      <c r="AG92" s="230"/>
      <c r="AH92" s="237"/>
      <c r="AI92" s="235"/>
      <c r="AJ92" s="884"/>
      <c r="AK92" s="884"/>
      <c r="AL92" s="237"/>
      <c r="AM92" s="237"/>
      <c r="AN92" s="238"/>
      <c r="AO92" s="239"/>
      <c r="AP92" s="229"/>
      <c r="AQ92" s="238"/>
      <c r="AR92" s="229"/>
      <c r="AS92" s="240"/>
      <c r="AT92" s="241"/>
      <c r="AU92" s="239"/>
      <c r="AV92" s="877"/>
      <c r="AW92" s="242"/>
      <c r="AX92" s="239"/>
      <c r="AY92" s="240"/>
      <c r="AZ92" s="892"/>
      <c r="BA92" s="239"/>
      <c r="BB92" s="240"/>
      <c r="BC92" s="240"/>
      <c r="BD92" s="239"/>
      <c r="BE92" s="240"/>
      <c r="BF92" s="240"/>
      <c r="BG92" s="242"/>
      <c r="BH92" s="242"/>
      <c r="BI92" s="242"/>
      <c r="BJ92" s="242"/>
      <c r="BK92" s="242"/>
      <c r="BL92" s="242"/>
    </row>
    <row r="93" spans="1:64" ht="16.5" customHeight="1" x14ac:dyDescent="0.2">
      <c r="A93" s="210" t="s">
        <v>465</v>
      </c>
      <c r="B93" s="308" t="s">
        <v>324</v>
      </c>
      <c r="C93" s="197" t="s">
        <v>302</v>
      </c>
      <c r="D93" s="201"/>
      <c r="E93" s="199"/>
      <c r="F93" s="199"/>
      <c r="G93" s="1292"/>
      <c r="H93" s="1292"/>
      <c r="I93" s="201"/>
      <c r="J93" s="199"/>
      <c r="K93" s="201"/>
      <c r="L93" s="199"/>
      <c r="M93" s="201"/>
      <c r="N93" s="199"/>
      <c r="O93" s="201"/>
      <c r="P93" s="199"/>
      <c r="Q93" s="1163"/>
      <c r="R93" s="202"/>
      <c r="S93" s="199"/>
      <c r="T93" s="199"/>
      <c r="U93" s="203"/>
      <c r="V93" s="202"/>
      <c r="W93" s="200"/>
      <c r="X93" s="200"/>
      <c r="Y93" s="202"/>
      <c r="Z93" s="199"/>
      <c r="AA93" s="213"/>
      <c r="AB93" s="879"/>
      <c r="AC93" s="1429"/>
      <c r="AD93" s="1429"/>
      <c r="AE93" s="202"/>
      <c r="AF93" s="199"/>
      <c r="AG93" s="199"/>
      <c r="AH93" s="202"/>
      <c r="AI93" s="213"/>
      <c r="AJ93" s="882"/>
      <c r="AK93" s="882"/>
      <c r="AL93" s="204"/>
      <c r="AM93" s="204"/>
      <c r="AN93" s="205"/>
      <c r="AO93" s="206"/>
      <c r="AP93" s="198"/>
      <c r="AQ93" s="205"/>
      <c r="AR93" s="198"/>
      <c r="AS93" s="207"/>
      <c r="AT93" s="208"/>
      <c r="AU93" s="206"/>
      <c r="AV93" s="876"/>
      <c r="AW93" s="209"/>
      <c r="AX93" s="206"/>
      <c r="AY93" s="207"/>
      <c r="AZ93" s="891"/>
      <c r="BA93" s="206"/>
      <c r="BB93" s="207"/>
      <c r="BC93" s="207"/>
      <c r="BD93" s="206"/>
      <c r="BE93" s="207"/>
      <c r="BF93" s="207"/>
      <c r="BG93" s="209"/>
      <c r="BH93" s="209"/>
      <c r="BI93" s="209"/>
      <c r="BJ93" s="209"/>
      <c r="BK93" s="209"/>
      <c r="BL93" s="209"/>
    </row>
    <row r="94" spans="1:64" ht="16.5" customHeight="1" x14ac:dyDescent="0.2">
      <c r="A94" s="211" t="s">
        <v>466</v>
      </c>
      <c r="B94" s="309" t="s">
        <v>314</v>
      </c>
      <c r="C94" s="214" t="s">
        <v>259</v>
      </c>
      <c r="D94" s="218"/>
      <c r="E94" s="216"/>
      <c r="F94" s="216"/>
      <c r="G94" s="1294"/>
      <c r="H94" s="1294"/>
      <c r="I94" s="218"/>
      <c r="J94" s="216"/>
      <c r="K94" s="218"/>
      <c r="L94" s="216"/>
      <c r="M94" s="218"/>
      <c r="N94" s="216"/>
      <c r="O94" s="218"/>
      <c r="P94" s="216"/>
      <c r="Q94" s="1068"/>
      <c r="R94" s="219"/>
      <c r="S94" s="216"/>
      <c r="T94" s="216"/>
      <c r="U94" s="220"/>
      <c r="V94" s="219"/>
      <c r="W94" s="217"/>
      <c r="X94" s="217"/>
      <c r="Y94" s="219"/>
      <c r="Z94" s="216"/>
      <c r="AA94" s="221"/>
      <c r="AB94" s="221"/>
      <c r="AC94" s="1430"/>
      <c r="AD94" s="1430"/>
      <c r="AE94" s="219"/>
      <c r="AF94" s="216"/>
      <c r="AG94" s="216"/>
      <c r="AH94" s="219"/>
      <c r="AI94" s="221"/>
      <c r="AJ94" s="883"/>
      <c r="AK94" s="883"/>
      <c r="AL94" s="222"/>
      <c r="AM94" s="222"/>
      <c r="AN94" s="223"/>
      <c r="AO94" s="224"/>
      <c r="AP94" s="215"/>
      <c r="AQ94" s="223"/>
      <c r="AR94" s="215"/>
      <c r="AS94" s="225"/>
      <c r="AT94" s="226"/>
      <c r="AU94" s="224"/>
      <c r="AV94" s="227"/>
      <c r="AW94" s="227"/>
      <c r="AX94" s="224"/>
      <c r="AY94" s="225"/>
      <c r="AZ94" s="224"/>
      <c r="BA94" s="224"/>
      <c r="BB94" s="225"/>
      <c r="BC94" s="225"/>
      <c r="BD94" s="224"/>
      <c r="BE94" s="225"/>
      <c r="BF94" s="225"/>
      <c r="BG94" s="227"/>
      <c r="BH94" s="227"/>
      <c r="BI94" s="227"/>
      <c r="BJ94" s="227"/>
      <c r="BK94" s="227"/>
      <c r="BL94" s="227"/>
    </row>
    <row r="95" spans="1:64" ht="16.5" customHeight="1" x14ac:dyDescent="0.2">
      <c r="A95" s="211" t="s">
        <v>467</v>
      </c>
      <c r="B95" s="309">
        <v>328002</v>
      </c>
      <c r="C95" s="214" t="s">
        <v>269</v>
      </c>
      <c r="D95" s="218"/>
      <c r="E95" s="216"/>
      <c r="F95" s="216"/>
      <c r="G95" s="1294"/>
      <c r="H95" s="1294"/>
      <c r="I95" s="218"/>
      <c r="J95" s="216"/>
      <c r="K95" s="218"/>
      <c r="L95" s="216"/>
      <c r="M95" s="218"/>
      <c r="N95" s="216"/>
      <c r="O95" s="218"/>
      <c r="P95" s="216"/>
      <c r="Q95" s="1068"/>
      <c r="R95" s="219"/>
      <c r="S95" s="216"/>
      <c r="T95" s="216"/>
      <c r="U95" s="220"/>
      <c r="V95" s="219"/>
      <c r="W95" s="217"/>
      <c r="X95" s="217"/>
      <c r="Y95" s="219"/>
      <c r="Z95" s="216"/>
      <c r="AA95" s="221"/>
      <c r="AB95" s="221"/>
      <c r="AC95" s="1430"/>
      <c r="AD95" s="1430"/>
      <c r="AE95" s="219"/>
      <c r="AF95" s="216"/>
      <c r="AG95" s="216"/>
      <c r="AH95" s="219"/>
      <c r="AI95" s="221"/>
      <c r="AJ95" s="883"/>
      <c r="AK95" s="883"/>
      <c r="AL95" s="222"/>
      <c r="AM95" s="222"/>
      <c r="AN95" s="223"/>
      <c r="AO95" s="224"/>
      <c r="AP95" s="215"/>
      <c r="AQ95" s="223"/>
      <c r="AR95" s="215"/>
      <c r="AS95" s="225"/>
      <c r="AT95" s="226"/>
      <c r="AU95" s="224"/>
      <c r="AV95" s="227"/>
      <c r="AW95" s="227"/>
      <c r="AX95" s="224"/>
      <c r="AY95" s="225"/>
      <c r="AZ95" s="224"/>
      <c r="BA95" s="224"/>
      <c r="BB95" s="225"/>
      <c r="BC95" s="225"/>
      <c r="BD95" s="224"/>
      <c r="BE95" s="225"/>
      <c r="BF95" s="225"/>
      <c r="BG95" s="227"/>
      <c r="BH95" s="227"/>
      <c r="BI95" s="227"/>
      <c r="BJ95" s="227"/>
      <c r="BK95" s="227"/>
      <c r="BL95" s="227"/>
    </row>
    <row r="96" spans="1:64" ht="16.5" customHeight="1" x14ac:dyDescent="0.2">
      <c r="A96" s="211" t="s">
        <v>468</v>
      </c>
      <c r="B96" s="309" t="s">
        <v>325</v>
      </c>
      <c r="C96" s="214" t="s">
        <v>270</v>
      </c>
      <c r="D96" s="218"/>
      <c r="E96" s="216"/>
      <c r="F96" s="216"/>
      <c r="G96" s="1294"/>
      <c r="H96" s="1294"/>
      <c r="I96" s="218"/>
      <c r="J96" s="216"/>
      <c r="K96" s="218"/>
      <c r="L96" s="216"/>
      <c r="M96" s="218"/>
      <c r="N96" s="216"/>
      <c r="O96" s="218"/>
      <c r="P96" s="216"/>
      <c r="Q96" s="1068"/>
      <c r="R96" s="219"/>
      <c r="S96" s="216"/>
      <c r="T96" s="216"/>
      <c r="U96" s="220"/>
      <c r="V96" s="219"/>
      <c r="W96" s="217"/>
      <c r="X96" s="217"/>
      <c r="Y96" s="219"/>
      <c r="Z96" s="216"/>
      <c r="AA96" s="221"/>
      <c r="AB96" s="221"/>
      <c r="AC96" s="1430"/>
      <c r="AD96" s="1430"/>
      <c r="AE96" s="219"/>
      <c r="AF96" s="216"/>
      <c r="AG96" s="216"/>
      <c r="AH96" s="219"/>
      <c r="AI96" s="221"/>
      <c r="AJ96" s="883"/>
      <c r="AK96" s="883"/>
      <c r="AL96" s="222"/>
      <c r="AM96" s="222"/>
      <c r="AN96" s="223"/>
      <c r="AO96" s="224"/>
      <c r="AP96" s="215"/>
      <c r="AQ96" s="223"/>
      <c r="AR96" s="215"/>
      <c r="AS96" s="225"/>
      <c r="AT96" s="226"/>
      <c r="AU96" s="224"/>
      <c r="AV96" s="227"/>
      <c r="AW96" s="227"/>
      <c r="AX96" s="224"/>
      <c r="AY96" s="225"/>
      <c r="AZ96" s="224"/>
      <c r="BA96" s="224"/>
      <c r="BB96" s="225"/>
      <c r="BC96" s="225"/>
      <c r="BD96" s="224"/>
      <c r="BE96" s="225"/>
      <c r="BF96" s="225"/>
      <c r="BG96" s="227"/>
      <c r="BH96" s="227"/>
      <c r="BI96" s="227"/>
      <c r="BJ96" s="227"/>
      <c r="BK96" s="227"/>
      <c r="BL96" s="227"/>
    </row>
    <row r="97" spans="1:64" ht="16.5" customHeight="1" x14ac:dyDescent="0.2">
      <c r="A97" s="212" t="s">
        <v>469</v>
      </c>
      <c r="B97" s="310" t="s">
        <v>326</v>
      </c>
      <c r="C97" s="228" t="s">
        <v>271</v>
      </c>
      <c r="D97" s="232"/>
      <c r="E97" s="230"/>
      <c r="F97" s="230"/>
      <c r="G97" s="1295"/>
      <c r="H97" s="1295"/>
      <c r="I97" s="232"/>
      <c r="J97" s="230"/>
      <c r="K97" s="232"/>
      <c r="L97" s="230"/>
      <c r="M97" s="232"/>
      <c r="N97" s="230"/>
      <c r="O97" s="232"/>
      <c r="P97" s="230"/>
      <c r="Q97" s="1165"/>
      <c r="R97" s="233"/>
      <c r="S97" s="230"/>
      <c r="T97" s="230"/>
      <c r="U97" s="234"/>
      <c r="V97" s="233"/>
      <c r="W97" s="231"/>
      <c r="X97" s="231"/>
      <c r="Y97" s="233"/>
      <c r="Z97" s="230"/>
      <c r="AA97" s="235"/>
      <c r="AB97" s="880"/>
      <c r="AC97" s="1431"/>
      <c r="AD97" s="1431"/>
      <c r="AE97" s="233"/>
      <c r="AF97" s="236"/>
      <c r="AG97" s="230"/>
      <c r="AH97" s="237"/>
      <c r="AI97" s="235"/>
      <c r="AJ97" s="884"/>
      <c r="AK97" s="884"/>
      <c r="AL97" s="237"/>
      <c r="AM97" s="237"/>
      <c r="AN97" s="238"/>
      <c r="AO97" s="239"/>
      <c r="AP97" s="229"/>
      <c r="AQ97" s="238"/>
      <c r="AR97" s="229"/>
      <c r="AS97" s="240"/>
      <c r="AT97" s="241"/>
      <c r="AU97" s="239"/>
      <c r="AV97" s="877"/>
      <c r="AW97" s="242"/>
      <c r="AX97" s="239"/>
      <c r="AY97" s="240"/>
      <c r="AZ97" s="892"/>
      <c r="BA97" s="239"/>
      <c r="BB97" s="240"/>
      <c r="BC97" s="240"/>
      <c r="BD97" s="239"/>
      <c r="BE97" s="240"/>
      <c r="BF97" s="240"/>
      <c r="BG97" s="242"/>
      <c r="BH97" s="242"/>
      <c r="BI97" s="242"/>
      <c r="BJ97" s="242"/>
      <c r="BK97" s="242"/>
      <c r="BL97" s="242"/>
    </row>
    <row r="98" spans="1:64" ht="16.5" customHeight="1" x14ac:dyDescent="0.2">
      <c r="A98" s="210" t="s">
        <v>470</v>
      </c>
      <c r="B98" s="308" t="s">
        <v>315</v>
      </c>
      <c r="C98" s="197" t="s">
        <v>258</v>
      </c>
      <c r="D98" s="201"/>
      <c r="E98" s="199"/>
      <c r="F98" s="199"/>
      <c r="G98" s="1292"/>
      <c r="H98" s="1292"/>
      <c r="I98" s="201"/>
      <c r="J98" s="199"/>
      <c r="K98" s="201"/>
      <c r="L98" s="199"/>
      <c r="M98" s="201"/>
      <c r="N98" s="199"/>
      <c r="O98" s="201"/>
      <c r="P98" s="199"/>
      <c r="Q98" s="1163"/>
      <c r="R98" s="202"/>
      <c r="S98" s="199"/>
      <c r="T98" s="199"/>
      <c r="U98" s="203"/>
      <c r="V98" s="202"/>
      <c r="W98" s="200"/>
      <c r="X98" s="200"/>
      <c r="Y98" s="202"/>
      <c r="Z98" s="199"/>
      <c r="AA98" s="213"/>
      <c r="AB98" s="879"/>
      <c r="AC98" s="1429"/>
      <c r="AD98" s="1429"/>
      <c r="AE98" s="202"/>
      <c r="AF98" s="199"/>
      <c r="AG98" s="199"/>
      <c r="AH98" s="202"/>
      <c r="AI98" s="213"/>
      <c r="AJ98" s="882"/>
      <c r="AK98" s="882"/>
      <c r="AL98" s="204"/>
      <c r="AM98" s="204"/>
      <c r="AN98" s="205"/>
      <c r="AO98" s="206"/>
      <c r="AP98" s="198"/>
      <c r="AQ98" s="205"/>
      <c r="AR98" s="198"/>
      <c r="AS98" s="207"/>
      <c r="AT98" s="208"/>
      <c r="AU98" s="206"/>
      <c r="AV98" s="876"/>
      <c r="AW98" s="209"/>
      <c r="AX98" s="206"/>
      <c r="AY98" s="207"/>
      <c r="AZ98" s="891"/>
      <c r="BA98" s="206"/>
      <c r="BB98" s="207"/>
      <c r="BC98" s="207"/>
      <c r="BD98" s="206"/>
      <c r="BE98" s="207"/>
      <c r="BF98" s="207"/>
      <c r="BG98" s="209"/>
      <c r="BH98" s="209"/>
      <c r="BI98" s="209"/>
      <c r="BJ98" s="209"/>
      <c r="BK98" s="209"/>
      <c r="BL98" s="209"/>
    </row>
    <row r="99" spans="1:64" ht="16.5" customHeight="1" x14ac:dyDescent="0.2">
      <c r="A99" s="211" t="s">
        <v>471</v>
      </c>
      <c r="B99" s="309" t="s">
        <v>327</v>
      </c>
      <c r="C99" s="214" t="s">
        <v>272</v>
      </c>
      <c r="D99" s="218"/>
      <c r="E99" s="216"/>
      <c r="F99" s="216"/>
      <c r="G99" s="1294"/>
      <c r="H99" s="1294"/>
      <c r="I99" s="218"/>
      <c r="J99" s="216"/>
      <c r="K99" s="218"/>
      <c r="L99" s="216"/>
      <c r="M99" s="218"/>
      <c r="N99" s="216"/>
      <c r="O99" s="218"/>
      <c r="P99" s="216"/>
      <c r="Q99" s="1068"/>
      <c r="R99" s="219"/>
      <c r="S99" s="216"/>
      <c r="T99" s="216"/>
      <c r="U99" s="220"/>
      <c r="V99" s="219"/>
      <c r="W99" s="217"/>
      <c r="X99" s="217"/>
      <c r="Y99" s="219"/>
      <c r="Z99" s="216"/>
      <c r="AA99" s="221"/>
      <c r="AB99" s="221"/>
      <c r="AC99" s="1430"/>
      <c r="AD99" s="1430"/>
      <c r="AE99" s="219"/>
      <c r="AF99" s="216"/>
      <c r="AG99" s="216"/>
      <c r="AH99" s="219"/>
      <c r="AI99" s="221"/>
      <c r="AJ99" s="883"/>
      <c r="AK99" s="883"/>
      <c r="AL99" s="222"/>
      <c r="AM99" s="222"/>
      <c r="AN99" s="223"/>
      <c r="AO99" s="224"/>
      <c r="AP99" s="215"/>
      <c r="AQ99" s="223"/>
      <c r="AR99" s="215"/>
      <c r="AS99" s="225"/>
      <c r="AT99" s="226"/>
      <c r="AU99" s="224"/>
      <c r="AV99" s="227"/>
      <c r="AW99" s="227"/>
      <c r="AX99" s="224"/>
      <c r="AY99" s="225"/>
      <c r="AZ99" s="224"/>
      <c r="BA99" s="224"/>
      <c r="BB99" s="225"/>
      <c r="BC99" s="225"/>
      <c r="BD99" s="224"/>
      <c r="BE99" s="225"/>
      <c r="BF99" s="225"/>
      <c r="BG99" s="227"/>
      <c r="BH99" s="227"/>
      <c r="BI99" s="227"/>
      <c r="BJ99" s="227"/>
      <c r="BK99" s="227"/>
      <c r="BL99" s="227"/>
    </row>
    <row r="100" spans="1:64" ht="16.5" customHeight="1" x14ac:dyDescent="0.2">
      <c r="A100" s="211" t="s">
        <v>472</v>
      </c>
      <c r="B100" s="309" t="s">
        <v>322</v>
      </c>
      <c r="C100" s="214" t="s">
        <v>267</v>
      </c>
      <c r="D100" s="218"/>
      <c r="E100" s="216"/>
      <c r="F100" s="216"/>
      <c r="G100" s="1294"/>
      <c r="H100" s="1294"/>
      <c r="I100" s="218"/>
      <c r="J100" s="216"/>
      <c r="K100" s="218"/>
      <c r="L100" s="216"/>
      <c r="M100" s="218"/>
      <c r="N100" s="216"/>
      <c r="O100" s="218"/>
      <c r="P100" s="216"/>
      <c r="Q100" s="1068"/>
      <c r="R100" s="219"/>
      <c r="S100" s="216"/>
      <c r="T100" s="216"/>
      <c r="U100" s="220"/>
      <c r="V100" s="219"/>
      <c r="W100" s="217"/>
      <c r="X100" s="217"/>
      <c r="Y100" s="219"/>
      <c r="Z100" s="216"/>
      <c r="AA100" s="221"/>
      <c r="AB100" s="221"/>
      <c r="AC100" s="1430"/>
      <c r="AD100" s="1430"/>
      <c r="AE100" s="219"/>
      <c r="AF100" s="216"/>
      <c r="AG100" s="216"/>
      <c r="AH100" s="219"/>
      <c r="AI100" s="221"/>
      <c r="AJ100" s="883"/>
      <c r="AK100" s="883"/>
      <c r="AL100" s="222"/>
      <c r="AM100" s="222"/>
      <c r="AN100" s="223"/>
      <c r="AO100" s="224"/>
      <c r="AP100" s="215"/>
      <c r="AQ100" s="223"/>
      <c r="AR100" s="215"/>
      <c r="AS100" s="225"/>
      <c r="AT100" s="226"/>
      <c r="AU100" s="224"/>
      <c r="AV100" s="227"/>
      <c r="AW100" s="227"/>
      <c r="AX100" s="224"/>
      <c r="AY100" s="225"/>
      <c r="AZ100" s="224"/>
      <c r="BA100" s="224"/>
      <c r="BB100" s="225"/>
      <c r="BC100" s="225"/>
      <c r="BD100" s="224"/>
      <c r="BE100" s="225"/>
      <c r="BF100" s="225"/>
      <c r="BG100" s="227"/>
      <c r="BH100" s="227"/>
      <c r="BI100" s="227"/>
      <c r="BJ100" s="227"/>
      <c r="BK100" s="227"/>
      <c r="BL100" s="227"/>
    </row>
    <row r="101" spans="1:64" ht="16.5" customHeight="1" x14ac:dyDescent="0.2">
      <c r="A101" s="211" t="s">
        <v>473</v>
      </c>
      <c r="B101" s="309">
        <v>343002</v>
      </c>
      <c r="C101" s="214" t="s">
        <v>425</v>
      </c>
      <c r="D101" s="218"/>
      <c r="E101" s="216"/>
      <c r="F101" s="216"/>
      <c r="G101" s="1294"/>
      <c r="H101" s="1294"/>
      <c r="I101" s="218"/>
      <c r="J101" s="216"/>
      <c r="K101" s="218"/>
      <c r="L101" s="216"/>
      <c r="M101" s="218"/>
      <c r="N101" s="216"/>
      <c r="O101" s="218"/>
      <c r="P101" s="216"/>
      <c r="Q101" s="1068"/>
      <c r="R101" s="894"/>
      <c r="S101" s="894"/>
      <c r="T101" s="894"/>
      <c r="U101" s="894"/>
      <c r="V101" s="894"/>
      <c r="W101" s="216"/>
      <c r="X101" s="894"/>
      <c r="Y101" s="894"/>
      <c r="Z101" s="894"/>
      <c r="AA101" s="894"/>
      <c r="AB101" s="894"/>
      <c r="AC101" s="1433"/>
      <c r="AD101" s="1433"/>
      <c r="AE101" s="894"/>
      <c r="AF101" s="894"/>
      <c r="AG101" s="894"/>
      <c r="AH101" s="894"/>
      <c r="AI101" s="894"/>
      <c r="AJ101" s="896"/>
      <c r="AK101" s="896"/>
      <c r="AL101" s="897"/>
      <c r="AM101" s="897"/>
      <c r="AN101" s="223"/>
      <c r="AO101" s="887"/>
      <c r="AP101" s="895"/>
      <c r="AQ101" s="898"/>
      <c r="AR101" s="895"/>
      <c r="AS101" s="887"/>
      <c r="AT101" s="887"/>
      <c r="AU101" s="887"/>
      <c r="AV101" s="887"/>
      <c r="AW101" s="887"/>
      <c r="AX101" s="887"/>
      <c r="AY101" s="887"/>
      <c r="AZ101" s="887"/>
      <c r="BA101" s="887"/>
      <c r="BB101" s="887"/>
      <c r="BC101" s="887"/>
      <c r="BD101" s="887"/>
      <c r="BE101" s="887"/>
      <c r="BF101" s="887"/>
      <c r="BG101" s="887"/>
      <c r="BH101" s="887"/>
      <c r="BI101" s="887"/>
      <c r="BJ101" s="887"/>
      <c r="BK101" s="887"/>
      <c r="BL101" s="887"/>
    </row>
    <row r="102" spans="1:64" ht="16.5" customHeight="1" x14ac:dyDescent="0.2">
      <c r="A102" s="212" t="s">
        <v>474</v>
      </c>
      <c r="B102" s="310">
        <v>328001</v>
      </c>
      <c r="C102" s="228" t="s">
        <v>261</v>
      </c>
      <c r="D102" s="232"/>
      <c r="E102" s="230"/>
      <c r="F102" s="230"/>
      <c r="G102" s="1295"/>
      <c r="H102" s="1295"/>
      <c r="I102" s="232"/>
      <c r="J102" s="230"/>
      <c r="K102" s="232"/>
      <c r="L102" s="230"/>
      <c r="M102" s="232"/>
      <c r="N102" s="230"/>
      <c r="O102" s="232"/>
      <c r="P102" s="230"/>
      <c r="Q102" s="1165"/>
      <c r="R102" s="233"/>
      <c r="S102" s="230"/>
      <c r="T102" s="230"/>
      <c r="U102" s="234"/>
      <c r="V102" s="233"/>
      <c r="W102" s="231"/>
      <c r="X102" s="231"/>
      <c r="Y102" s="233"/>
      <c r="Z102" s="230"/>
      <c r="AA102" s="235"/>
      <c r="AB102" s="880"/>
      <c r="AC102" s="1431"/>
      <c r="AD102" s="1431"/>
      <c r="AE102" s="233"/>
      <c r="AF102" s="236"/>
      <c r="AG102" s="230"/>
      <c r="AH102" s="237"/>
      <c r="AI102" s="235"/>
      <c r="AJ102" s="884"/>
      <c r="AK102" s="884"/>
      <c r="AL102" s="237"/>
      <c r="AM102" s="237"/>
      <c r="AN102" s="238"/>
      <c r="AO102" s="239"/>
      <c r="AP102" s="229"/>
      <c r="AQ102" s="238"/>
      <c r="AR102" s="229"/>
      <c r="AS102" s="240"/>
      <c r="AT102" s="241"/>
      <c r="AU102" s="239"/>
      <c r="AV102" s="877"/>
      <c r="AW102" s="242"/>
      <c r="AX102" s="239"/>
      <c r="AY102" s="240"/>
      <c r="AZ102" s="892"/>
      <c r="BA102" s="239"/>
      <c r="BB102" s="240"/>
      <c r="BC102" s="240"/>
      <c r="BD102" s="239"/>
      <c r="BE102" s="240"/>
      <c r="BF102" s="240"/>
      <c r="BG102" s="242"/>
      <c r="BH102" s="242"/>
      <c r="BI102" s="242"/>
      <c r="BJ102" s="242"/>
      <c r="BK102" s="242"/>
      <c r="BL102" s="242"/>
    </row>
    <row r="103" spans="1:64" ht="16.5" customHeight="1" x14ac:dyDescent="0.2">
      <c r="A103" s="210" t="s">
        <v>475</v>
      </c>
      <c r="B103" s="308">
        <v>349001</v>
      </c>
      <c r="C103" s="197" t="s">
        <v>266</v>
      </c>
      <c r="D103" s="201"/>
      <c r="E103" s="199"/>
      <c r="F103" s="199"/>
      <c r="G103" s="1292"/>
      <c r="H103" s="1292"/>
      <c r="I103" s="201"/>
      <c r="J103" s="199"/>
      <c r="K103" s="201"/>
      <c r="L103" s="199"/>
      <c r="M103" s="201"/>
      <c r="N103" s="199"/>
      <c r="O103" s="201"/>
      <c r="P103" s="199"/>
      <c r="Q103" s="1163"/>
      <c r="R103" s="202"/>
      <c r="S103" s="199"/>
      <c r="T103" s="199"/>
      <c r="U103" s="203"/>
      <c r="V103" s="202"/>
      <c r="W103" s="200"/>
      <c r="X103" s="200"/>
      <c r="Y103" s="202"/>
      <c r="Z103" s="199"/>
      <c r="AA103" s="213"/>
      <c r="AB103" s="879"/>
      <c r="AC103" s="1429"/>
      <c r="AD103" s="1429"/>
      <c r="AE103" s="202"/>
      <c r="AF103" s="199"/>
      <c r="AG103" s="199"/>
      <c r="AH103" s="202"/>
      <c r="AI103" s="213"/>
      <c r="AJ103" s="882"/>
      <c r="AK103" s="882"/>
      <c r="AL103" s="204"/>
      <c r="AM103" s="204"/>
      <c r="AN103" s="205"/>
      <c r="AO103" s="206"/>
      <c r="AP103" s="198"/>
      <c r="AQ103" s="205"/>
      <c r="AR103" s="198"/>
      <c r="AS103" s="207"/>
      <c r="AT103" s="208"/>
      <c r="AU103" s="206"/>
      <c r="AV103" s="876"/>
      <c r="AW103" s="209"/>
      <c r="AX103" s="206"/>
      <c r="AY103" s="207"/>
      <c r="AZ103" s="891"/>
      <c r="BA103" s="206"/>
      <c r="BB103" s="207"/>
      <c r="BC103" s="207"/>
      <c r="BD103" s="206"/>
      <c r="BE103" s="207"/>
      <c r="BF103" s="207"/>
      <c r="BG103" s="209"/>
      <c r="BH103" s="209"/>
      <c r="BI103" s="209"/>
      <c r="BJ103" s="209"/>
      <c r="BK103" s="209"/>
      <c r="BL103" s="209"/>
    </row>
    <row r="104" spans="1:64" ht="16.5" customHeight="1" x14ac:dyDescent="0.2">
      <c r="A104" s="211" t="s">
        <v>395</v>
      </c>
      <c r="B104" s="309" t="s">
        <v>395</v>
      </c>
      <c r="C104" s="214" t="s">
        <v>485</v>
      </c>
      <c r="D104" s="218"/>
      <c r="E104" s="216"/>
      <c r="F104" s="216"/>
      <c r="G104" s="1294"/>
      <c r="H104" s="1294"/>
      <c r="I104" s="218"/>
      <c r="J104" s="216"/>
      <c r="K104" s="218"/>
      <c r="L104" s="216"/>
      <c r="M104" s="218"/>
      <c r="N104" s="216"/>
      <c r="O104" s="218"/>
      <c r="P104" s="216"/>
      <c r="Q104" s="1068"/>
      <c r="R104" s="219"/>
      <c r="S104" s="216"/>
      <c r="T104" s="216"/>
      <c r="U104" s="220"/>
      <c r="V104" s="219"/>
      <c r="W104" s="217"/>
      <c r="X104" s="217"/>
      <c r="Y104" s="219"/>
      <c r="Z104" s="216"/>
      <c r="AA104" s="221"/>
      <c r="AB104" s="221"/>
      <c r="AC104" s="1430"/>
      <c r="AD104" s="1430"/>
      <c r="AE104" s="219"/>
      <c r="AF104" s="216"/>
      <c r="AG104" s="216"/>
      <c r="AH104" s="219"/>
      <c r="AI104" s="221"/>
      <c r="AJ104" s="883"/>
      <c r="AK104" s="883"/>
      <c r="AL104" s="222"/>
      <c r="AM104" s="222"/>
      <c r="AN104" s="223"/>
      <c r="AO104" s="224"/>
      <c r="AP104" s="215"/>
      <c r="AQ104" s="223"/>
      <c r="AR104" s="215"/>
      <c r="AS104" s="225"/>
      <c r="AT104" s="226"/>
      <c r="AU104" s="224"/>
      <c r="AV104" s="227"/>
      <c r="AW104" s="227"/>
      <c r="AX104" s="224"/>
      <c r="AY104" s="225"/>
      <c r="AZ104" s="224"/>
      <c r="BA104" s="224"/>
      <c r="BB104" s="225"/>
      <c r="BC104" s="225"/>
      <c r="BD104" s="224"/>
      <c r="BE104" s="225"/>
      <c r="BF104" s="225"/>
      <c r="BG104" s="227"/>
      <c r="BH104" s="227"/>
      <c r="BI104" s="227"/>
      <c r="BJ104" s="227"/>
      <c r="BK104" s="227"/>
      <c r="BL104" s="227"/>
    </row>
    <row r="105" spans="1:64" ht="16.5" customHeight="1" x14ac:dyDescent="0.2">
      <c r="A105" s="211" t="s">
        <v>798</v>
      </c>
      <c r="B105" s="309" t="s">
        <v>798</v>
      </c>
      <c r="C105" s="214" t="s">
        <v>795</v>
      </c>
      <c r="D105" s="218"/>
      <c r="E105" s="216"/>
      <c r="F105" s="216"/>
      <c r="G105" s="1294"/>
      <c r="H105" s="1294"/>
      <c r="I105" s="218"/>
      <c r="J105" s="216"/>
      <c r="K105" s="218"/>
      <c r="L105" s="216"/>
      <c r="M105" s="218"/>
      <c r="N105" s="216"/>
      <c r="O105" s="218"/>
      <c r="P105" s="216"/>
      <c r="Q105" s="1068"/>
      <c r="R105" s="219"/>
      <c r="S105" s="216"/>
      <c r="T105" s="216"/>
      <c r="U105" s="220"/>
      <c r="V105" s="219"/>
      <c r="W105" s="217"/>
      <c r="X105" s="217"/>
      <c r="Y105" s="219"/>
      <c r="Z105" s="216"/>
      <c r="AA105" s="221"/>
      <c r="AB105" s="221"/>
      <c r="AC105" s="1430"/>
      <c r="AD105" s="1430"/>
      <c r="AE105" s="219"/>
      <c r="AF105" s="216"/>
      <c r="AG105" s="216"/>
      <c r="AH105" s="219"/>
      <c r="AI105" s="221"/>
      <c r="AJ105" s="883"/>
      <c r="AK105" s="883"/>
      <c r="AL105" s="222"/>
      <c r="AM105" s="222"/>
      <c r="AN105" s="223"/>
      <c r="AO105" s="224"/>
      <c r="AP105" s="215"/>
      <c r="AQ105" s="223"/>
      <c r="AR105" s="215"/>
      <c r="AS105" s="225"/>
      <c r="AT105" s="226"/>
      <c r="AU105" s="224"/>
      <c r="AV105" s="227"/>
      <c r="AW105" s="227"/>
      <c r="AX105" s="224"/>
      <c r="AY105" s="225"/>
      <c r="AZ105" s="224"/>
      <c r="BA105" s="224"/>
      <c r="BB105" s="225"/>
      <c r="BC105" s="225"/>
      <c r="BD105" s="224"/>
      <c r="BE105" s="225"/>
      <c r="BF105" s="225"/>
      <c r="BG105" s="227"/>
      <c r="BH105" s="227"/>
      <c r="BI105" s="227"/>
      <c r="BJ105" s="227"/>
      <c r="BK105" s="227"/>
      <c r="BL105" s="227"/>
    </row>
    <row r="106" spans="1:64" ht="16.5" customHeight="1" x14ac:dyDescent="0.2">
      <c r="A106" s="211" t="s">
        <v>800</v>
      </c>
      <c r="B106" s="309" t="s">
        <v>800</v>
      </c>
      <c r="C106" s="214" t="s">
        <v>794</v>
      </c>
      <c r="D106" s="218"/>
      <c r="E106" s="216"/>
      <c r="F106" s="216"/>
      <c r="G106" s="1294"/>
      <c r="H106" s="1294"/>
      <c r="I106" s="218"/>
      <c r="J106" s="216"/>
      <c r="K106" s="218"/>
      <c r="L106" s="216"/>
      <c r="M106" s="218"/>
      <c r="N106" s="216"/>
      <c r="O106" s="218"/>
      <c r="P106" s="216"/>
      <c r="Q106" s="1068"/>
      <c r="R106" s="219"/>
      <c r="S106" s="216"/>
      <c r="T106" s="216"/>
      <c r="U106" s="220"/>
      <c r="V106" s="219"/>
      <c r="W106" s="217"/>
      <c r="X106" s="217"/>
      <c r="Y106" s="219"/>
      <c r="Z106" s="216"/>
      <c r="AA106" s="221"/>
      <c r="AB106" s="221"/>
      <c r="AC106" s="1430"/>
      <c r="AD106" s="1430"/>
      <c r="AE106" s="219"/>
      <c r="AF106" s="216"/>
      <c r="AG106" s="216"/>
      <c r="AH106" s="219"/>
      <c r="AI106" s="221"/>
      <c r="AJ106" s="883"/>
      <c r="AK106" s="883"/>
      <c r="AL106" s="222"/>
      <c r="AM106" s="222"/>
      <c r="AN106" s="223"/>
      <c r="AO106" s="224"/>
      <c r="AP106" s="215"/>
      <c r="AQ106" s="223"/>
      <c r="AR106" s="215"/>
      <c r="AS106" s="225"/>
      <c r="AT106" s="226"/>
      <c r="AU106" s="224"/>
      <c r="AV106" s="227"/>
      <c r="AW106" s="227"/>
      <c r="AX106" s="224"/>
      <c r="AY106" s="225"/>
      <c r="AZ106" s="224"/>
      <c r="BA106" s="224"/>
      <c r="BB106" s="225"/>
      <c r="BC106" s="225"/>
      <c r="BD106" s="224"/>
      <c r="BE106" s="225"/>
      <c r="BF106" s="225"/>
      <c r="BG106" s="227"/>
      <c r="BH106" s="227"/>
      <c r="BI106" s="227"/>
      <c r="BJ106" s="227"/>
      <c r="BK106" s="227"/>
      <c r="BL106" s="227"/>
    </row>
    <row r="107" spans="1:64" ht="16.5" customHeight="1" x14ac:dyDescent="0.2">
      <c r="A107" s="212" t="s">
        <v>1000</v>
      </c>
      <c r="B107" s="310" t="s">
        <v>1000</v>
      </c>
      <c r="C107" s="228" t="s">
        <v>1001</v>
      </c>
      <c r="D107" s="232"/>
      <c r="E107" s="230"/>
      <c r="F107" s="230"/>
      <c r="G107" s="1295"/>
      <c r="H107" s="1295"/>
      <c r="I107" s="232"/>
      <c r="J107" s="230"/>
      <c r="K107" s="232"/>
      <c r="L107" s="230"/>
      <c r="M107" s="232"/>
      <c r="N107" s="230"/>
      <c r="O107" s="232"/>
      <c r="P107" s="230"/>
      <c r="Q107" s="1165"/>
      <c r="R107" s="233"/>
      <c r="S107" s="230"/>
      <c r="T107" s="230"/>
      <c r="U107" s="234"/>
      <c r="V107" s="233"/>
      <c r="W107" s="231"/>
      <c r="X107" s="231"/>
      <c r="Y107" s="233"/>
      <c r="Z107" s="230"/>
      <c r="AA107" s="235"/>
      <c r="AB107" s="880"/>
      <c r="AC107" s="1431"/>
      <c r="AD107" s="1431"/>
      <c r="AE107" s="233"/>
      <c r="AF107" s="236"/>
      <c r="AG107" s="230"/>
      <c r="AH107" s="237"/>
      <c r="AI107" s="235"/>
      <c r="AJ107" s="884"/>
      <c r="AK107" s="884"/>
      <c r="AL107" s="237"/>
      <c r="AM107" s="237"/>
      <c r="AN107" s="238"/>
      <c r="AO107" s="239"/>
      <c r="AP107" s="229"/>
      <c r="AQ107" s="238"/>
      <c r="AR107" s="229"/>
      <c r="AS107" s="240"/>
      <c r="AT107" s="241"/>
      <c r="AU107" s="239"/>
      <c r="AV107" s="877"/>
      <c r="AW107" s="242"/>
      <c r="AX107" s="239"/>
      <c r="AY107" s="240"/>
      <c r="AZ107" s="892"/>
      <c r="BA107" s="239"/>
      <c r="BB107" s="240"/>
      <c r="BC107" s="240"/>
      <c r="BD107" s="239"/>
      <c r="BE107" s="240"/>
      <c r="BF107" s="240"/>
      <c r="BG107" s="242"/>
      <c r="BH107" s="242"/>
      <c r="BI107" s="242"/>
      <c r="BJ107" s="242"/>
      <c r="BK107" s="242"/>
      <c r="BL107" s="242"/>
    </row>
    <row r="108" spans="1:64" ht="16.5" customHeight="1" x14ac:dyDescent="0.2">
      <c r="A108" s="210" t="s">
        <v>1002</v>
      </c>
      <c r="B108" s="308" t="s">
        <v>1002</v>
      </c>
      <c r="C108" s="197" t="s">
        <v>1003</v>
      </c>
      <c r="D108" s="201"/>
      <c r="E108" s="199"/>
      <c r="F108" s="199"/>
      <c r="G108" s="1292"/>
      <c r="H108" s="1292"/>
      <c r="I108" s="201"/>
      <c r="J108" s="199"/>
      <c r="K108" s="201"/>
      <c r="L108" s="199"/>
      <c r="M108" s="201"/>
      <c r="N108" s="199"/>
      <c r="O108" s="201"/>
      <c r="P108" s="199"/>
      <c r="Q108" s="1163"/>
      <c r="R108" s="202"/>
      <c r="S108" s="199"/>
      <c r="T108" s="199"/>
      <c r="U108" s="203"/>
      <c r="V108" s="202"/>
      <c r="W108" s="200"/>
      <c r="X108" s="200"/>
      <c r="Y108" s="202"/>
      <c r="Z108" s="199"/>
      <c r="AA108" s="213"/>
      <c r="AB108" s="879"/>
      <c r="AC108" s="1429"/>
      <c r="AD108" s="1429"/>
      <c r="AE108" s="202"/>
      <c r="AF108" s="199"/>
      <c r="AG108" s="199"/>
      <c r="AH108" s="202"/>
      <c r="AI108" s="213"/>
      <c r="AJ108" s="882"/>
      <c r="AK108" s="882"/>
      <c r="AL108" s="204"/>
      <c r="AM108" s="204"/>
      <c r="AN108" s="205"/>
      <c r="AO108" s="206"/>
      <c r="AP108" s="198"/>
      <c r="AQ108" s="205"/>
      <c r="AR108" s="198"/>
      <c r="AS108" s="207"/>
      <c r="AT108" s="208"/>
      <c r="AU108" s="206"/>
      <c r="AV108" s="876"/>
      <c r="AW108" s="209"/>
      <c r="AX108" s="206"/>
      <c r="AY108" s="207"/>
      <c r="AZ108" s="891"/>
      <c r="BA108" s="206"/>
      <c r="BB108" s="207"/>
      <c r="BC108" s="207"/>
      <c r="BD108" s="206"/>
      <c r="BE108" s="207"/>
      <c r="BF108" s="207"/>
      <c r="BG108" s="209"/>
      <c r="BH108" s="209"/>
      <c r="BI108" s="209"/>
      <c r="BJ108" s="209"/>
      <c r="BK108" s="209"/>
      <c r="BL108" s="209"/>
    </row>
    <row r="109" spans="1:64" ht="16.5" customHeight="1" x14ac:dyDescent="0.2">
      <c r="A109" s="211" t="s">
        <v>649</v>
      </c>
      <c r="B109" s="309" t="s">
        <v>649</v>
      </c>
      <c r="C109" s="214" t="s">
        <v>569</v>
      </c>
      <c r="D109" s="218"/>
      <c r="E109" s="216"/>
      <c r="F109" s="216"/>
      <c r="G109" s="1294"/>
      <c r="H109" s="1294"/>
      <c r="I109" s="218"/>
      <c r="J109" s="216"/>
      <c r="K109" s="218"/>
      <c r="L109" s="216"/>
      <c r="M109" s="218"/>
      <c r="N109" s="216"/>
      <c r="O109" s="218"/>
      <c r="P109" s="216"/>
      <c r="Q109" s="216"/>
      <c r="R109" s="219"/>
      <c r="S109" s="216"/>
      <c r="T109" s="216"/>
      <c r="U109" s="220"/>
      <c r="V109" s="219"/>
      <c r="W109" s="217"/>
      <c r="X109" s="217"/>
      <c r="Y109" s="219"/>
      <c r="Z109" s="216"/>
      <c r="AA109" s="221"/>
      <c r="AB109" s="221"/>
      <c r="AC109" s="221"/>
      <c r="AD109" s="221"/>
      <c r="AE109" s="219"/>
      <c r="AF109" s="216"/>
      <c r="AG109" s="216"/>
      <c r="AH109" s="219"/>
      <c r="AI109" s="221"/>
      <c r="AJ109" s="883"/>
      <c r="AK109" s="883"/>
      <c r="AL109" s="222"/>
      <c r="AM109" s="222"/>
      <c r="AN109" s="223"/>
      <c r="AO109" s="224"/>
      <c r="AP109" s="215"/>
      <c r="AQ109" s="223"/>
      <c r="AR109" s="215"/>
      <c r="AS109" s="225"/>
      <c r="AT109" s="226"/>
      <c r="AU109" s="224"/>
      <c r="AV109" s="227"/>
      <c r="AW109" s="227"/>
      <c r="AX109" s="224"/>
      <c r="AY109" s="225"/>
      <c r="AZ109" s="224"/>
      <c r="BA109" s="224"/>
      <c r="BB109" s="225"/>
      <c r="BC109" s="225"/>
      <c r="BD109" s="224"/>
      <c r="BE109" s="225"/>
      <c r="BF109" s="225"/>
      <c r="BG109" s="227"/>
      <c r="BH109" s="227"/>
      <c r="BI109" s="227"/>
      <c r="BJ109" s="227"/>
      <c r="BK109" s="227"/>
      <c r="BL109" s="227"/>
    </row>
    <row r="110" spans="1:64" ht="16.5" customHeight="1" x14ac:dyDescent="0.2">
      <c r="A110" s="211" t="s">
        <v>650</v>
      </c>
      <c r="B110" s="309" t="s">
        <v>313</v>
      </c>
      <c r="C110" s="214" t="s">
        <v>783</v>
      </c>
      <c r="D110" s="218"/>
      <c r="E110" s="216"/>
      <c r="F110" s="216"/>
      <c r="G110" s="1294"/>
      <c r="H110" s="1294"/>
      <c r="I110" s="218"/>
      <c r="J110" s="216"/>
      <c r="K110" s="218"/>
      <c r="L110" s="216"/>
      <c r="M110" s="218"/>
      <c r="N110" s="216"/>
      <c r="O110" s="218"/>
      <c r="P110" s="216"/>
      <c r="Q110" s="216"/>
      <c r="R110" s="219"/>
      <c r="S110" s="216"/>
      <c r="T110" s="216"/>
      <c r="U110" s="220"/>
      <c r="V110" s="219"/>
      <c r="W110" s="217"/>
      <c r="X110" s="217"/>
      <c r="Y110" s="219"/>
      <c r="Z110" s="216"/>
      <c r="AA110" s="221"/>
      <c r="AB110" s="221"/>
      <c r="AC110" s="221"/>
      <c r="AD110" s="221"/>
      <c r="AE110" s="219"/>
      <c r="AF110" s="216"/>
      <c r="AG110" s="216"/>
      <c r="AH110" s="219"/>
      <c r="AI110" s="221"/>
      <c r="AJ110" s="883"/>
      <c r="AK110" s="883"/>
      <c r="AL110" s="222"/>
      <c r="AM110" s="222"/>
      <c r="AN110" s="223"/>
      <c r="AO110" s="224"/>
      <c r="AP110" s="215"/>
      <c r="AQ110" s="223"/>
      <c r="AR110" s="215"/>
      <c r="AS110" s="225"/>
      <c r="AT110" s="226"/>
      <c r="AU110" s="224"/>
      <c r="AV110" s="227"/>
      <c r="AW110" s="227"/>
      <c r="AX110" s="224"/>
      <c r="AY110" s="225"/>
      <c r="AZ110" s="224"/>
      <c r="BA110" s="224"/>
      <c r="BB110" s="225"/>
      <c r="BC110" s="225"/>
      <c r="BD110" s="224"/>
      <c r="BE110" s="225"/>
      <c r="BF110" s="225"/>
      <c r="BG110" s="227"/>
      <c r="BH110" s="227"/>
      <c r="BI110" s="227"/>
      <c r="BJ110" s="227"/>
      <c r="BK110" s="227"/>
      <c r="BL110" s="227"/>
    </row>
    <row r="111" spans="1:64" s="101" customFormat="1" ht="16.5" customHeight="1" thickBot="1" x14ac:dyDescent="0.25">
      <c r="A111" s="874"/>
      <c r="B111" s="875"/>
      <c r="C111" s="1312" t="s">
        <v>369</v>
      </c>
      <c r="D111" s="1322"/>
      <c r="E111" s="244"/>
      <c r="F111" s="244"/>
      <c r="G111" s="1323"/>
      <c r="H111" s="1323"/>
      <c r="I111" s="1322"/>
      <c r="J111" s="244"/>
      <c r="K111" s="1322"/>
      <c r="L111" s="244"/>
      <c r="M111" s="1322"/>
      <c r="N111" s="244"/>
      <c r="O111" s="1322"/>
      <c r="P111" s="244"/>
      <c r="Q111" s="1324"/>
      <c r="R111" s="246"/>
      <c r="S111" s="244"/>
      <c r="T111" s="244"/>
      <c r="U111" s="247"/>
      <c r="V111" s="246"/>
      <c r="W111" s="245"/>
      <c r="X111" s="245"/>
      <c r="Y111" s="246"/>
      <c r="Z111" s="245"/>
      <c r="AA111" s="248"/>
      <c r="AB111" s="881"/>
      <c r="AC111" s="1432"/>
      <c r="AD111" s="1432"/>
      <c r="AE111" s="246"/>
      <c r="AF111" s="244"/>
      <c r="AG111" s="244"/>
      <c r="AH111" s="246"/>
      <c r="AI111" s="248"/>
      <c r="AJ111" s="885"/>
      <c r="AK111" s="885"/>
      <c r="AL111" s="249"/>
      <c r="AM111" s="249"/>
      <c r="AN111" s="250"/>
      <c r="AO111" s="251"/>
      <c r="AP111" s="243"/>
      <c r="AQ111" s="250"/>
      <c r="AR111" s="243"/>
      <c r="AS111" s="252"/>
      <c r="AT111" s="253"/>
      <c r="AU111" s="251"/>
      <c r="AV111" s="254"/>
      <c r="AW111" s="254"/>
      <c r="AX111" s="251"/>
      <c r="AY111" s="252"/>
      <c r="AZ111" s="893"/>
      <c r="BA111" s="251"/>
      <c r="BB111" s="252"/>
      <c r="BC111" s="252"/>
      <c r="BD111" s="251"/>
      <c r="BE111" s="252"/>
      <c r="BF111" s="252"/>
      <c r="BG111" s="254"/>
      <c r="BH111" s="254"/>
      <c r="BI111" s="254"/>
      <c r="BJ111" s="254"/>
      <c r="BK111" s="254"/>
      <c r="BL111" s="254"/>
    </row>
    <row r="112" spans="1:64" customFormat="1" ht="6.75" customHeight="1" thickTop="1" x14ac:dyDescent="0.2">
      <c r="A112" s="899"/>
      <c r="B112" s="899"/>
      <c r="C112" s="899"/>
      <c r="D112" s="899"/>
      <c r="E112" s="899"/>
      <c r="F112" s="899"/>
      <c r="G112" s="899"/>
      <c r="H112" s="899"/>
      <c r="I112" s="899"/>
      <c r="J112" s="899"/>
      <c r="K112" s="899"/>
      <c r="L112" s="899"/>
      <c r="M112" s="899"/>
      <c r="N112" s="899"/>
      <c r="O112" s="899"/>
      <c r="P112" s="899"/>
      <c r="Q112" s="899"/>
      <c r="R112" s="899"/>
      <c r="S112" s="899"/>
      <c r="T112" s="899"/>
      <c r="U112" s="899"/>
      <c r="V112" s="899"/>
      <c r="W112" s="899"/>
      <c r="X112" s="899"/>
      <c r="Y112" s="899"/>
      <c r="Z112" s="899"/>
      <c r="AA112" s="899"/>
      <c r="AB112" s="899"/>
      <c r="AC112" s="899"/>
      <c r="AD112" s="899"/>
      <c r="AE112" s="899"/>
      <c r="AF112" s="899"/>
      <c r="AG112" s="899"/>
      <c r="AH112" s="899"/>
      <c r="AI112" s="899"/>
      <c r="AJ112" s="899"/>
      <c r="AK112" s="899"/>
      <c r="AL112" s="899"/>
      <c r="AM112" s="899"/>
      <c r="AN112" s="899"/>
      <c r="AO112" s="899"/>
      <c r="AP112" s="899"/>
      <c r="AQ112" s="899"/>
      <c r="AR112" s="899"/>
      <c r="AS112" s="899"/>
      <c r="AT112" s="899"/>
      <c r="AU112" s="899"/>
      <c r="AV112" s="899"/>
      <c r="AW112" s="899"/>
      <c r="AX112" s="899"/>
      <c r="AY112" s="899"/>
      <c r="AZ112" s="899"/>
      <c r="BA112" s="899"/>
      <c r="BB112" s="899"/>
      <c r="BC112" s="899"/>
      <c r="BD112" s="899"/>
      <c r="BE112" s="899"/>
      <c r="BF112" s="899"/>
      <c r="BG112" s="899"/>
      <c r="BH112" s="899"/>
      <c r="BI112" s="899"/>
      <c r="BJ112" s="899"/>
      <c r="BK112" s="899"/>
      <c r="BL112" s="899"/>
    </row>
    <row r="113" spans="1:65" ht="16.5" customHeight="1" x14ac:dyDescent="0.2">
      <c r="A113" s="210">
        <v>396211</v>
      </c>
      <c r="B113" s="308" t="s">
        <v>478</v>
      </c>
      <c r="C113" s="197" t="s">
        <v>782</v>
      </c>
      <c r="D113" s="201"/>
      <c r="E113" s="199"/>
      <c r="F113" s="199"/>
      <c r="G113" s="1292"/>
      <c r="H113" s="1292"/>
      <c r="I113" s="201"/>
      <c r="J113" s="199"/>
      <c r="K113" s="201"/>
      <c r="L113" s="199"/>
      <c r="M113" s="201"/>
      <c r="N113" s="199"/>
      <c r="O113" s="201"/>
      <c r="P113" s="199"/>
      <c r="Q113" s="1163"/>
      <c r="R113" s="202"/>
      <c r="S113" s="199"/>
      <c r="T113" s="199"/>
      <c r="U113" s="203"/>
      <c r="V113" s="202"/>
      <c r="W113" s="200"/>
      <c r="X113" s="200"/>
      <c r="Y113" s="202"/>
      <c r="Z113" s="199"/>
      <c r="AA113" s="213"/>
      <c r="AB113" s="879"/>
      <c r="AC113" s="1429"/>
      <c r="AD113" s="1429"/>
      <c r="AE113" s="202"/>
      <c r="AF113" s="199"/>
      <c r="AG113" s="199"/>
      <c r="AH113" s="202"/>
      <c r="AI113" s="213"/>
      <c r="AJ113" s="882"/>
      <c r="AK113" s="882"/>
      <c r="AL113" s="204"/>
      <c r="AM113" s="204"/>
      <c r="AN113" s="205"/>
      <c r="AO113" s="206"/>
      <c r="AP113" s="198"/>
      <c r="AQ113" s="205"/>
      <c r="AR113" s="198"/>
      <c r="AS113" s="207"/>
      <c r="AT113" s="208"/>
      <c r="AU113" s="206"/>
      <c r="AV113" s="876"/>
      <c r="AW113" s="209"/>
      <c r="AX113" s="206"/>
      <c r="AY113" s="207"/>
      <c r="AZ113" s="891"/>
      <c r="BA113" s="206"/>
      <c r="BB113" s="207"/>
      <c r="BC113" s="207"/>
      <c r="BD113" s="206"/>
      <c r="BE113" s="207"/>
      <c r="BF113" s="207"/>
      <c r="BG113" s="1153"/>
      <c r="BH113" s="1153"/>
      <c r="BI113" s="1153"/>
      <c r="BJ113" s="1153"/>
      <c r="BK113" s="1153"/>
      <c r="BL113" s="1153"/>
      <c r="BM113" s="101" t="s">
        <v>1026</v>
      </c>
    </row>
    <row r="114" spans="1:65" ht="16.5" customHeight="1" x14ac:dyDescent="0.2">
      <c r="A114" s="211" t="s">
        <v>1004</v>
      </c>
      <c r="B114" s="309" t="s">
        <v>484</v>
      </c>
      <c r="C114" s="214" t="s">
        <v>974</v>
      </c>
      <c r="D114" s="218"/>
      <c r="E114" s="216"/>
      <c r="F114" s="216"/>
      <c r="G114" s="1294"/>
      <c r="H114" s="1294"/>
      <c r="I114" s="218"/>
      <c r="J114" s="216"/>
      <c r="K114" s="218"/>
      <c r="L114" s="216"/>
      <c r="M114" s="218"/>
      <c r="N114" s="216"/>
      <c r="O114" s="218"/>
      <c r="P114" s="216"/>
      <c r="Q114" s="1068"/>
      <c r="R114" s="219"/>
      <c r="S114" s="216"/>
      <c r="T114" s="216"/>
      <c r="U114" s="220"/>
      <c r="V114" s="219"/>
      <c r="W114" s="217"/>
      <c r="X114" s="217"/>
      <c r="Y114" s="219"/>
      <c r="Z114" s="216"/>
      <c r="AA114" s="221"/>
      <c r="AB114" s="221"/>
      <c r="AC114" s="1430"/>
      <c r="AD114" s="1430"/>
      <c r="AE114" s="219"/>
      <c r="AF114" s="216"/>
      <c r="AG114" s="216"/>
      <c r="AH114" s="219"/>
      <c r="AI114" s="221"/>
      <c r="AJ114" s="883"/>
      <c r="AK114" s="883"/>
      <c r="AL114" s="222"/>
      <c r="AM114" s="222"/>
      <c r="AN114" s="223"/>
      <c r="AO114" s="224"/>
      <c r="AP114" s="215"/>
      <c r="AQ114" s="223"/>
      <c r="AR114" s="215"/>
      <c r="AS114" s="225"/>
      <c r="AT114" s="226"/>
      <c r="AU114" s="224"/>
      <c r="AV114" s="227"/>
      <c r="AW114" s="227"/>
      <c r="AX114" s="224"/>
      <c r="AY114" s="225"/>
      <c r="AZ114" s="224"/>
      <c r="BA114" s="224"/>
      <c r="BB114" s="225"/>
      <c r="BC114" s="225"/>
      <c r="BD114" s="224"/>
      <c r="BE114" s="225"/>
      <c r="BF114" s="225"/>
      <c r="BG114" s="227"/>
      <c r="BH114" s="227"/>
      <c r="BI114" s="227"/>
      <c r="BJ114" s="227"/>
      <c r="BK114" s="227"/>
      <c r="BL114" s="227"/>
    </row>
    <row r="115" spans="1:65" ht="16.5" customHeight="1" x14ac:dyDescent="0.2">
      <c r="A115" s="211" t="s">
        <v>482</v>
      </c>
      <c r="B115" s="309" t="s">
        <v>358</v>
      </c>
      <c r="C115" s="214" t="s">
        <v>378</v>
      </c>
      <c r="D115" s="218"/>
      <c r="E115" s="216"/>
      <c r="F115" s="216"/>
      <c r="G115" s="1294"/>
      <c r="H115" s="1294"/>
      <c r="I115" s="218"/>
      <c r="J115" s="216"/>
      <c r="K115" s="218"/>
      <c r="L115" s="216"/>
      <c r="M115" s="218"/>
      <c r="N115" s="216"/>
      <c r="O115" s="218"/>
      <c r="P115" s="216"/>
      <c r="Q115" s="1068"/>
      <c r="R115" s="219"/>
      <c r="S115" s="216"/>
      <c r="T115" s="216"/>
      <c r="U115" s="220"/>
      <c r="V115" s="219"/>
      <c r="W115" s="217"/>
      <c r="X115" s="217"/>
      <c r="Y115" s="219"/>
      <c r="Z115" s="216"/>
      <c r="AA115" s="221"/>
      <c r="AB115" s="221"/>
      <c r="AC115" s="1430"/>
      <c r="AD115" s="1430"/>
      <c r="AE115" s="219"/>
      <c r="AF115" s="216"/>
      <c r="AG115" s="216"/>
      <c r="AH115" s="219"/>
      <c r="AI115" s="221"/>
      <c r="AJ115" s="883"/>
      <c r="AK115" s="883"/>
      <c r="AL115" s="222"/>
      <c r="AM115" s="222"/>
      <c r="AN115" s="223"/>
      <c r="AO115" s="224"/>
      <c r="AP115" s="215"/>
      <c r="AQ115" s="223"/>
      <c r="AR115" s="215"/>
      <c r="AS115" s="225"/>
      <c r="AT115" s="226"/>
      <c r="AU115" s="224"/>
      <c r="AV115" s="227"/>
      <c r="AW115" s="227"/>
      <c r="AX115" s="224"/>
      <c r="AY115" s="225"/>
      <c r="AZ115" s="224"/>
      <c r="BA115" s="224"/>
      <c r="BB115" s="225"/>
      <c r="BC115" s="225"/>
      <c r="BD115" s="224"/>
      <c r="BE115" s="225"/>
      <c r="BF115" s="225"/>
      <c r="BG115" s="227"/>
      <c r="BH115" s="227"/>
      <c r="BI115" s="227"/>
      <c r="BJ115" s="227"/>
      <c r="BK115" s="227"/>
      <c r="BL115" s="227"/>
    </row>
    <row r="116" spans="1:65" ht="16.5" customHeight="1" x14ac:dyDescent="0.2">
      <c r="A116" s="211" t="s">
        <v>480</v>
      </c>
      <c r="B116" s="309" t="s">
        <v>328</v>
      </c>
      <c r="C116" s="214" t="s">
        <v>376</v>
      </c>
      <c r="D116" s="218"/>
      <c r="E116" s="216"/>
      <c r="F116" s="216"/>
      <c r="G116" s="1294"/>
      <c r="H116" s="1294"/>
      <c r="I116" s="218"/>
      <c r="J116" s="216"/>
      <c r="K116" s="218"/>
      <c r="L116" s="216"/>
      <c r="M116" s="218"/>
      <c r="N116" s="216"/>
      <c r="O116" s="218"/>
      <c r="P116" s="216"/>
      <c r="Q116" s="1068"/>
      <c r="R116" s="219"/>
      <c r="S116" s="216"/>
      <c r="T116" s="216"/>
      <c r="U116" s="220"/>
      <c r="V116" s="219"/>
      <c r="W116" s="217"/>
      <c r="X116" s="217"/>
      <c r="Y116" s="219"/>
      <c r="Z116" s="216"/>
      <c r="AA116" s="221"/>
      <c r="AB116" s="221"/>
      <c r="AC116" s="1430"/>
      <c r="AD116" s="1430"/>
      <c r="AE116" s="219"/>
      <c r="AF116" s="216"/>
      <c r="AG116" s="216"/>
      <c r="AH116" s="219"/>
      <c r="AI116" s="221"/>
      <c r="AJ116" s="883"/>
      <c r="AK116" s="883"/>
      <c r="AL116" s="222"/>
      <c r="AM116" s="222"/>
      <c r="AN116" s="223"/>
      <c r="AO116" s="224"/>
      <c r="AP116" s="215"/>
      <c r="AQ116" s="223"/>
      <c r="AR116" s="215"/>
      <c r="AS116" s="225"/>
      <c r="AT116" s="226"/>
      <c r="AU116" s="224"/>
      <c r="AV116" s="227"/>
      <c r="AW116" s="227"/>
      <c r="AX116" s="224"/>
      <c r="AY116" s="225"/>
      <c r="AZ116" s="224"/>
      <c r="BA116" s="224"/>
      <c r="BB116" s="225"/>
      <c r="BC116" s="225"/>
      <c r="BD116" s="224"/>
      <c r="BE116" s="225"/>
      <c r="BF116" s="225"/>
      <c r="BG116" s="227"/>
      <c r="BH116" s="227"/>
      <c r="BI116" s="227"/>
      <c r="BJ116" s="227"/>
      <c r="BK116" s="227"/>
      <c r="BL116" s="227"/>
    </row>
    <row r="117" spans="1:65" ht="16.5" customHeight="1" x14ac:dyDescent="0.2">
      <c r="A117" s="212" t="s">
        <v>393</v>
      </c>
      <c r="B117" s="310" t="s">
        <v>393</v>
      </c>
      <c r="C117" s="228" t="s">
        <v>382</v>
      </c>
      <c r="D117" s="232"/>
      <c r="E117" s="230"/>
      <c r="F117" s="230"/>
      <c r="G117" s="1295"/>
      <c r="H117" s="1295"/>
      <c r="I117" s="232"/>
      <c r="J117" s="230"/>
      <c r="K117" s="232"/>
      <c r="L117" s="230"/>
      <c r="M117" s="232"/>
      <c r="N117" s="230"/>
      <c r="O117" s="232"/>
      <c r="P117" s="230"/>
      <c r="Q117" s="1165"/>
      <c r="R117" s="233"/>
      <c r="S117" s="230"/>
      <c r="T117" s="230"/>
      <c r="U117" s="234"/>
      <c r="V117" s="233"/>
      <c r="W117" s="231"/>
      <c r="X117" s="231"/>
      <c r="Y117" s="233"/>
      <c r="Z117" s="230"/>
      <c r="AA117" s="235"/>
      <c r="AB117" s="880"/>
      <c r="AC117" s="1431"/>
      <c r="AD117" s="1431"/>
      <c r="AE117" s="233"/>
      <c r="AF117" s="236"/>
      <c r="AG117" s="230"/>
      <c r="AH117" s="237"/>
      <c r="AI117" s="235"/>
      <c r="AJ117" s="884"/>
      <c r="AK117" s="884"/>
      <c r="AL117" s="237"/>
      <c r="AM117" s="237"/>
      <c r="AN117" s="238"/>
      <c r="AO117" s="239"/>
      <c r="AP117" s="229"/>
      <c r="AQ117" s="238"/>
      <c r="AR117" s="229"/>
      <c r="AS117" s="240"/>
      <c r="AT117" s="241"/>
      <c r="AU117" s="239"/>
      <c r="AV117" s="877"/>
      <c r="AW117" s="242"/>
      <c r="AX117" s="239"/>
      <c r="AY117" s="240"/>
      <c r="AZ117" s="892"/>
      <c r="BA117" s="239"/>
      <c r="BB117" s="240"/>
      <c r="BC117" s="240"/>
      <c r="BD117" s="239"/>
      <c r="BE117" s="240"/>
      <c r="BF117" s="240"/>
      <c r="BG117" s="242"/>
      <c r="BH117" s="242"/>
      <c r="BI117" s="242"/>
      <c r="BJ117" s="242"/>
      <c r="BK117" s="242"/>
      <c r="BL117" s="242"/>
    </row>
    <row r="118" spans="1:65" ht="16.5" customHeight="1" x14ac:dyDescent="0.2">
      <c r="A118" s="210" t="s">
        <v>479</v>
      </c>
      <c r="B118" s="308">
        <v>389002</v>
      </c>
      <c r="C118" s="197" t="s">
        <v>927</v>
      </c>
      <c r="D118" s="201"/>
      <c r="E118" s="199"/>
      <c r="F118" s="199"/>
      <c r="G118" s="1292"/>
      <c r="H118" s="1292"/>
      <c r="I118" s="201"/>
      <c r="J118" s="199"/>
      <c r="K118" s="201"/>
      <c r="L118" s="199"/>
      <c r="M118" s="201"/>
      <c r="N118" s="199"/>
      <c r="O118" s="201"/>
      <c r="P118" s="199"/>
      <c r="Q118" s="1163"/>
      <c r="R118" s="202"/>
      <c r="S118" s="199"/>
      <c r="T118" s="199"/>
      <c r="U118" s="203"/>
      <c r="V118" s="202"/>
      <c r="W118" s="200"/>
      <c r="X118" s="200"/>
      <c r="Y118" s="202"/>
      <c r="Z118" s="199"/>
      <c r="AA118" s="213"/>
      <c r="AB118" s="879"/>
      <c r="AC118" s="1429"/>
      <c r="AD118" s="1429"/>
      <c r="AE118" s="202"/>
      <c r="AF118" s="199"/>
      <c r="AG118" s="199"/>
      <c r="AH118" s="202"/>
      <c r="AI118" s="213"/>
      <c r="AJ118" s="882"/>
      <c r="AK118" s="882"/>
      <c r="AL118" s="204"/>
      <c r="AM118" s="204"/>
      <c r="AN118" s="205"/>
      <c r="AO118" s="206"/>
      <c r="AP118" s="198"/>
      <c r="AQ118" s="205"/>
      <c r="AR118" s="198"/>
      <c r="AS118" s="207"/>
      <c r="AT118" s="208"/>
      <c r="AU118" s="206"/>
      <c r="AV118" s="876"/>
      <c r="AW118" s="209"/>
      <c r="AX118" s="206"/>
      <c r="AY118" s="207"/>
      <c r="AZ118" s="891"/>
      <c r="BA118" s="206"/>
      <c r="BB118" s="207"/>
      <c r="BC118" s="207"/>
      <c r="BD118" s="206"/>
      <c r="BE118" s="207"/>
      <c r="BF118" s="207"/>
      <c r="BG118" s="209"/>
      <c r="BH118" s="209"/>
      <c r="BI118" s="209"/>
      <c r="BJ118" s="209"/>
      <c r="BK118" s="209"/>
      <c r="BL118" s="209"/>
    </row>
    <row r="119" spans="1:65" ht="16.5" customHeight="1" x14ac:dyDescent="0.2">
      <c r="A119" s="211" t="s">
        <v>1005</v>
      </c>
      <c r="B119" s="309" t="s">
        <v>1006</v>
      </c>
      <c r="C119" s="214" t="s">
        <v>1007</v>
      </c>
      <c r="D119" s="218"/>
      <c r="E119" s="216"/>
      <c r="F119" s="216"/>
      <c r="G119" s="1294"/>
      <c r="H119" s="1294"/>
      <c r="I119" s="218"/>
      <c r="J119" s="216"/>
      <c r="K119" s="218"/>
      <c r="L119" s="216"/>
      <c r="M119" s="218"/>
      <c r="N119" s="216"/>
      <c r="O119" s="218"/>
      <c r="P119" s="216"/>
      <c r="Q119" s="1068"/>
      <c r="R119" s="219"/>
      <c r="S119" s="216"/>
      <c r="T119" s="216"/>
      <c r="U119" s="220"/>
      <c r="V119" s="219"/>
      <c r="W119" s="217"/>
      <c r="X119" s="217"/>
      <c r="Y119" s="219"/>
      <c r="Z119" s="216"/>
      <c r="AA119" s="221"/>
      <c r="AB119" s="221"/>
      <c r="AC119" s="1430"/>
      <c r="AD119" s="1430"/>
      <c r="AE119" s="219"/>
      <c r="AF119" s="216"/>
      <c r="AG119" s="216"/>
      <c r="AH119" s="219"/>
      <c r="AI119" s="221"/>
      <c r="AJ119" s="883"/>
      <c r="AK119" s="883"/>
      <c r="AL119" s="222"/>
      <c r="AM119" s="222"/>
      <c r="AN119" s="223"/>
      <c r="AO119" s="224"/>
      <c r="AP119" s="215"/>
      <c r="AQ119" s="223"/>
      <c r="AR119" s="215"/>
      <c r="AS119" s="225"/>
      <c r="AT119" s="226"/>
      <c r="AU119" s="224"/>
      <c r="AV119" s="227"/>
      <c r="AW119" s="227"/>
      <c r="AX119" s="224"/>
      <c r="AY119" s="225"/>
      <c r="AZ119" s="224"/>
      <c r="BA119" s="224"/>
      <c r="BB119" s="225"/>
      <c r="BC119" s="225"/>
      <c r="BD119" s="224"/>
      <c r="BE119" s="225"/>
      <c r="BF119" s="225"/>
      <c r="BG119" s="227"/>
      <c r="BH119" s="227"/>
      <c r="BI119" s="227"/>
      <c r="BJ119" s="227"/>
      <c r="BK119" s="227"/>
      <c r="BL119" s="227"/>
    </row>
    <row r="120" spans="1:65" s="101" customFormat="1" ht="16.5" customHeight="1" thickBot="1" x14ac:dyDescent="0.25">
      <c r="A120" s="874"/>
      <c r="B120" s="875"/>
      <c r="C120" s="1312" t="s">
        <v>389</v>
      </c>
      <c r="D120" s="1322"/>
      <c r="E120" s="244"/>
      <c r="F120" s="244"/>
      <c r="G120" s="1323"/>
      <c r="H120" s="1323"/>
      <c r="I120" s="1322"/>
      <c r="J120" s="244"/>
      <c r="K120" s="1322"/>
      <c r="L120" s="244"/>
      <c r="M120" s="1322"/>
      <c r="N120" s="244"/>
      <c r="O120" s="1322"/>
      <c r="P120" s="244"/>
      <c r="Q120" s="1324"/>
      <c r="R120" s="246"/>
      <c r="S120" s="244"/>
      <c r="T120" s="244"/>
      <c r="U120" s="247"/>
      <c r="V120" s="246"/>
      <c r="W120" s="245"/>
      <c r="X120" s="245"/>
      <c r="Y120" s="246"/>
      <c r="Z120" s="245"/>
      <c r="AA120" s="248"/>
      <c r="AB120" s="881"/>
      <c r="AC120" s="1432"/>
      <c r="AD120" s="1432"/>
      <c r="AE120" s="246"/>
      <c r="AF120" s="244"/>
      <c r="AG120" s="244"/>
      <c r="AH120" s="246"/>
      <c r="AI120" s="248"/>
      <c r="AJ120" s="885"/>
      <c r="AK120" s="885"/>
      <c r="AL120" s="249"/>
      <c r="AM120" s="249"/>
      <c r="AN120" s="250"/>
      <c r="AO120" s="251"/>
      <c r="AP120" s="243"/>
      <c r="AQ120" s="250"/>
      <c r="AR120" s="243"/>
      <c r="AS120" s="252"/>
      <c r="AT120" s="253"/>
      <c r="AU120" s="251"/>
      <c r="AV120" s="878"/>
      <c r="AW120" s="254"/>
      <c r="AX120" s="251"/>
      <c r="AY120" s="252"/>
      <c r="AZ120" s="893"/>
      <c r="BA120" s="251"/>
      <c r="BB120" s="252"/>
      <c r="BC120" s="252"/>
      <c r="BD120" s="251"/>
      <c r="BE120" s="252"/>
      <c r="BF120" s="252"/>
      <c r="BG120" s="254"/>
      <c r="BH120" s="254"/>
      <c r="BI120" s="254"/>
      <c r="BJ120" s="254"/>
      <c r="BK120" s="254"/>
      <c r="BL120" s="254"/>
    </row>
    <row r="121" spans="1:65" customFormat="1" ht="6.75" customHeight="1" thickTop="1" x14ac:dyDescent="0.2">
      <c r="A121" s="899"/>
      <c r="B121" s="899"/>
      <c r="C121" s="899"/>
      <c r="D121" s="899"/>
      <c r="E121" s="899"/>
      <c r="F121" s="899"/>
      <c r="G121" s="899"/>
      <c r="H121" s="899"/>
      <c r="I121" s="899"/>
      <c r="J121" s="899"/>
      <c r="K121" s="899"/>
      <c r="L121" s="899"/>
      <c r="M121" s="899"/>
      <c r="N121" s="899"/>
      <c r="O121" s="899"/>
      <c r="P121" s="899"/>
      <c r="Q121" s="899"/>
      <c r="R121" s="899"/>
      <c r="S121" s="899"/>
      <c r="T121" s="899"/>
      <c r="U121" s="899"/>
      <c r="V121" s="899"/>
      <c r="W121" s="899"/>
      <c r="X121" s="899"/>
      <c r="Y121" s="899"/>
      <c r="Z121" s="899"/>
      <c r="AA121" s="899"/>
      <c r="AB121" s="899"/>
      <c r="AC121" s="899"/>
      <c r="AD121" s="899"/>
      <c r="AE121" s="899"/>
      <c r="AF121" s="899"/>
      <c r="AG121" s="899"/>
      <c r="AH121" s="899"/>
      <c r="AI121" s="899"/>
      <c r="AJ121" s="899"/>
      <c r="AK121" s="899"/>
      <c r="AL121" s="899"/>
      <c r="AM121" s="899"/>
      <c r="AN121" s="899"/>
      <c r="AO121" s="899"/>
      <c r="AP121" s="899"/>
      <c r="AQ121" s="899"/>
      <c r="AR121" s="899"/>
      <c r="AS121" s="899"/>
      <c r="AT121" s="899"/>
      <c r="AU121" s="899"/>
      <c r="AV121" s="899"/>
      <c r="AW121" s="899"/>
      <c r="AX121" s="899"/>
      <c r="AY121" s="899"/>
      <c r="AZ121" s="899"/>
      <c r="BA121" s="899"/>
      <c r="BB121" s="899"/>
      <c r="BC121" s="899"/>
      <c r="BD121" s="899"/>
      <c r="BE121" s="899"/>
      <c r="BF121" s="899"/>
      <c r="BG121" s="899"/>
      <c r="BH121" s="899"/>
      <c r="BI121" s="899"/>
      <c r="BJ121" s="899"/>
      <c r="BK121" s="899"/>
      <c r="BL121" s="899"/>
    </row>
    <row r="122" spans="1:65" s="101" customFormat="1" ht="16.5" customHeight="1" thickBot="1" x14ac:dyDescent="0.25">
      <c r="A122" s="874"/>
      <c r="B122" s="875"/>
      <c r="C122" s="1312" t="s">
        <v>906</v>
      </c>
      <c r="D122" s="1322"/>
      <c r="E122" s="244"/>
      <c r="F122" s="244"/>
      <c r="G122" s="1323"/>
      <c r="H122" s="1323"/>
      <c r="I122" s="1322"/>
      <c r="J122" s="244"/>
      <c r="K122" s="1322"/>
      <c r="L122" s="244"/>
      <c r="M122" s="1322"/>
      <c r="N122" s="244"/>
      <c r="O122" s="1322"/>
      <c r="P122" s="244"/>
      <c r="Q122" s="1324"/>
      <c r="R122" s="246"/>
      <c r="S122" s="244"/>
      <c r="T122" s="244"/>
      <c r="U122" s="247"/>
      <c r="V122" s="246"/>
      <c r="W122" s="245"/>
      <c r="X122" s="245"/>
      <c r="Y122" s="246"/>
      <c r="Z122" s="245"/>
      <c r="AA122" s="248"/>
      <c r="AB122" s="881"/>
      <c r="AC122" s="1432"/>
      <c r="AD122" s="1432"/>
      <c r="AE122" s="246"/>
      <c r="AF122" s="244"/>
      <c r="AG122" s="244"/>
      <c r="AH122" s="246"/>
      <c r="AI122" s="248"/>
      <c r="AJ122" s="885"/>
      <c r="AK122" s="885"/>
      <c r="AL122" s="249"/>
      <c r="AM122" s="249"/>
      <c r="AN122" s="250"/>
      <c r="AO122" s="251"/>
      <c r="AP122" s="243"/>
      <c r="AQ122" s="250"/>
      <c r="AR122" s="243"/>
      <c r="AS122" s="252"/>
      <c r="AT122" s="253"/>
      <c r="AU122" s="251"/>
      <c r="AV122" s="878"/>
      <c r="AW122" s="254"/>
      <c r="AX122" s="251"/>
      <c r="AY122" s="252"/>
      <c r="AZ122" s="893"/>
      <c r="BA122" s="251"/>
      <c r="BB122" s="252"/>
      <c r="BC122" s="252"/>
      <c r="BD122" s="251"/>
      <c r="BE122" s="252"/>
      <c r="BF122" s="252"/>
      <c r="BG122" s="254"/>
      <c r="BH122" s="254"/>
      <c r="BI122" s="254"/>
      <c r="BJ122" s="254"/>
      <c r="BK122" s="254"/>
      <c r="BL122" s="254"/>
    </row>
    <row r="123" spans="1:65" customFormat="1" ht="13.5" thickTop="1" x14ac:dyDescent="0.2">
      <c r="A123" s="1325"/>
      <c r="B123" s="1325"/>
      <c r="C123" s="1325"/>
      <c r="D123" s="1325"/>
      <c r="E123" s="1325"/>
      <c r="F123" s="1325"/>
      <c r="G123" s="1325"/>
      <c r="H123" s="1325"/>
      <c r="I123" s="1325"/>
      <c r="J123" s="1325"/>
      <c r="K123" s="1325"/>
      <c r="L123" s="1325"/>
      <c r="M123" s="1325"/>
      <c r="N123" s="1325"/>
      <c r="O123" s="1325"/>
      <c r="P123" s="1325"/>
      <c r="Q123" s="1325"/>
    </row>
    <row r="124" spans="1:65" ht="16.5" customHeight="1" x14ac:dyDescent="0.2">
      <c r="A124" s="785">
        <v>318</v>
      </c>
      <c r="B124" s="786">
        <v>318001</v>
      </c>
      <c r="C124" s="787" t="s">
        <v>253</v>
      </c>
      <c r="D124" s="1319"/>
      <c r="E124" s="199"/>
      <c r="F124" s="199"/>
      <c r="G124" s="1292"/>
      <c r="H124" s="1292"/>
      <c r="I124" s="201"/>
      <c r="J124" s="199"/>
      <c r="K124" s="201"/>
      <c r="L124" s="199"/>
      <c r="M124" s="201"/>
      <c r="N124" s="199"/>
      <c r="O124" s="201"/>
      <c r="P124" s="199"/>
      <c r="Q124" s="1163"/>
      <c r="R124" s="202"/>
      <c r="S124" s="199"/>
      <c r="T124" s="199"/>
      <c r="U124" s="203"/>
      <c r="V124" s="202"/>
      <c r="W124" s="200"/>
      <c r="X124" s="200"/>
      <c r="Y124" s="202"/>
      <c r="Z124" s="199"/>
      <c r="AA124" s="213"/>
      <c r="AB124" s="879"/>
      <c r="AC124" s="1429"/>
      <c r="AD124" s="1429"/>
      <c r="AE124" s="202"/>
      <c r="AF124" s="199"/>
      <c r="AG124" s="199"/>
      <c r="AH124" s="202"/>
      <c r="AI124" s="213"/>
      <c r="AJ124" s="882"/>
      <c r="AK124" s="882"/>
      <c r="AL124" s="204"/>
      <c r="AM124" s="204"/>
      <c r="AN124" s="205"/>
      <c r="AO124" s="206"/>
      <c r="AP124" s="198"/>
      <c r="AQ124" s="205"/>
      <c r="AR124" s="198"/>
      <c r="AS124" s="207"/>
      <c r="AT124" s="208"/>
      <c r="AU124" s="206"/>
      <c r="AV124" s="876"/>
      <c r="AW124" s="209"/>
      <c r="AX124" s="206"/>
      <c r="AY124" s="207"/>
      <c r="AZ124" s="891"/>
      <c r="BA124" s="206"/>
      <c r="BB124" s="207"/>
      <c r="BC124" s="207"/>
      <c r="BD124" s="206"/>
      <c r="BE124" s="207"/>
      <c r="BF124" s="207"/>
      <c r="BG124" s="209"/>
      <c r="BH124" s="209"/>
      <c r="BI124" s="209"/>
      <c r="BJ124" s="209"/>
      <c r="BK124" s="209"/>
      <c r="BL124" s="209"/>
    </row>
    <row r="125" spans="1:65" ht="16.5" customHeight="1" x14ac:dyDescent="0.2">
      <c r="A125" s="211">
        <v>319</v>
      </c>
      <c r="B125" s="309">
        <v>319001</v>
      </c>
      <c r="C125" s="788" t="s">
        <v>254</v>
      </c>
      <c r="D125" s="1320"/>
      <c r="E125" s="216"/>
      <c r="F125" s="216"/>
      <c r="G125" s="1294"/>
      <c r="H125" s="1294"/>
      <c r="I125" s="218"/>
      <c r="J125" s="216"/>
      <c r="K125" s="218"/>
      <c r="L125" s="216"/>
      <c r="M125" s="218"/>
      <c r="N125" s="216"/>
      <c r="O125" s="218"/>
      <c r="P125" s="216"/>
      <c r="Q125" s="1068"/>
      <c r="R125" s="219"/>
      <c r="S125" s="216"/>
      <c r="T125" s="216"/>
      <c r="U125" s="220"/>
      <c r="V125" s="219"/>
      <c r="W125" s="217"/>
      <c r="X125" s="217"/>
      <c r="Y125" s="219"/>
      <c r="Z125" s="216"/>
      <c r="AA125" s="221"/>
      <c r="AB125" s="221"/>
      <c r="AC125" s="1430"/>
      <c r="AD125" s="1430"/>
      <c r="AE125" s="219"/>
      <c r="AF125" s="216"/>
      <c r="AG125" s="216"/>
      <c r="AH125" s="219"/>
      <c r="AI125" s="221"/>
      <c r="AJ125" s="883"/>
      <c r="AK125" s="883"/>
      <c r="AL125" s="222"/>
      <c r="AM125" s="222"/>
      <c r="AN125" s="223"/>
      <c r="AO125" s="224"/>
      <c r="AP125" s="215"/>
      <c r="AQ125" s="223"/>
      <c r="AR125" s="215"/>
      <c r="AS125" s="225"/>
      <c r="AT125" s="226"/>
      <c r="AU125" s="224"/>
      <c r="AV125" s="227"/>
      <c r="AW125" s="227"/>
      <c r="AX125" s="224"/>
      <c r="AY125" s="225"/>
      <c r="AZ125" s="224"/>
      <c r="BA125" s="224"/>
      <c r="BB125" s="225"/>
      <c r="BC125" s="225"/>
      <c r="BD125" s="224"/>
      <c r="BE125" s="225"/>
      <c r="BF125" s="225"/>
      <c r="BG125" s="227"/>
      <c r="BH125" s="227"/>
      <c r="BI125" s="227"/>
      <c r="BJ125" s="227"/>
      <c r="BK125" s="227"/>
      <c r="BL125" s="227"/>
    </row>
    <row r="126" spans="1:65" ht="16.5" customHeight="1" x14ac:dyDescent="0.2">
      <c r="A126" s="211">
        <v>302006</v>
      </c>
      <c r="B126" s="309">
        <v>302</v>
      </c>
      <c r="C126" s="788" t="s">
        <v>364</v>
      </c>
      <c r="D126" s="1320"/>
      <c r="E126" s="216"/>
      <c r="F126" s="216"/>
      <c r="G126" s="1294"/>
      <c r="H126" s="1294"/>
      <c r="I126" s="218"/>
      <c r="J126" s="216"/>
      <c r="K126" s="218"/>
      <c r="L126" s="216"/>
      <c r="M126" s="218"/>
      <c r="N126" s="216"/>
      <c r="O126" s="218"/>
      <c r="P126" s="216"/>
      <c r="Q126" s="1068"/>
      <c r="R126" s="219"/>
      <c r="S126" s="216"/>
      <c r="T126" s="216"/>
      <c r="U126" s="220"/>
      <c r="V126" s="219"/>
      <c r="W126" s="217"/>
      <c r="X126" s="217"/>
      <c r="Y126" s="219"/>
      <c r="Z126" s="216"/>
      <c r="AA126" s="221"/>
      <c r="AB126" s="221"/>
      <c r="AC126" s="1430"/>
      <c r="AD126" s="1430"/>
      <c r="AE126" s="219"/>
      <c r="AF126" s="216"/>
      <c r="AG126" s="216"/>
      <c r="AH126" s="219"/>
      <c r="AI126" s="221"/>
      <c r="AJ126" s="883"/>
      <c r="AK126" s="883"/>
      <c r="AL126" s="222"/>
      <c r="AM126" s="222"/>
      <c r="AN126" s="223"/>
      <c r="AO126" s="224"/>
      <c r="AP126" s="215"/>
      <c r="AQ126" s="223"/>
      <c r="AR126" s="215"/>
      <c r="AS126" s="225"/>
      <c r="AT126" s="226"/>
      <c r="AU126" s="224"/>
      <c r="AV126" s="227"/>
      <c r="AW126" s="227"/>
      <c r="AX126" s="224"/>
      <c r="AY126" s="225"/>
      <c r="AZ126" s="224"/>
      <c r="BA126" s="224"/>
      <c r="BB126" s="225"/>
      <c r="BC126" s="225"/>
      <c r="BD126" s="224"/>
      <c r="BE126" s="225"/>
      <c r="BF126" s="225"/>
      <c r="BG126" s="227"/>
      <c r="BH126" s="227"/>
      <c r="BI126" s="227"/>
      <c r="BJ126" s="227"/>
      <c r="BK126" s="227"/>
      <c r="BL126" s="227"/>
    </row>
    <row r="127" spans="1:65" ht="16.5" customHeight="1" x14ac:dyDescent="0.2">
      <c r="A127" s="211">
        <v>334001</v>
      </c>
      <c r="B127" s="309">
        <v>334</v>
      </c>
      <c r="C127" s="788" t="s">
        <v>360</v>
      </c>
      <c r="D127" s="1320"/>
      <c r="E127" s="216"/>
      <c r="F127" s="216"/>
      <c r="G127" s="1294"/>
      <c r="H127" s="1294"/>
      <c r="I127" s="218"/>
      <c r="J127" s="216"/>
      <c r="K127" s="218"/>
      <c r="L127" s="216"/>
      <c r="M127" s="218"/>
      <c r="N127" s="216"/>
      <c r="O127" s="218"/>
      <c r="P127" s="216"/>
      <c r="Q127" s="1068"/>
      <c r="R127" s="219"/>
      <c r="S127" s="216"/>
      <c r="T127" s="216"/>
      <c r="U127" s="220"/>
      <c r="V127" s="219"/>
      <c r="W127" s="217"/>
      <c r="X127" s="217"/>
      <c r="Y127" s="219"/>
      <c r="Z127" s="216"/>
      <c r="AA127" s="221"/>
      <c r="AB127" s="221"/>
      <c r="AC127" s="1430"/>
      <c r="AD127" s="1430"/>
      <c r="AE127" s="219"/>
      <c r="AF127" s="216"/>
      <c r="AG127" s="216"/>
      <c r="AH127" s="219"/>
      <c r="AI127" s="221"/>
      <c r="AJ127" s="883"/>
      <c r="AK127" s="883"/>
      <c r="AL127" s="222"/>
      <c r="AM127" s="222"/>
      <c r="AN127" s="223"/>
      <c r="AO127" s="224"/>
      <c r="AP127" s="215"/>
      <c r="AQ127" s="223"/>
      <c r="AR127" s="215"/>
      <c r="AS127" s="225"/>
      <c r="AT127" s="226"/>
      <c r="AU127" s="224"/>
      <c r="AV127" s="227"/>
      <c r="AW127" s="227"/>
      <c r="AX127" s="224"/>
      <c r="AY127" s="225"/>
      <c r="AZ127" s="224"/>
      <c r="BA127" s="224"/>
      <c r="BB127" s="225"/>
      <c r="BC127" s="225"/>
      <c r="BD127" s="224"/>
      <c r="BE127" s="225"/>
      <c r="BF127" s="225"/>
      <c r="BG127" s="227"/>
      <c r="BH127" s="227"/>
      <c r="BI127" s="227"/>
      <c r="BJ127" s="227"/>
      <c r="BK127" s="227"/>
      <c r="BL127" s="227"/>
    </row>
    <row r="128" spans="1:65" ht="16.5" customHeight="1" x14ac:dyDescent="0.2">
      <c r="A128" s="789" t="s">
        <v>777</v>
      </c>
      <c r="B128" s="790" t="s">
        <v>1050</v>
      </c>
      <c r="C128" s="791" t="s">
        <v>566</v>
      </c>
      <c r="D128" s="1321"/>
      <c r="E128" s="230"/>
      <c r="F128" s="230"/>
      <c r="G128" s="1295"/>
      <c r="H128" s="1295"/>
      <c r="I128" s="232"/>
      <c r="J128" s="230"/>
      <c r="K128" s="232"/>
      <c r="L128" s="230"/>
      <c r="M128" s="232"/>
      <c r="N128" s="230"/>
      <c r="O128" s="232"/>
      <c r="P128" s="230"/>
      <c r="Q128" s="1165"/>
      <c r="R128" s="233"/>
      <c r="S128" s="230"/>
      <c r="T128" s="230"/>
      <c r="U128" s="234"/>
      <c r="V128" s="233"/>
      <c r="W128" s="231"/>
      <c r="X128" s="231"/>
      <c r="Y128" s="233"/>
      <c r="Z128" s="230"/>
      <c r="AA128" s="235"/>
      <c r="AB128" s="880"/>
      <c r="AC128" s="1431"/>
      <c r="AD128" s="1431"/>
      <c r="AE128" s="233"/>
      <c r="AF128" s="236"/>
      <c r="AG128" s="230"/>
      <c r="AH128" s="237"/>
      <c r="AI128" s="235"/>
      <c r="AJ128" s="884"/>
      <c r="AK128" s="884"/>
      <c r="AL128" s="237"/>
      <c r="AM128" s="237"/>
      <c r="AN128" s="238"/>
      <c r="AO128" s="239"/>
      <c r="AP128" s="229"/>
      <c r="AQ128" s="238"/>
      <c r="AR128" s="229"/>
      <c r="AS128" s="240"/>
      <c r="AT128" s="241"/>
      <c r="AU128" s="239"/>
      <c r="AV128" s="877"/>
      <c r="AW128" s="242"/>
      <c r="AX128" s="239"/>
      <c r="AY128" s="240"/>
      <c r="AZ128" s="892"/>
      <c r="BA128" s="239"/>
      <c r="BB128" s="240"/>
      <c r="BC128" s="240"/>
      <c r="BD128" s="239"/>
      <c r="BE128" s="240"/>
      <c r="BF128" s="240"/>
      <c r="BG128" s="242"/>
      <c r="BH128" s="242"/>
      <c r="BI128" s="242"/>
      <c r="BJ128" s="242"/>
      <c r="BK128" s="242"/>
      <c r="BL128" s="242"/>
    </row>
    <row r="129" spans="1:64" ht="16.5" customHeight="1" x14ac:dyDescent="0.2">
      <c r="A129" s="211" t="s">
        <v>311</v>
      </c>
      <c r="B129" s="309" t="s">
        <v>311</v>
      </c>
      <c r="C129" s="788" t="s">
        <v>143</v>
      </c>
      <c r="D129" s="1320"/>
      <c r="E129" s="216"/>
      <c r="F129" s="216"/>
      <c r="G129" s="1294"/>
      <c r="H129" s="1294"/>
      <c r="I129" s="218"/>
      <c r="J129" s="216"/>
      <c r="K129" s="218"/>
      <c r="L129" s="216"/>
      <c r="M129" s="218"/>
      <c r="N129" s="216"/>
      <c r="O129" s="218"/>
      <c r="P129" s="216"/>
      <c r="Q129" s="1068"/>
      <c r="R129" s="219"/>
      <c r="S129" s="216"/>
      <c r="T129" s="216"/>
      <c r="U129" s="220"/>
      <c r="V129" s="219"/>
      <c r="W129" s="217"/>
      <c r="X129" s="217"/>
      <c r="Y129" s="219"/>
      <c r="Z129" s="216"/>
      <c r="AA129" s="221"/>
      <c r="AB129" s="221"/>
      <c r="AC129" s="1430"/>
      <c r="AD129" s="1430"/>
      <c r="AE129" s="219"/>
      <c r="AF129" s="216"/>
      <c r="AG129" s="216"/>
      <c r="AH129" s="219"/>
      <c r="AI129" s="221"/>
      <c r="AJ129" s="883"/>
      <c r="AK129" s="883"/>
      <c r="AL129" s="222"/>
      <c r="AM129" s="222"/>
      <c r="AN129" s="223"/>
      <c r="AO129" s="224"/>
      <c r="AP129" s="215"/>
      <c r="AQ129" s="223"/>
      <c r="AR129" s="215"/>
      <c r="AS129" s="225"/>
      <c r="AT129" s="226"/>
      <c r="AU129" s="224"/>
      <c r="AV129" s="227"/>
      <c r="AW129" s="227"/>
      <c r="AX129" s="224"/>
      <c r="AY129" s="225"/>
      <c r="AZ129" s="224"/>
      <c r="BA129" s="224"/>
      <c r="BB129" s="225"/>
      <c r="BC129" s="225"/>
      <c r="BD129" s="224"/>
      <c r="BE129" s="225"/>
      <c r="BF129" s="225"/>
      <c r="BG129" s="227"/>
      <c r="BH129" s="227"/>
      <c r="BI129" s="227"/>
      <c r="BJ129" s="227"/>
      <c r="BK129" s="227"/>
      <c r="BL129" s="227"/>
    </row>
    <row r="130" spans="1:64" s="101" customFormat="1" ht="16.5" customHeight="1" thickBot="1" x14ac:dyDescent="0.25">
      <c r="A130" s="874"/>
      <c r="B130" s="875"/>
      <c r="C130" s="1312" t="s">
        <v>401</v>
      </c>
      <c r="D130" s="1322"/>
      <c r="E130" s="244"/>
      <c r="F130" s="244"/>
      <c r="G130" s="1323"/>
      <c r="H130" s="1323"/>
      <c r="I130" s="1322"/>
      <c r="J130" s="244"/>
      <c r="K130" s="1322"/>
      <c r="L130" s="244"/>
      <c r="M130" s="1322"/>
      <c r="N130" s="244"/>
      <c r="O130" s="1322"/>
      <c r="P130" s="244"/>
      <c r="Q130" s="1324"/>
      <c r="R130" s="246"/>
      <c r="S130" s="244"/>
      <c r="T130" s="244"/>
      <c r="U130" s="247"/>
      <c r="V130" s="246"/>
      <c r="W130" s="245"/>
      <c r="X130" s="245"/>
      <c r="Y130" s="246"/>
      <c r="Z130" s="245"/>
      <c r="AA130" s="248"/>
      <c r="AB130" s="881"/>
      <c r="AC130" s="881"/>
      <c r="AD130" s="1432"/>
      <c r="AE130" s="246"/>
      <c r="AF130" s="244"/>
      <c r="AG130" s="244"/>
      <c r="AH130" s="246"/>
      <c r="AI130" s="248"/>
      <c r="AJ130" s="885"/>
      <c r="AK130" s="885"/>
      <c r="AL130" s="249"/>
      <c r="AM130" s="249"/>
      <c r="AN130" s="250"/>
      <c r="AO130" s="251"/>
      <c r="AP130" s="243"/>
      <c r="AQ130" s="250"/>
      <c r="AR130" s="243"/>
      <c r="AS130" s="252"/>
      <c r="AT130" s="253"/>
      <c r="AU130" s="251"/>
      <c r="AV130" s="254"/>
      <c r="AW130" s="254"/>
      <c r="AX130" s="251"/>
      <c r="AY130" s="252"/>
      <c r="AZ130" s="893"/>
      <c r="BA130" s="251"/>
      <c r="BB130" s="252"/>
      <c r="BC130" s="252"/>
      <c r="BD130" s="251"/>
      <c r="BE130" s="252"/>
      <c r="BF130" s="252"/>
      <c r="BG130" s="254"/>
      <c r="BH130" s="254"/>
      <c r="BI130" s="254"/>
      <c r="BJ130" s="254"/>
      <c r="BK130" s="254"/>
      <c r="BL130" s="254"/>
    </row>
    <row r="131" spans="1:64" customFormat="1" ht="6.75" customHeight="1" thickTop="1" x14ac:dyDescent="0.2">
      <c r="A131" s="899"/>
      <c r="B131" s="899"/>
      <c r="C131" s="899"/>
      <c r="D131" s="899"/>
      <c r="E131" s="899"/>
      <c r="F131" s="899"/>
      <c r="G131" s="899"/>
      <c r="H131" s="899"/>
      <c r="I131" s="899"/>
      <c r="J131" s="899"/>
      <c r="K131" s="899"/>
      <c r="L131" s="899"/>
      <c r="M131" s="899"/>
      <c r="N131" s="899"/>
      <c r="O131" s="899"/>
      <c r="P131" s="899"/>
      <c r="Q131" s="899"/>
      <c r="R131" s="899"/>
      <c r="S131" s="899"/>
      <c r="T131" s="899"/>
      <c r="U131" s="899"/>
      <c r="V131" s="899"/>
      <c r="W131" s="899"/>
      <c r="X131" s="899"/>
      <c r="Y131" s="899"/>
      <c r="Z131" s="899"/>
      <c r="AA131" s="899"/>
      <c r="AB131" s="899"/>
      <c r="AC131" s="899"/>
      <c r="AD131" s="899"/>
      <c r="AE131" s="899"/>
      <c r="AF131" s="899"/>
      <c r="AG131" s="899"/>
      <c r="AH131" s="899"/>
      <c r="AI131" s="899"/>
      <c r="AJ131" s="899"/>
      <c r="AK131" s="899"/>
      <c r="AL131" s="899"/>
      <c r="AM131" s="899"/>
      <c r="AN131" s="899"/>
      <c r="AO131" s="899"/>
      <c r="AP131" s="899"/>
      <c r="AQ131" s="899"/>
      <c r="AR131" s="899"/>
      <c r="AS131" s="899"/>
      <c r="AT131" s="899"/>
      <c r="AU131" s="899"/>
      <c r="AV131" s="899"/>
      <c r="AW131" s="899"/>
      <c r="AX131" s="899"/>
      <c r="AY131" s="899"/>
      <c r="AZ131" s="899"/>
      <c r="BA131" s="899"/>
      <c r="BB131" s="899"/>
      <c r="BC131" s="899"/>
      <c r="BD131" s="899"/>
      <c r="BE131" s="899"/>
      <c r="BF131" s="899"/>
      <c r="BG131" s="899"/>
      <c r="BH131" s="899"/>
      <c r="BI131" s="899"/>
      <c r="BJ131" s="899"/>
      <c r="BK131" s="899"/>
      <c r="BL131" s="899"/>
    </row>
    <row r="132" spans="1:64" ht="16.5" customHeight="1" x14ac:dyDescent="0.2">
      <c r="A132" s="210">
        <v>321001</v>
      </c>
      <c r="B132" s="308">
        <v>321001</v>
      </c>
      <c r="C132" s="197" t="s">
        <v>365</v>
      </c>
      <c r="D132" s="201"/>
      <c r="E132" s="199"/>
      <c r="F132" s="199"/>
      <c r="G132" s="1292"/>
      <c r="H132" s="1292"/>
      <c r="I132" s="201"/>
      <c r="J132" s="199"/>
      <c r="K132" s="201"/>
      <c r="L132" s="199"/>
      <c r="M132" s="201"/>
      <c r="N132" s="199"/>
      <c r="O132" s="201"/>
      <c r="P132" s="199"/>
      <c r="Q132" s="1163"/>
      <c r="R132" s="202"/>
      <c r="S132" s="199"/>
      <c r="T132" s="199"/>
      <c r="U132" s="203"/>
      <c r="V132" s="202"/>
      <c r="W132" s="200"/>
      <c r="X132" s="200"/>
      <c r="Y132" s="202"/>
      <c r="Z132" s="199"/>
      <c r="AA132" s="213"/>
      <c r="AB132" s="879"/>
      <c r="AC132" s="1429"/>
      <c r="AD132" s="1429"/>
      <c r="AE132" s="202"/>
      <c r="AF132" s="199"/>
      <c r="AG132" s="199"/>
      <c r="AH132" s="202"/>
      <c r="AI132" s="213"/>
      <c r="AJ132" s="882"/>
      <c r="AK132" s="882"/>
      <c r="AL132" s="204"/>
      <c r="AM132" s="204"/>
      <c r="AN132" s="205"/>
      <c r="AO132" s="206"/>
      <c r="AP132" s="198"/>
      <c r="AQ132" s="205"/>
      <c r="AR132" s="198"/>
      <c r="AS132" s="207"/>
      <c r="AT132" s="208"/>
      <c r="AU132" s="206"/>
      <c r="AV132" s="876"/>
      <c r="AW132" s="209"/>
      <c r="AX132" s="206"/>
      <c r="AY132" s="207"/>
      <c r="AZ132" s="891"/>
      <c r="BA132" s="206"/>
      <c r="BB132" s="207"/>
      <c r="BC132" s="207"/>
      <c r="BD132" s="206"/>
      <c r="BE132" s="207"/>
      <c r="BF132" s="207"/>
      <c r="BG132" s="209"/>
      <c r="BH132" s="209"/>
      <c r="BI132" s="209"/>
      <c r="BJ132" s="209"/>
      <c r="BK132" s="209"/>
      <c r="BL132" s="209"/>
    </row>
    <row r="133" spans="1:64" ht="16.5" customHeight="1" x14ac:dyDescent="0.2">
      <c r="A133" s="211">
        <v>329001</v>
      </c>
      <c r="B133" s="309">
        <v>329001</v>
      </c>
      <c r="C133" s="214" t="s">
        <v>366</v>
      </c>
      <c r="D133" s="218"/>
      <c r="E133" s="216"/>
      <c r="F133" s="216"/>
      <c r="G133" s="1294"/>
      <c r="H133" s="1294"/>
      <c r="I133" s="218"/>
      <c r="J133" s="216"/>
      <c r="K133" s="218"/>
      <c r="L133" s="216"/>
      <c r="M133" s="218"/>
      <c r="N133" s="216"/>
      <c r="O133" s="218"/>
      <c r="P133" s="216"/>
      <c r="Q133" s="1068"/>
      <c r="R133" s="872"/>
      <c r="S133" s="216"/>
      <c r="T133" s="216"/>
      <c r="U133" s="220"/>
      <c r="V133" s="219"/>
      <c r="W133" s="217"/>
      <c r="X133" s="217"/>
      <c r="Y133" s="219"/>
      <c r="Z133" s="216"/>
      <c r="AA133" s="221"/>
      <c r="AB133" s="221"/>
      <c r="AC133" s="1430"/>
      <c r="AD133" s="1430"/>
      <c r="AE133" s="219"/>
      <c r="AF133" s="216"/>
      <c r="AG133" s="216"/>
      <c r="AH133" s="219"/>
      <c r="AI133" s="221"/>
      <c r="AJ133" s="883"/>
      <c r="AK133" s="883"/>
      <c r="AL133" s="222"/>
      <c r="AM133" s="222"/>
      <c r="AN133" s="223"/>
      <c r="AO133" s="224"/>
      <c r="AP133" s="215"/>
      <c r="AQ133" s="223"/>
      <c r="AR133" s="215"/>
      <c r="AS133" s="225"/>
      <c r="AT133" s="226"/>
      <c r="AU133" s="224"/>
      <c r="AV133" s="227"/>
      <c r="AW133" s="227"/>
      <c r="AX133" s="224"/>
      <c r="AY133" s="225"/>
      <c r="AZ133" s="224"/>
      <c r="BA133" s="224"/>
      <c r="BB133" s="225"/>
      <c r="BC133" s="225"/>
      <c r="BD133" s="224"/>
      <c r="BE133" s="225"/>
      <c r="BF133" s="225"/>
      <c r="BG133" s="227"/>
      <c r="BH133" s="227"/>
      <c r="BI133" s="227"/>
      <c r="BJ133" s="227"/>
      <c r="BK133" s="227"/>
      <c r="BL133" s="227"/>
    </row>
    <row r="134" spans="1:64" ht="16.5" customHeight="1" x14ac:dyDescent="0.2">
      <c r="A134" s="211">
        <v>331001</v>
      </c>
      <c r="B134" s="309">
        <v>331001</v>
      </c>
      <c r="C134" s="214" t="s">
        <v>367</v>
      </c>
      <c r="D134" s="218"/>
      <c r="E134" s="216"/>
      <c r="F134" s="216"/>
      <c r="G134" s="1294"/>
      <c r="H134" s="1294"/>
      <c r="I134" s="218"/>
      <c r="J134" s="216"/>
      <c r="K134" s="218"/>
      <c r="L134" s="216"/>
      <c r="M134" s="218"/>
      <c r="N134" s="216"/>
      <c r="O134" s="218"/>
      <c r="P134" s="216"/>
      <c r="Q134" s="1068"/>
      <c r="R134" s="872"/>
      <c r="S134" s="216"/>
      <c r="T134" s="216"/>
      <c r="U134" s="220"/>
      <c r="V134" s="219"/>
      <c r="W134" s="217"/>
      <c r="X134" s="217"/>
      <c r="Y134" s="219"/>
      <c r="Z134" s="216"/>
      <c r="AA134" s="221"/>
      <c r="AB134" s="221"/>
      <c r="AC134" s="1430"/>
      <c r="AD134" s="1430"/>
      <c r="AE134" s="219"/>
      <c r="AF134" s="216"/>
      <c r="AG134" s="216"/>
      <c r="AH134" s="219"/>
      <c r="AI134" s="221"/>
      <c r="AJ134" s="883"/>
      <c r="AK134" s="883"/>
      <c r="AL134" s="222"/>
      <c r="AM134" s="222"/>
      <c r="AN134" s="223"/>
      <c r="AO134" s="224"/>
      <c r="AP134" s="215"/>
      <c r="AQ134" s="223"/>
      <c r="AR134" s="215"/>
      <c r="AS134" s="225"/>
      <c r="AT134" s="226"/>
      <c r="AU134" s="224"/>
      <c r="AV134" s="227"/>
      <c r="AW134" s="227"/>
      <c r="AX134" s="224"/>
      <c r="AY134" s="225"/>
      <c r="AZ134" s="224"/>
      <c r="BA134" s="224"/>
      <c r="BB134" s="225"/>
      <c r="BC134" s="225"/>
      <c r="BD134" s="224"/>
      <c r="BE134" s="225"/>
      <c r="BF134" s="225"/>
      <c r="BG134" s="227"/>
      <c r="BH134" s="227"/>
      <c r="BI134" s="227"/>
      <c r="BJ134" s="227"/>
      <c r="BK134" s="227"/>
      <c r="BL134" s="227"/>
    </row>
    <row r="135" spans="1:64" ht="16.5" customHeight="1" x14ac:dyDescent="0.2">
      <c r="A135" s="211">
        <v>333001</v>
      </c>
      <c r="B135" s="309">
        <v>333001</v>
      </c>
      <c r="C135" s="214" t="s">
        <v>420</v>
      </c>
      <c r="D135" s="218"/>
      <c r="E135" s="216"/>
      <c r="F135" s="216"/>
      <c r="G135" s="1294"/>
      <c r="H135" s="1294"/>
      <c r="I135" s="218"/>
      <c r="J135" s="216"/>
      <c r="K135" s="218"/>
      <c r="L135" s="216"/>
      <c r="M135" s="218"/>
      <c r="N135" s="216"/>
      <c r="O135" s="218"/>
      <c r="P135" s="216"/>
      <c r="Q135" s="1068"/>
      <c r="R135" s="872"/>
      <c r="S135" s="216"/>
      <c r="T135" s="216"/>
      <c r="U135" s="220"/>
      <c r="V135" s="219"/>
      <c r="W135" s="217"/>
      <c r="X135" s="217"/>
      <c r="Y135" s="219"/>
      <c r="Z135" s="216"/>
      <c r="AA135" s="221"/>
      <c r="AB135" s="221"/>
      <c r="AC135" s="1430"/>
      <c r="AD135" s="1430"/>
      <c r="AE135" s="219"/>
      <c r="AF135" s="216"/>
      <c r="AG135" s="216"/>
      <c r="AH135" s="219"/>
      <c r="AI135" s="221"/>
      <c r="AJ135" s="883"/>
      <c r="AK135" s="883"/>
      <c r="AL135" s="222"/>
      <c r="AM135" s="222"/>
      <c r="AN135" s="223"/>
      <c r="AO135" s="224"/>
      <c r="AP135" s="215"/>
      <c r="AQ135" s="223"/>
      <c r="AR135" s="215"/>
      <c r="AS135" s="225"/>
      <c r="AT135" s="226"/>
      <c r="AU135" s="224"/>
      <c r="AV135" s="227"/>
      <c r="AW135" s="227"/>
      <c r="AX135" s="224"/>
      <c r="AY135" s="225"/>
      <c r="AZ135" s="224"/>
      <c r="BA135" s="224"/>
      <c r="BB135" s="225"/>
      <c r="BC135" s="225"/>
      <c r="BD135" s="224"/>
      <c r="BE135" s="225"/>
      <c r="BF135" s="225"/>
      <c r="BG135" s="227"/>
      <c r="BH135" s="227"/>
      <c r="BI135" s="227"/>
      <c r="BJ135" s="227"/>
      <c r="BK135" s="227"/>
      <c r="BL135" s="227"/>
    </row>
    <row r="136" spans="1:64" ht="16.5" customHeight="1" x14ac:dyDescent="0.2">
      <c r="A136" s="212">
        <v>336001</v>
      </c>
      <c r="B136" s="310">
        <v>336001</v>
      </c>
      <c r="C136" s="228" t="s">
        <v>361</v>
      </c>
      <c r="D136" s="232"/>
      <c r="E136" s="230"/>
      <c r="F136" s="230"/>
      <c r="G136" s="1295"/>
      <c r="H136" s="1295"/>
      <c r="I136" s="232"/>
      <c r="J136" s="230"/>
      <c r="K136" s="232"/>
      <c r="L136" s="230"/>
      <c r="M136" s="232"/>
      <c r="N136" s="230"/>
      <c r="O136" s="232"/>
      <c r="P136" s="230"/>
      <c r="Q136" s="1165"/>
      <c r="R136" s="873"/>
      <c r="S136" s="230"/>
      <c r="T136" s="230"/>
      <c r="U136" s="234"/>
      <c r="V136" s="233"/>
      <c r="W136" s="231"/>
      <c r="X136" s="231"/>
      <c r="Y136" s="233"/>
      <c r="Z136" s="230"/>
      <c r="AA136" s="235"/>
      <c r="AB136" s="880"/>
      <c r="AC136" s="1431"/>
      <c r="AD136" s="1431"/>
      <c r="AE136" s="233"/>
      <c r="AF136" s="236"/>
      <c r="AG136" s="230"/>
      <c r="AH136" s="237"/>
      <c r="AI136" s="235"/>
      <c r="AJ136" s="884"/>
      <c r="AK136" s="884"/>
      <c r="AL136" s="237"/>
      <c r="AM136" s="237"/>
      <c r="AN136" s="238"/>
      <c r="AO136" s="239"/>
      <c r="AP136" s="229"/>
      <c r="AQ136" s="238"/>
      <c r="AR136" s="229"/>
      <c r="AS136" s="240"/>
      <c r="AT136" s="241"/>
      <c r="AU136" s="239"/>
      <c r="AV136" s="877"/>
      <c r="AW136" s="242"/>
      <c r="AX136" s="239"/>
      <c r="AY136" s="240"/>
      <c r="AZ136" s="892"/>
      <c r="BA136" s="239"/>
      <c r="BB136" s="240"/>
      <c r="BC136" s="240"/>
      <c r="BD136" s="239"/>
      <c r="BE136" s="240"/>
      <c r="BF136" s="240"/>
      <c r="BG136" s="242"/>
      <c r="BH136" s="242"/>
      <c r="BI136" s="242"/>
      <c r="BJ136" s="242"/>
      <c r="BK136" s="242"/>
      <c r="BL136" s="242"/>
    </row>
    <row r="137" spans="1:64" ht="16.5" customHeight="1" x14ac:dyDescent="0.2">
      <c r="A137" s="211">
        <v>337001</v>
      </c>
      <c r="B137" s="309">
        <v>337001</v>
      </c>
      <c r="C137" s="214" t="s">
        <v>368</v>
      </c>
      <c r="D137" s="218"/>
      <c r="E137" s="216"/>
      <c r="F137" s="216"/>
      <c r="G137" s="1294"/>
      <c r="H137" s="1294"/>
      <c r="I137" s="218"/>
      <c r="J137" s="216"/>
      <c r="K137" s="218"/>
      <c r="L137" s="216"/>
      <c r="M137" s="218"/>
      <c r="N137" s="216"/>
      <c r="O137" s="218"/>
      <c r="P137" s="216"/>
      <c r="Q137" s="1068"/>
      <c r="R137" s="872"/>
      <c r="S137" s="216"/>
      <c r="T137" s="216"/>
      <c r="U137" s="220"/>
      <c r="V137" s="219"/>
      <c r="W137" s="217"/>
      <c r="X137" s="217"/>
      <c r="Y137" s="219"/>
      <c r="Z137" s="216"/>
      <c r="AA137" s="221"/>
      <c r="AB137" s="221"/>
      <c r="AC137" s="1430"/>
      <c r="AD137" s="1430"/>
      <c r="AE137" s="219"/>
      <c r="AF137" s="216"/>
      <c r="AG137" s="216"/>
      <c r="AH137" s="219"/>
      <c r="AI137" s="221"/>
      <c r="AJ137" s="883"/>
      <c r="AK137" s="883"/>
      <c r="AL137" s="222"/>
      <c r="AM137" s="222"/>
      <c r="AN137" s="223"/>
      <c r="AO137" s="224"/>
      <c r="AP137" s="215"/>
      <c r="AQ137" s="223"/>
      <c r="AR137" s="215"/>
      <c r="AS137" s="225"/>
      <c r="AT137" s="226"/>
      <c r="AU137" s="224"/>
      <c r="AV137" s="227"/>
      <c r="AW137" s="227"/>
      <c r="AX137" s="224"/>
      <c r="AY137" s="225"/>
      <c r="AZ137" s="224"/>
      <c r="BA137" s="224"/>
      <c r="BB137" s="225"/>
      <c r="BC137" s="225"/>
      <c r="BD137" s="224"/>
      <c r="BE137" s="225"/>
      <c r="BF137" s="225"/>
      <c r="BG137" s="227"/>
      <c r="BH137" s="227"/>
      <c r="BI137" s="227"/>
      <c r="BJ137" s="227"/>
      <c r="BK137" s="227"/>
      <c r="BL137" s="227"/>
    </row>
    <row r="138" spans="1:64" ht="16.5" customHeight="1" x14ac:dyDescent="0.2">
      <c r="A138" s="212">
        <v>340001</v>
      </c>
      <c r="B138" s="310">
        <v>340001</v>
      </c>
      <c r="C138" s="228" t="s">
        <v>421</v>
      </c>
      <c r="D138" s="232"/>
      <c r="E138" s="230"/>
      <c r="F138" s="230"/>
      <c r="G138" s="1295"/>
      <c r="H138" s="1295"/>
      <c r="I138" s="232"/>
      <c r="J138" s="230"/>
      <c r="K138" s="232"/>
      <c r="L138" s="230"/>
      <c r="M138" s="232"/>
      <c r="N138" s="230"/>
      <c r="O138" s="232"/>
      <c r="P138" s="230"/>
      <c r="Q138" s="1165"/>
      <c r="R138" s="873"/>
      <c r="S138" s="230"/>
      <c r="T138" s="230"/>
      <c r="U138" s="234"/>
      <c r="V138" s="233"/>
      <c r="W138" s="231"/>
      <c r="X138" s="231"/>
      <c r="Y138" s="233"/>
      <c r="Z138" s="230"/>
      <c r="AA138" s="235"/>
      <c r="AB138" s="880"/>
      <c r="AC138" s="1431"/>
      <c r="AD138" s="1431"/>
      <c r="AE138" s="233"/>
      <c r="AF138" s="236"/>
      <c r="AG138" s="230"/>
      <c r="AH138" s="237"/>
      <c r="AI138" s="235"/>
      <c r="AJ138" s="884"/>
      <c r="AK138" s="884"/>
      <c r="AL138" s="237"/>
      <c r="AM138" s="237"/>
      <c r="AN138" s="238"/>
      <c r="AO138" s="239"/>
      <c r="AP138" s="229"/>
      <c r="AQ138" s="238"/>
      <c r="AR138" s="229"/>
      <c r="AS138" s="240"/>
      <c r="AT138" s="241"/>
      <c r="AU138" s="239"/>
      <c r="AV138" s="877"/>
      <c r="AW138" s="242"/>
      <c r="AX138" s="239"/>
      <c r="AY138" s="240"/>
      <c r="AZ138" s="892"/>
      <c r="BA138" s="239"/>
      <c r="BB138" s="240"/>
      <c r="BC138" s="240"/>
      <c r="BD138" s="239"/>
      <c r="BE138" s="240"/>
      <c r="BF138" s="240"/>
      <c r="BG138" s="242"/>
      <c r="BH138" s="242"/>
      <c r="BI138" s="242"/>
      <c r="BJ138" s="242"/>
      <c r="BK138" s="242"/>
      <c r="BL138" s="242"/>
    </row>
    <row r="139" spans="1:64" s="101" customFormat="1" ht="16.5" customHeight="1" thickBot="1" x14ac:dyDescent="0.25">
      <c r="A139" s="874"/>
      <c r="B139" s="875"/>
      <c r="C139" s="1312" t="s">
        <v>255</v>
      </c>
      <c r="D139" s="1322"/>
      <c r="E139" s="244"/>
      <c r="F139" s="244"/>
      <c r="G139" s="1323"/>
      <c r="H139" s="1323"/>
      <c r="I139" s="1322"/>
      <c r="J139" s="244"/>
      <c r="K139" s="1322"/>
      <c r="L139" s="244"/>
      <c r="M139" s="1322"/>
      <c r="N139" s="244"/>
      <c r="O139" s="1322"/>
      <c r="P139" s="244"/>
      <c r="Q139" s="1324"/>
      <c r="R139" s="246"/>
      <c r="S139" s="244"/>
      <c r="T139" s="244"/>
      <c r="U139" s="247"/>
      <c r="V139" s="246"/>
      <c r="W139" s="245"/>
      <c r="X139" s="245"/>
      <c r="Y139" s="246"/>
      <c r="Z139" s="245"/>
      <c r="AA139" s="248"/>
      <c r="AB139" s="881"/>
      <c r="AC139" s="1432"/>
      <c r="AD139" s="1432"/>
      <c r="AE139" s="246"/>
      <c r="AF139" s="244"/>
      <c r="AG139" s="244"/>
      <c r="AH139" s="246"/>
      <c r="AI139" s="248"/>
      <c r="AJ139" s="885"/>
      <c r="AK139" s="885"/>
      <c r="AL139" s="249"/>
      <c r="AM139" s="249"/>
      <c r="AN139" s="250"/>
      <c r="AO139" s="251"/>
      <c r="AP139" s="243"/>
      <c r="AQ139" s="250"/>
      <c r="AR139" s="243"/>
      <c r="AS139" s="252"/>
      <c r="AT139" s="253"/>
      <c r="AU139" s="251"/>
      <c r="AV139" s="254"/>
      <c r="AW139" s="254"/>
      <c r="AX139" s="251"/>
      <c r="AY139" s="252"/>
      <c r="AZ139" s="893"/>
      <c r="BA139" s="251"/>
      <c r="BB139" s="252"/>
      <c r="BC139" s="252"/>
      <c r="BD139" s="251"/>
      <c r="BE139" s="252"/>
      <c r="BF139" s="252"/>
      <c r="BG139" s="254"/>
      <c r="BH139" s="254"/>
      <c r="BI139" s="254"/>
      <c r="BJ139" s="254"/>
      <c r="BK139" s="254"/>
      <c r="BL139" s="254"/>
    </row>
    <row r="140" spans="1:64" customFormat="1" ht="6.75" customHeight="1" thickTop="1" x14ac:dyDescent="0.2">
      <c r="A140" s="899"/>
      <c r="B140" s="899"/>
      <c r="C140" s="899"/>
      <c r="D140" s="899"/>
      <c r="E140" s="899"/>
      <c r="F140" s="899"/>
      <c r="G140" s="899"/>
      <c r="H140" s="899"/>
      <c r="I140" s="899"/>
      <c r="J140" s="899"/>
      <c r="K140" s="899"/>
      <c r="L140" s="899"/>
      <c r="M140" s="899"/>
      <c r="N140" s="899"/>
      <c r="O140" s="899"/>
      <c r="P140" s="899"/>
      <c r="Q140" s="899"/>
      <c r="R140" s="899"/>
      <c r="S140" s="899"/>
      <c r="T140" s="899"/>
      <c r="U140" s="899"/>
      <c r="V140" s="899"/>
      <c r="W140" s="899"/>
      <c r="X140" s="899"/>
      <c r="Y140" s="899"/>
      <c r="Z140" s="899"/>
      <c r="AA140" s="899"/>
      <c r="AB140" s="899"/>
      <c r="AC140" s="899"/>
      <c r="AD140" s="899"/>
      <c r="AE140" s="899"/>
      <c r="AF140" s="899"/>
      <c r="AG140" s="899"/>
      <c r="AH140" s="899"/>
      <c r="AI140" s="899"/>
      <c r="AJ140" s="899"/>
      <c r="AK140" s="899"/>
      <c r="AL140" s="899"/>
      <c r="AM140" s="899"/>
      <c r="AN140" s="899"/>
      <c r="AO140" s="899"/>
      <c r="AP140" s="899"/>
      <c r="AQ140" s="899"/>
      <c r="AR140" s="899"/>
      <c r="AS140" s="899"/>
      <c r="AT140" s="899"/>
      <c r="AU140" s="899"/>
      <c r="AV140" s="899"/>
      <c r="AW140" s="899"/>
      <c r="AX140" s="899"/>
      <c r="AY140" s="899"/>
      <c r="AZ140" s="899"/>
      <c r="BA140" s="899"/>
      <c r="BB140" s="899"/>
      <c r="BC140" s="899"/>
      <c r="BD140" s="899"/>
      <c r="BE140" s="899"/>
      <c r="BF140" s="899"/>
      <c r="BG140" s="899"/>
      <c r="BH140" s="899"/>
      <c r="BI140" s="899"/>
      <c r="BJ140" s="899"/>
      <c r="BK140" s="899"/>
      <c r="BL140" s="899"/>
    </row>
    <row r="141" spans="1:64" s="101" customFormat="1" ht="16.5" customHeight="1" thickBot="1" x14ac:dyDescent="0.25">
      <c r="A141" s="874"/>
      <c r="B141" s="875"/>
      <c r="C141" s="1312" t="s">
        <v>256</v>
      </c>
      <c r="D141" s="1322"/>
      <c r="E141" s="244"/>
      <c r="F141" s="244"/>
      <c r="G141" s="1323"/>
      <c r="H141" s="1323"/>
      <c r="I141" s="1322"/>
      <c r="J141" s="244"/>
      <c r="K141" s="1322"/>
      <c r="L141" s="244"/>
      <c r="M141" s="1322"/>
      <c r="N141" s="244"/>
      <c r="O141" s="1322"/>
      <c r="P141" s="244"/>
      <c r="Q141" s="1324"/>
      <c r="R141" s="246"/>
      <c r="S141" s="244"/>
      <c r="T141" s="244"/>
      <c r="U141" s="247"/>
      <c r="V141" s="246"/>
      <c r="W141" s="245"/>
      <c r="X141" s="245"/>
      <c r="Y141" s="246"/>
      <c r="Z141" s="245"/>
      <c r="AA141" s="248"/>
      <c r="AB141" s="881"/>
      <c r="AC141" s="881"/>
      <c r="AD141" s="881"/>
      <c r="AE141" s="246"/>
      <c r="AF141" s="244"/>
      <c r="AG141" s="244"/>
      <c r="AH141" s="246"/>
      <c r="AI141" s="248"/>
      <c r="AJ141" s="885"/>
      <c r="AK141" s="885"/>
      <c r="AL141" s="249"/>
      <c r="AM141" s="249"/>
      <c r="AN141" s="250"/>
      <c r="AO141" s="251"/>
      <c r="AP141" s="243"/>
      <c r="AQ141" s="250"/>
      <c r="AR141" s="243"/>
      <c r="AS141" s="252"/>
      <c r="AT141" s="253"/>
      <c r="AU141" s="251"/>
      <c r="AV141" s="878"/>
      <c r="AW141" s="254"/>
      <c r="AX141" s="251"/>
      <c r="AY141" s="252"/>
      <c r="AZ141" s="893"/>
      <c r="BA141" s="251"/>
      <c r="BB141" s="252"/>
      <c r="BC141" s="252"/>
      <c r="BD141" s="251"/>
      <c r="BE141" s="252"/>
      <c r="BF141" s="252"/>
      <c r="BG141" s="254"/>
      <c r="BH141" s="254"/>
      <c r="BI141" s="254"/>
      <c r="BJ141" s="254"/>
      <c r="BK141" s="254"/>
      <c r="BL141" s="254"/>
    </row>
    <row r="142" spans="1:64" ht="16.5" customHeight="1" thickTop="1" x14ac:dyDescent="0.2">
      <c r="A142" s="210"/>
      <c r="B142" s="308"/>
      <c r="C142" s="197"/>
      <c r="D142" s="201"/>
      <c r="E142" s="199"/>
      <c r="F142" s="199"/>
      <c r="G142" s="1292"/>
      <c r="H142" s="1292"/>
      <c r="I142" s="201"/>
      <c r="J142" s="199"/>
      <c r="K142" s="201"/>
      <c r="L142" s="199"/>
      <c r="M142" s="201"/>
      <c r="N142" s="199"/>
      <c r="O142" s="201"/>
      <c r="P142" s="199"/>
      <c r="Q142" s="1163"/>
      <c r="R142" s="199"/>
      <c r="S142" s="910"/>
      <c r="T142" s="199"/>
      <c r="U142" s="199"/>
      <c r="V142" s="199"/>
      <c r="W142" s="199"/>
      <c r="X142" s="199"/>
      <c r="Y142" s="199"/>
      <c r="Z142" s="199"/>
      <c r="AA142" s="199"/>
      <c r="AB142" s="1108"/>
      <c r="AC142" s="1163"/>
      <c r="AD142" s="1163"/>
      <c r="AE142" s="199"/>
      <c r="AF142" s="199"/>
      <c r="AG142" s="199"/>
      <c r="AH142" s="199"/>
      <c r="AI142" s="199"/>
      <c r="AJ142" s="910"/>
      <c r="AK142" s="910"/>
      <c r="AL142" s="1109"/>
      <c r="AM142" s="1109"/>
      <c r="AN142" s="205"/>
      <c r="AO142" s="207"/>
      <c r="AP142" s="201"/>
      <c r="AQ142" s="205"/>
      <c r="AR142" s="201"/>
      <c r="AS142" s="207"/>
      <c r="AT142" s="207"/>
      <c r="AU142" s="207"/>
      <c r="AV142" s="1115"/>
      <c r="AW142" s="207"/>
      <c r="AX142" s="207"/>
      <c r="AY142" s="207"/>
      <c r="AZ142" s="1115"/>
      <c r="BA142" s="207"/>
      <c r="BB142" s="912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</row>
    <row r="143" spans="1:64" ht="16.5" customHeight="1" thickBot="1" x14ac:dyDescent="0.25">
      <c r="A143" s="211"/>
      <c r="B143" s="309"/>
      <c r="C143" s="214"/>
      <c r="D143" s="1293"/>
      <c r="E143" s="216"/>
      <c r="F143" s="216"/>
      <c r="G143" s="1294"/>
      <c r="H143" s="1294"/>
      <c r="I143" s="218"/>
      <c r="J143" s="216"/>
      <c r="K143" s="218"/>
      <c r="L143" s="216"/>
      <c r="M143" s="218"/>
      <c r="N143" s="216"/>
      <c r="O143" s="218"/>
      <c r="P143" s="216"/>
      <c r="Q143" s="1164"/>
      <c r="R143" s="1106"/>
      <c r="S143" s="909"/>
      <c r="T143" s="909"/>
      <c r="U143" s="909"/>
      <c r="V143" s="909"/>
      <c r="W143" s="216"/>
      <c r="X143" s="909"/>
      <c r="Y143" s="216"/>
      <c r="Z143" s="909"/>
      <c r="AA143" s="909"/>
      <c r="AB143" s="909"/>
      <c r="AC143" s="909"/>
      <c r="AD143" s="909"/>
      <c r="AE143" s="909"/>
      <c r="AF143" s="909"/>
      <c r="AG143" s="909"/>
      <c r="AH143" s="909"/>
      <c r="AI143" s="909"/>
      <c r="AJ143" s="1110"/>
      <c r="AK143" s="1110"/>
      <c r="AL143" s="1111"/>
      <c r="AM143" s="1114"/>
      <c r="AN143" s="223"/>
      <c r="AO143" s="225"/>
      <c r="AP143" s="218"/>
      <c r="AQ143" s="223"/>
      <c r="AR143" s="218"/>
      <c r="AS143" s="225"/>
      <c r="AT143" s="225"/>
      <c r="AU143" s="225"/>
      <c r="AV143" s="225"/>
      <c r="AW143" s="225"/>
      <c r="AX143" s="225"/>
      <c r="AY143" s="911"/>
      <c r="AZ143" s="225"/>
      <c r="BA143" s="225"/>
      <c r="BB143" s="911"/>
      <c r="BC143" s="911"/>
      <c r="BD143" s="1139"/>
      <c r="BE143" s="911"/>
      <c r="BF143" s="911"/>
      <c r="BG143" s="911"/>
      <c r="BH143" s="225"/>
      <c r="BI143" s="911"/>
      <c r="BJ143" s="911"/>
      <c r="BK143" s="225"/>
      <c r="BL143" s="225"/>
    </row>
    <row r="144" spans="1:64" ht="16.5" customHeight="1" thickBot="1" x14ac:dyDescent="0.25">
      <c r="A144" s="211"/>
      <c r="B144" s="309"/>
      <c r="C144" s="907" t="s">
        <v>918</v>
      </c>
      <c r="D144" s="1146"/>
      <c r="E144" s="1508"/>
      <c r="F144" s="220"/>
      <c r="G144" s="1294"/>
      <c r="H144" s="1294"/>
      <c r="I144" s="218"/>
      <c r="J144" s="216"/>
      <c r="K144" s="218"/>
      <c r="L144" s="216"/>
      <c r="M144" s="218"/>
      <c r="N144" s="216"/>
      <c r="O144" s="218"/>
      <c r="P144" s="1294"/>
      <c r="Q144" s="915"/>
      <c r="R144" s="915"/>
      <c r="S144" s="915"/>
      <c r="T144" s="915"/>
      <c r="U144" s="915"/>
      <c r="V144" s="915"/>
      <c r="W144" s="1105"/>
      <c r="X144" s="915"/>
      <c r="Y144" s="915"/>
      <c r="Z144" s="915"/>
      <c r="AA144" s="915"/>
      <c r="AB144" s="915"/>
      <c r="AC144" s="915"/>
      <c r="AD144" s="915"/>
      <c r="AE144" s="915"/>
      <c r="AF144" s="915"/>
      <c r="AG144" s="915"/>
      <c r="AH144" s="915"/>
      <c r="AI144" s="915"/>
      <c r="AJ144" s="915"/>
      <c r="AK144" s="915"/>
      <c r="AL144" s="915"/>
      <c r="AM144" s="915"/>
      <c r="AN144" s="1510"/>
      <c r="AO144" s="226"/>
      <c r="AP144" s="218"/>
      <c r="AQ144" s="223"/>
      <c r="AR144" s="218"/>
      <c r="AS144" s="225"/>
      <c r="AT144" s="225"/>
      <c r="AU144" s="225"/>
      <c r="AV144" s="225"/>
      <c r="AW144" s="225"/>
      <c r="AX144" s="1116"/>
      <c r="AY144" s="914"/>
      <c r="AZ144" s="223"/>
      <c r="BA144" s="1116"/>
      <c r="BB144" s="914"/>
      <c r="BC144" s="914"/>
      <c r="BD144" s="1117"/>
      <c r="BE144" s="914"/>
      <c r="BF144" s="914"/>
      <c r="BG144" s="914"/>
      <c r="BH144" s="914"/>
      <c r="BI144" s="225"/>
      <c r="BJ144" s="225"/>
      <c r="BK144" s="914"/>
      <c r="BL144" s="225"/>
    </row>
    <row r="145" spans="1:64" ht="16.5" customHeight="1" thickBot="1" x14ac:dyDescent="0.25">
      <c r="A145" s="211"/>
      <c r="B145" s="309"/>
      <c r="C145" s="214"/>
      <c r="D145" s="218"/>
      <c r="E145" s="220"/>
      <c r="F145" s="220"/>
      <c r="G145" s="1294"/>
      <c r="H145" s="1294"/>
      <c r="I145" s="218"/>
      <c r="J145" s="216"/>
      <c r="K145" s="218"/>
      <c r="L145" s="216"/>
      <c r="M145" s="218"/>
      <c r="N145" s="216"/>
      <c r="O145" s="218"/>
      <c r="P145" s="220"/>
      <c r="Q145" s="1509"/>
      <c r="R145" s="1509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1068"/>
      <c r="AD145" s="1068"/>
      <c r="AE145" s="216"/>
      <c r="AF145" s="216"/>
      <c r="AG145" s="216"/>
      <c r="AH145" s="216"/>
      <c r="AI145" s="216"/>
      <c r="AJ145" s="908"/>
      <c r="AK145" s="908"/>
      <c r="AL145" s="804"/>
      <c r="AM145" s="1114"/>
      <c r="AN145" s="223"/>
      <c r="AO145" s="225"/>
      <c r="AP145" s="218"/>
      <c r="AQ145" s="223"/>
      <c r="AR145" s="218"/>
      <c r="AS145" s="225"/>
      <c r="AT145" s="225"/>
      <c r="AU145" s="225"/>
      <c r="AV145" s="225"/>
      <c r="AW145" s="225"/>
      <c r="AX145" s="225"/>
      <c r="AY145" s="225"/>
      <c r="AZ145" s="225"/>
      <c r="BA145" s="225"/>
      <c r="BB145" s="225"/>
      <c r="BC145" s="225"/>
      <c r="BD145" s="225"/>
      <c r="BE145" s="225"/>
      <c r="BF145" s="225"/>
      <c r="BG145" s="225"/>
      <c r="BH145" s="225"/>
      <c r="BI145" s="225"/>
      <c r="BJ145" s="225"/>
      <c r="BK145" s="225"/>
      <c r="BL145" s="225"/>
    </row>
    <row r="146" spans="1:64" ht="16.5" customHeight="1" thickBot="1" x14ac:dyDescent="0.25">
      <c r="A146" s="212"/>
      <c r="B146" s="310"/>
      <c r="C146" s="228" t="s">
        <v>919</v>
      </c>
      <c r="D146" s="1146"/>
      <c r="E146" s="1296"/>
      <c r="F146" s="230"/>
      <c r="G146" s="1295"/>
      <c r="H146" s="1295"/>
      <c r="I146" s="232"/>
      <c r="J146" s="230"/>
      <c r="K146" s="232"/>
      <c r="L146" s="230"/>
      <c r="M146" s="232"/>
      <c r="N146" s="230"/>
      <c r="O146" s="232"/>
      <c r="P146" s="1295"/>
      <c r="Q146" s="1165"/>
      <c r="R146" s="1107"/>
      <c r="S146" s="230"/>
      <c r="T146" s="230"/>
      <c r="U146" s="230"/>
      <c r="V146" s="230"/>
      <c r="W146" s="230"/>
      <c r="X146" s="230"/>
      <c r="Y146" s="230"/>
      <c r="Z146" s="915"/>
      <c r="AA146" s="230"/>
      <c r="AB146" s="1029"/>
      <c r="AC146" s="1165"/>
      <c r="AD146" s="1165"/>
      <c r="AE146" s="230"/>
      <c r="AF146" s="236"/>
      <c r="AG146" s="230"/>
      <c r="AH146" s="236"/>
      <c r="AI146" s="230"/>
      <c r="AJ146" s="1112"/>
      <c r="AK146" s="1112"/>
      <c r="AL146" s="1113"/>
      <c r="AM146" s="915"/>
      <c r="AN146" s="913"/>
      <c r="AO146" s="240"/>
      <c r="AP146" s="232"/>
      <c r="AQ146" s="238"/>
      <c r="AR146" s="232"/>
      <c r="AS146" s="240"/>
      <c r="AT146" s="240"/>
      <c r="AU146" s="240"/>
      <c r="AV146" s="1118"/>
      <c r="AW146" s="240"/>
      <c r="AX146" s="240"/>
      <c r="AY146" s="240"/>
      <c r="AZ146" s="1118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</row>
    <row r="147" spans="1:64" x14ac:dyDescent="0.2">
      <c r="AH147" s="31">
        <v>12</v>
      </c>
    </row>
  </sheetData>
  <sheetProtection algorithmName="SHA-512" hashValue="clKrJLo7rLrh/b+mI057uebVbTPIbpZU9EANQW3flhIqvFrE2B34g0yf4l1GpkdGonZGe0Mw7acVPRtBWwUKEw==" saltValue="NTb04J0Q8sF/51PsMb/yJA==" spinCount="100000" sheet="1" selectLockedCells="1" sort="0" selectUnlockedCells="1"/>
  <sortState ref="A78:BM111">
    <sortCondition sortBy="cellColor" ref="A78:A111" dxfId="71"/>
    <sortCondition ref="A78:A111"/>
  </sortState>
  <customSheetViews>
    <customSheetView guid="{DF43B8DA-68E8-4080-9138-D41A38219876}" showPageBreaks="1" printArea="1" hiddenRows="1" hiddenColumns="1" state="hidden" view="pageBreakPreview">
      <pane xSplit="3" ySplit="5" topLeftCell="D10" activePane="bottomRight" state="frozen"/>
      <selection pane="bottomRight" activeCell="D27" sqref="D27"/>
      <rowBreaks count="1" manualBreakCount="1">
        <brk id="77" max="61" man="1"/>
      </rowBreaks>
      <pageMargins left="0.3" right="0.3" top="0.75" bottom="0.55000000000000004" header="0.3" footer="0.3"/>
      <printOptions horizontalCentered="1"/>
      <pageSetup paperSize="5" scale="70" firstPageNumber="50" fitToWidth="0" fitToHeight="0" orientation="landscape" r:id="rId1"/>
      <headerFooter alignWithMargins="0">
        <oddHeader>&amp;L&amp;"Arial,Bold"&amp;20&amp;K000000FY2018-19 Budget Letter</oddHeader>
        <oddFooter>&amp;R&amp;P</oddFooter>
      </headerFooter>
    </customSheetView>
  </customSheetViews>
  <mergeCells count="49">
    <mergeCell ref="D2:D3"/>
    <mergeCell ref="I2:J2"/>
    <mergeCell ref="K2:L2"/>
    <mergeCell ref="W2:W3"/>
    <mergeCell ref="E2:H2"/>
    <mergeCell ref="R2:R3"/>
    <mergeCell ref="AB2:AB3"/>
    <mergeCell ref="AJ2:AJ3"/>
    <mergeCell ref="AK2:AK3"/>
    <mergeCell ref="AF2:AF3"/>
    <mergeCell ref="AU2:AU3"/>
    <mergeCell ref="AH2:AH3"/>
    <mergeCell ref="AI2:AI3"/>
    <mergeCell ref="AL2:AL3"/>
    <mergeCell ref="AN2:AN3"/>
    <mergeCell ref="AO2:AO3"/>
    <mergeCell ref="AP2:AT2"/>
    <mergeCell ref="AC2:AC3"/>
    <mergeCell ref="AD2:AD3"/>
    <mergeCell ref="A1:C3"/>
    <mergeCell ref="BE1:BE3"/>
    <mergeCell ref="AG2:AG3"/>
    <mergeCell ref="M2:N2"/>
    <mergeCell ref="O2:P2"/>
    <mergeCell ref="S2:U2"/>
    <mergeCell ref="V2:V3"/>
    <mergeCell ref="X2:X3"/>
    <mergeCell ref="Y2:Y3"/>
    <mergeCell ref="Z2:Z3"/>
    <mergeCell ref="AA2:AA3"/>
    <mergeCell ref="AE2:AE3"/>
    <mergeCell ref="AX2:AX3"/>
    <mergeCell ref="AY2:AY3"/>
    <mergeCell ref="Q2:Q3"/>
    <mergeCell ref="BB2:BB3"/>
    <mergeCell ref="AZ2:AZ3"/>
    <mergeCell ref="AM2:AM3"/>
    <mergeCell ref="AW2:AW3"/>
    <mergeCell ref="BF1:BF3"/>
    <mergeCell ref="BC2:BC3"/>
    <mergeCell ref="BD2:BD3"/>
    <mergeCell ref="BA2:BA3"/>
    <mergeCell ref="AV2:AV3"/>
    <mergeCell ref="BL2:BL3"/>
    <mergeCell ref="BG2:BG3"/>
    <mergeCell ref="BH2:BH3"/>
    <mergeCell ref="BI2:BI3"/>
    <mergeCell ref="BJ2:BJ3"/>
    <mergeCell ref="BK2:BK3"/>
  </mergeCells>
  <conditionalFormatting sqref="D144 Z146 AM146 AY144 BB144:BC144 BE144:BH144 BK144 R144:U144 X144:AG144 AI144:AM144">
    <cfRule type="cellIs" dxfId="70" priority="2" operator="notEqual">
      <formula>0</formula>
    </cfRule>
  </conditionalFormatting>
  <conditionalFormatting sqref="AH144 V144 Q144 D146">
    <cfRule type="cellIs" dxfId="69" priority="1" operator="notEqual">
      <formula>0</formula>
    </cfRule>
  </conditionalFormatting>
  <printOptions horizontalCentered="1"/>
  <pageMargins left="0.3" right="0.3" top="0.75" bottom="0.55000000000000004" header="0.3" footer="0.3"/>
  <pageSetup paperSize="5" scale="70" firstPageNumber="50" fitToWidth="0" fitToHeight="0" orientation="landscape" r:id="rId2"/>
  <headerFooter alignWithMargins="0">
    <oddHeader>&amp;L&amp;"Arial,Bold"&amp;20&amp;K000000FY2021-22 Budget Letter</oddHeader>
    <oddFooter>&amp;R&amp;P</oddFooter>
  </headerFooter>
  <rowBreaks count="3" manualBreakCount="3">
    <brk id="41" max="63" man="1"/>
    <brk id="77" max="62" man="1"/>
    <brk id="112" max="62" man="1"/>
  </rowBreaks>
  <colBreaks count="3" manualBreakCount="3">
    <brk id="18" max="146" man="1"/>
    <brk id="34" max="1048575" man="1"/>
    <brk id="50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8" t="s">
        <v>884</v>
      </c>
      <c r="B1" s="1909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10"/>
      <c r="B2" s="1911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10"/>
      <c r="B3" s="1911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30780</v>
      </c>
      <c r="AM7" s="207"/>
      <c r="AN7" s="206"/>
      <c r="AO7" s="199">
        <v>0</v>
      </c>
      <c r="AP7" s="206"/>
      <c r="AQ7" s="207"/>
      <c r="AR7" s="207"/>
      <c r="AS7" s="206">
        <v>7676</v>
      </c>
      <c r="AT7" s="793">
        <v>84648</v>
      </c>
      <c r="AU7" s="794">
        <v>21162</v>
      </c>
      <c r="AV7" s="199">
        <v>77</v>
      </c>
      <c r="AW7" s="199">
        <v>0</v>
      </c>
      <c r="AX7" s="199">
        <v>77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192857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339250</v>
      </c>
      <c r="AM32" s="207"/>
      <c r="AN32" s="206"/>
      <c r="AO32" s="199">
        <v>0</v>
      </c>
      <c r="AP32" s="206"/>
      <c r="AQ32" s="207"/>
      <c r="AR32" s="207"/>
      <c r="AS32" s="206">
        <v>40909</v>
      </c>
      <c r="AT32" s="793">
        <v>568462</v>
      </c>
      <c r="AU32" s="794">
        <v>66362</v>
      </c>
      <c r="AV32" s="199">
        <v>848</v>
      </c>
      <c r="AW32" s="199">
        <v>657</v>
      </c>
      <c r="AX32" s="199">
        <v>191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1407546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1879375</v>
      </c>
      <c r="AM42" s="207"/>
      <c r="AN42" s="206"/>
      <c r="AO42" s="199">
        <v>-2851</v>
      </c>
      <c r="AP42" s="206"/>
      <c r="AQ42" s="207"/>
      <c r="AR42" s="207"/>
      <c r="AS42" s="206">
        <v>168281</v>
      </c>
      <c r="AT42" s="793">
        <v>3201300</v>
      </c>
      <c r="AU42" s="794">
        <v>266928</v>
      </c>
      <c r="AV42" s="199">
        <v>4698</v>
      </c>
      <c r="AW42" s="199">
        <v>4514</v>
      </c>
      <c r="AX42" s="199">
        <v>184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11162</v>
      </c>
      <c r="AM44" s="225"/>
      <c r="AN44" s="224"/>
      <c r="AO44" s="216">
        <v>0</v>
      </c>
      <c r="AP44" s="224"/>
      <c r="AQ44" s="225"/>
      <c r="AR44" s="225"/>
      <c r="AS44" s="224">
        <v>2784</v>
      </c>
      <c r="AT44" s="795">
        <v>13613</v>
      </c>
      <c r="AU44" s="796">
        <v>3404</v>
      </c>
      <c r="AV44" s="216">
        <v>28</v>
      </c>
      <c r="AW44" s="216">
        <v>0</v>
      </c>
      <c r="AX44" s="216">
        <v>28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26862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31073</v>
      </c>
      <c r="AM50" s="225"/>
      <c r="AN50" s="224"/>
      <c r="AO50" s="216">
        <v>0</v>
      </c>
      <c r="AP50" s="224"/>
      <c r="AQ50" s="225"/>
      <c r="AR50" s="225"/>
      <c r="AS50" s="224">
        <v>4971</v>
      </c>
      <c r="AT50" s="795">
        <v>73596</v>
      </c>
      <c r="AU50" s="796">
        <v>11155</v>
      </c>
      <c r="AV50" s="216">
        <v>78</v>
      </c>
      <c r="AW50" s="216">
        <v>42</v>
      </c>
      <c r="AX50" s="216">
        <v>36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4234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9434</v>
      </c>
      <c r="AM54" s="225"/>
      <c r="AN54" s="224"/>
      <c r="AO54" s="216">
        <v>0</v>
      </c>
      <c r="AP54" s="224"/>
      <c r="AQ54" s="225"/>
      <c r="AR54" s="225"/>
      <c r="AS54" s="224">
        <v>997</v>
      </c>
      <c r="AT54" s="795">
        <v>13633</v>
      </c>
      <c r="AU54" s="796">
        <v>1349</v>
      </c>
      <c r="AV54" s="216">
        <v>24</v>
      </c>
      <c r="AW54" s="216">
        <v>20</v>
      </c>
      <c r="AX54" s="216">
        <v>4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5543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-678</v>
      </c>
      <c r="AT61" s="797">
        <v>482</v>
      </c>
      <c r="AU61" s="798">
        <v>-1480</v>
      </c>
      <c r="AV61" s="230">
        <v>0</v>
      </c>
      <c r="AW61" s="230">
        <v>10</v>
      </c>
      <c r="AX61" s="230">
        <v>-10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379</v>
      </c>
      <c r="D76" s="1419"/>
      <c r="E76" s="1022">
        <v>1349898.3369293213</v>
      </c>
      <c r="F76" s="1422">
        <v>304</v>
      </c>
      <c r="G76" s="1419"/>
      <c r="H76" s="1024">
        <v>145965.82057255501</v>
      </c>
      <c r="I76" s="1423">
        <v>396</v>
      </c>
      <c r="J76" s="1419"/>
      <c r="K76" s="1024">
        <v>51984.880475714337</v>
      </c>
      <c r="L76" s="1422">
        <v>27</v>
      </c>
      <c r="M76" s="1419"/>
      <c r="N76" s="1024">
        <v>89192.907666171683</v>
      </c>
      <c r="O76" s="1422">
        <v>0</v>
      </c>
      <c r="P76" s="1419"/>
      <c r="Q76" s="1024">
        <v>0</v>
      </c>
      <c r="R76" s="1025">
        <v>1637042</v>
      </c>
      <c r="S76" s="1024">
        <v>-11072</v>
      </c>
      <c r="T76" s="1024">
        <v>43162</v>
      </c>
      <c r="U76" s="1026">
        <v>32090</v>
      </c>
      <c r="V76" s="1025">
        <v>1669132</v>
      </c>
      <c r="W76" s="1024">
        <v>-4173</v>
      </c>
      <c r="X76" s="1025">
        <v>1664959</v>
      </c>
      <c r="Y76" s="1024">
        <v>-1695</v>
      </c>
      <c r="Z76" s="1025">
        <v>1663264</v>
      </c>
      <c r="AA76" s="1024">
        <v>1087504</v>
      </c>
      <c r="AB76" s="1024">
        <v>575760</v>
      </c>
      <c r="AC76" s="1025">
        <v>143940</v>
      </c>
      <c r="AD76" s="1027">
        <v>1663264</v>
      </c>
      <c r="AE76" s="1419"/>
      <c r="AF76" s="1028">
        <v>2306940</v>
      </c>
      <c r="AG76" s="1422">
        <v>-5</v>
      </c>
      <c r="AH76" s="1024">
        <v>-22382</v>
      </c>
      <c r="AI76" s="1422">
        <v>15</v>
      </c>
      <c r="AJ76" s="1024">
        <v>16516</v>
      </c>
      <c r="AK76" s="1026">
        <v>-5866</v>
      </c>
      <c r="AL76" s="1028">
        <v>2301074</v>
      </c>
      <c r="AM76" s="1024">
        <v>-5753</v>
      </c>
      <c r="AN76" s="1028">
        <v>2295321</v>
      </c>
      <c r="AO76" s="1024">
        <v>-2851</v>
      </c>
      <c r="AP76" s="1028">
        <v>2292470</v>
      </c>
      <c r="AQ76" s="1024">
        <v>1392720</v>
      </c>
      <c r="AR76" s="1024">
        <v>899750</v>
      </c>
      <c r="AS76" s="1028">
        <v>224940</v>
      </c>
      <c r="AT76" s="1249">
        <v>3955734</v>
      </c>
      <c r="AU76" s="1250">
        <v>368880</v>
      </c>
      <c r="AV76" s="1024">
        <v>5753</v>
      </c>
      <c r="AW76" s="1024">
        <v>5243</v>
      </c>
      <c r="AX76" s="1024">
        <v>510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22361</v>
      </c>
      <c r="AA82" s="1417">
        <v>14904</v>
      </c>
      <c r="AB82" s="1414">
        <v>7457</v>
      </c>
      <c r="AC82" s="1416">
        <v>1864</v>
      </c>
      <c r="AD82" s="1416">
        <v>22361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22361</v>
      </c>
      <c r="AU82" s="1418">
        <v>1864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62928</v>
      </c>
      <c r="AA83" s="804">
        <v>45104</v>
      </c>
      <c r="AB83" s="803">
        <v>17824</v>
      </c>
      <c r="AC83" s="222">
        <v>4456</v>
      </c>
      <c r="AD83" s="222">
        <v>62928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62928</v>
      </c>
      <c r="AU83" s="805">
        <v>4456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50342</v>
      </c>
      <c r="AA84" s="804">
        <v>36088</v>
      </c>
      <c r="AB84" s="803">
        <v>14254</v>
      </c>
      <c r="AC84" s="222">
        <v>3564</v>
      </c>
      <c r="AD84" s="222">
        <v>50342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50342</v>
      </c>
      <c r="AU84" s="805">
        <v>3564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379</v>
      </c>
      <c r="D85" s="1419"/>
      <c r="E85" s="1022">
        <v>1349898.3369293213</v>
      </c>
      <c r="F85" s="1422">
        <v>304</v>
      </c>
      <c r="G85" s="1419"/>
      <c r="H85" s="1024">
        <v>145965.82057255501</v>
      </c>
      <c r="I85" s="1423">
        <v>396</v>
      </c>
      <c r="J85" s="1419"/>
      <c r="K85" s="1024">
        <v>51984.880475714337</v>
      </c>
      <c r="L85" s="1422">
        <v>27</v>
      </c>
      <c r="M85" s="1419"/>
      <c r="N85" s="1024">
        <v>89192.907666171683</v>
      </c>
      <c r="O85" s="1422">
        <v>0</v>
      </c>
      <c r="P85" s="1419"/>
      <c r="Q85" s="1024">
        <v>0</v>
      </c>
      <c r="R85" s="1025">
        <v>1637042</v>
      </c>
      <c r="S85" s="1024">
        <v>-11072</v>
      </c>
      <c r="T85" s="1024">
        <v>43162</v>
      </c>
      <c r="U85" s="1026">
        <v>32090</v>
      </c>
      <c r="V85" s="1025">
        <v>1669132</v>
      </c>
      <c r="W85" s="1024">
        <v>-4173</v>
      </c>
      <c r="X85" s="1025">
        <v>1664959</v>
      </c>
      <c r="Y85" s="1024">
        <v>-1695</v>
      </c>
      <c r="Z85" s="1025">
        <v>1798895</v>
      </c>
      <c r="AA85" s="1024">
        <v>1183600</v>
      </c>
      <c r="AB85" s="1024">
        <v>615295</v>
      </c>
      <c r="AC85" s="1025">
        <v>153824</v>
      </c>
      <c r="AD85" s="1027">
        <v>1808895</v>
      </c>
      <c r="AE85" s="1419"/>
      <c r="AF85" s="1028">
        <v>2306940</v>
      </c>
      <c r="AG85" s="1422">
        <v>-5</v>
      </c>
      <c r="AH85" s="1024">
        <v>-22382</v>
      </c>
      <c r="AI85" s="1422">
        <v>15</v>
      </c>
      <c r="AJ85" s="1024">
        <v>16516</v>
      </c>
      <c r="AK85" s="1026">
        <v>-5866</v>
      </c>
      <c r="AL85" s="1028">
        <v>2301074</v>
      </c>
      <c r="AM85" s="1024">
        <v>-5753</v>
      </c>
      <c r="AN85" s="1028">
        <v>2295321</v>
      </c>
      <c r="AO85" s="1024">
        <v>-2851</v>
      </c>
      <c r="AP85" s="1028">
        <v>2292470</v>
      </c>
      <c r="AQ85" s="1024">
        <v>1392720</v>
      </c>
      <c r="AR85" s="1024">
        <v>899750</v>
      </c>
      <c r="AS85" s="1028">
        <v>224940</v>
      </c>
      <c r="AT85" s="801">
        <v>4091365</v>
      </c>
      <c r="AU85" s="801">
        <v>378764</v>
      </c>
      <c r="AV85" s="1024">
        <v>5753</v>
      </c>
      <c r="AW85" s="1024">
        <v>5243</v>
      </c>
      <c r="AX85" s="1024">
        <v>510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5243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883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2031</v>
      </c>
      <c r="AU31" s="798">
        <v>508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3399078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4674865</v>
      </c>
      <c r="AM32" s="207"/>
      <c r="AN32" s="206"/>
      <c r="AO32" s="199">
        <v>0</v>
      </c>
      <c r="AP32" s="206"/>
      <c r="AQ32" s="207"/>
      <c r="AR32" s="207"/>
      <c r="AS32" s="206">
        <v>397453</v>
      </c>
      <c r="AT32" s="793">
        <v>7962872</v>
      </c>
      <c r="AU32" s="794">
        <v>657281</v>
      </c>
      <c r="AV32" s="199">
        <v>11687</v>
      </c>
      <c r="AW32" s="199">
        <v>11554</v>
      </c>
      <c r="AX32" s="199">
        <v>133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4254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-976</v>
      </c>
      <c r="AT34" s="795">
        <v>0</v>
      </c>
      <c r="AU34" s="796">
        <v>-1684</v>
      </c>
      <c r="AV34" s="216">
        <v>0</v>
      </c>
      <c r="AW34" s="216">
        <v>15</v>
      </c>
      <c r="AX34" s="216">
        <v>-15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1114988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1529491</v>
      </c>
      <c r="AM42" s="207"/>
      <c r="AN42" s="206"/>
      <c r="AO42" s="199">
        <v>0</v>
      </c>
      <c r="AP42" s="206"/>
      <c r="AQ42" s="207"/>
      <c r="AR42" s="207"/>
      <c r="AS42" s="206">
        <v>129091</v>
      </c>
      <c r="AT42" s="793">
        <v>2544869</v>
      </c>
      <c r="AU42" s="794">
        <v>198526</v>
      </c>
      <c r="AV42" s="199">
        <v>3824</v>
      </c>
      <c r="AW42" s="199">
        <v>3794</v>
      </c>
      <c r="AX42" s="199">
        <v>30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39925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145106</v>
      </c>
      <c r="AM44" s="225"/>
      <c r="AN44" s="224"/>
      <c r="AO44" s="216">
        <v>0</v>
      </c>
      <c r="AP44" s="224"/>
      <c r="AQ44" s="225"/>
      <c r="AR44" s="225"/>
      <c r="AS44" s="224">
        <v>10438</v>
      </c>
      <c r="AT44" s="795">
        <v>179831</v>
      </c>
      <c r="AU44" s="796">
        <v>12572</v>
      </c>
      <c r="AV44" s="216">
        <v>363</v>
      </c>
      <c r="AW44" s="216">
        <v>387</v>
      </c>
      <c r="AX44" s="216">
        <v>-24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22710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22195</v>
      </c>
      <c r="AM50" s="225"/>
      <c r="AN50" s="224"/>
      <c r="AO50" s="216">
        <v>0</v>
      </c>
      <c r="AP50" s="224"/>
      <c r="AQ50" s="225"/>
      <c r="AR50" s="225"/>
      <c r="AS50" s="224">
        <v>2757</v>
      </c>
      <c r="AT50" s="795">
        <v>49303</v>
      </c>
      <c r="AU50" s="796">
        <v>5772</v>
      </c>
      <c r="AV50" s="216">
        <v>55</v>
      </c>
      <c r="AW50" s="216">
        <v>42</v>
      </c>
      <c r="AX50" s="216">
        <v>13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5286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-4928</v>
      </c>
      <c r="AT51" s="797">
        <v>152</v>
      </c>
      <c r="AU51" s="798">
        <v>-5768</v>
      </c>
      <c r="AV51" s="230">
        <v>0</v>
      </c>
      <c r="AW51" s="230">
        <v>74</v>
      </c>
      <c r="AX51" s="230">
        <v>-74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19743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21786</v>
      </c>
      <c r="AM58" s="225"/>
      <c r="AN58" s="224"/>
      <c r="AO58" s="216">
        <v>0</v>
      </c>
      <c r="AP58" s="224"/>
      <c r="AQ58" s="225"/>
      <c r="AR58" s="225"/>
      <c r="AS58" s="224">
        <v>745</v>
      </c>
      <c r="AT58" s="795">
        <v>36365</v>
      </c>
      <c r="AU58" s="796">
        <v>1121</v>
      </c>
      <c r="AV58" s="216">
        <v>54</v>
      </c>
      <c r="AW58" s="216">
        <v>71</v>
      </c>
      <c r="AX58" s="216">
        <v>-17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5556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795">
        <v>0</v>
      </c>
      <c r="AU59" s="796">
        <v>-1430</v>
      </c>
      <c r="AV59" s="216">
        <v>0</v>
      </c>
      <c r="AW59" s="216">
        <v>8</v>
      </c>
      <c r="AX59" s="216">
        <v>-8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998</v>
      </c>
      <c r="D76" s="1419"/>
      <c r="E76" s="1022">
        <v>3789456.75587377</v>
      </c>
      <c r="F76" s="1422">
        <v>769</v>
      </c>
      <c r="G76" s="1419"/>
      <c r="H76" s="1024">
        <v>372813.62705995672</v>
      </c>
      <c r="I76" s="1423">
        <v>1427</v>
      </c>
      <c r="J76" s="1419"/>
      <c r="K76" s="1024">
        <v>188434.79566005542</v>
      </c>
      <c r="L76" s="1422">
        <v>80</v>
      </c>
      <c r="M76" s="1419"/>
      <c r="N76" s="1024">
        <v>260836.01982428448</v>
      </c>
      <c r="O76" s="1422">
        <v>0</v>
      </c>
      <c r="P76" s="1419"/>
      <c r="Q76" s="1024">
        <v>0</v>
      </c>
      <c r="R76" s="1025">
        <v>4611540</v>
      </c>
      <c r="S76" s="1024">
        <v>-126255</v>
      </c>
      <c r="T76" s="1024">
        <v>-76300</v>
      </c>
      <c r="U76" s="1026">
        <v>-202555</v>
      </c>
      <c r="V76" s="1025">
        <v>4408985</v>
      </c>
      <c r="W76" s="1024">
        <v>-11022</v>
      </c>
      <c r="X76" s="1025">
        <v>4397963</v>
      </c>
      <c r="Y76" s="1024">
        <v>0</v>
      </c>
      <c r="Z76" s="1025">
        <v>4397963</v>
      </c>
      <c r="AA76" s="1024">
        <v>3066672</v>
      </c>
      <c r="AB76" s="1024">
        <v>1331291</v>
      </c>
      <c r="AC76" s="1025">
        <v>332824</v>
      </c>
      <c r="AD76" s="1027">
        <v>4397963</v>
      </c>
      <c r="AE76" s="1419"/>
      <c r="AF76" s="1028">
        <v>6819843</v>
      </c>
      <c r="AG76" s="1422">
        <v>-41</v>
      </c>
      <c r="AH76" s="1024">
        <v>-300635</v>
      </c>
      <c r="AI76" s="1422">
        <v>-36</v>
      </c>
      <c r="AJ76" s="1024">
        <v>-125765</v>
      </c>
      <c r="AK76" s="1026">
        <v>-426400</v>
      </c>
      <c r="AL76" s="1028">
        <v>6393443</v>
      </c>
      <c r="AM76" s="1024">
        <v>-15983</v>
      </c>
      <c r="AN76" s="1028">
        <v>6377460</v>
      </c>
      <c r="AO76" s="1024">
        <v>0</v>
      </c>
      <c r="AP76" s="1028">
        <v>6377460</v>
      </c>
      <c r="AQ76" s="1024">
        <v>4241168</v>
      </c>
      <c r="AR76" s="1024">
        <v>2136292</v>
      </c>
      <c r="AS76" s="1028">
        <v>534074</v>
      </c>
      <c r="AT76" s="1249">
        <v>10775423</v>
      </c>
      <c r="AU76" s="1250">
        <v>866898</v>
      </c>
      <c r="AV76" s="1024">
        <v>15983</v>
      </c>
      <c r="AW76" s="1024">
        <v>15945</v>
      </c>
      <c r="AX76" s="1024">
        <v>38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68685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58882</v>
      </c>
      <c r="AA82" s="1417">
        <v>39256</v>
      </c>
      <c r="AB82" s="1414">
        <v>19626</v>
      </c>
      <c r="AC82" s="1416">
        <v>4907</v>
      </c>
      <c r="AD82" s="1416">
        <v>58882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58882</v>
      </c>
      <c r="AU82" s="1418">
        <v>4907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118097</v>
      </c>
      <c r="AA83" s="804">
        <v>88624</v>
      </c>
      <c r="AB83" s="803">
        <v>29473</v>
      </c>
      <c r="AC83" s="222">
        <v>7368</v>
      </c>
      <c r="AD83" s="222">
        <v>118097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118097</v>
      </c>
      <c r="AU83" s="805">
        <v>7368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94478</v>
      </c>
      <c r="AA84" s="804">
        <v>70896</v>
      </c>
      <c r="AB84" s="803">
        <v>23582</v>
      </c>
      <c r="AC84" s="222">
        <v>5896</v>
      </c>
      <c r="AD84" s="222">
        <v>94478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94478</v>
      </c>
      <c r="AU84" s="805">
        <v>5896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998</v>
      </c>
      <c r="D85" s="1419"/>
      <c r="E85" s="1022">
        <v>3789456.75587377</v>
      </c>
      <c r="F85" s="1422">
        <v>769</v>
      </c>
      <c r="G85" s="1419"/>
      <c r="H85" s="1024">
        <v>372813.62705995672</v>
      </c>
      <c r="I85" s="1423">
        <v>1427</v>
      </c>
      <c r="J85" s="1419"/>
      <c r="K85" s="1024">
        <v>188434.79566005542</v>
      </c>
      <c r="L85" s="1422">
        <v>80</v>
      </c>
      <c r="M85" s="1419"/>
      <c r="N85" s="1024">
        <v>260836.01982428448</v>
      </c>
      <c r="O85" s="1422">
        <v>0</v>
      </c>
      <c r="P85" s="1419"/>
      <c r="Q85" s="1024">
        <v>0</v>
      </c>
      <c r="R85" s="1025">
        <v>4611540</v>
      </c>
      <c r="S85" s="1024">
        <v>-126255</v>
      </c>
      <c r="T85" s="1024">
        <v>-76300</v>
      </c>
      <c r="U85" s="1026">
        <v>-202555</v>
      </c>
      <c r="V85" s="1025">
        <v>4408985</v>
      </c>
      <c r="W85" s="1024">
        <v>-11022</v>
      </c>
      <c r="X85" s="1025">
        <v>4397963</v>
      </c>
      <c r="Y85" s="1024">
        <v>0</v>
      </c>
      <c r="Z85" s="1025">
        <v>4669420</v>
      </c>
      <c r="AA85" s="1024">
        <v>3265448</v>
      </c>
      <c r="AB85" s="1024">
        <v>1403972</v>
      </c>
      <c r="AC85" s="1025">
        <v>350995</v>
      </c>
      <c r="AD85" s="1027">
        <v>4738105</v>
      </c>
      <c r="AE85" s="1419"/>
      <c r="AF85" s="1028">
        <v>6819843</v>
      </c>
      <c r="AG85" s="1422">
        <v>-41</v>
      </c>
      <c r="AH85" s="1024">
        <v>-300635</v>
      </c>
      <c r="AI85" s="1422">
        <v>-36</v>
      </c>
      <c r="AJ85" s="1024">
        <v>-125765</v>
      </c>
      <c r="AK85" s="1026">
        <v>-426400</v>
      </c>
      <c r="AL85" s="1028">
        <v>6393443</v>
      </c>
      <c r="AM85" s="1024">
        <v>-15983</v>
      </c>
      <c r="AN85" s="1028">
        <v>6377460</v>
      </c>
      <c r="AO85" s="1024">
        <v>0</v>
      </c>
      <c r="AP85" s="1028">
        <v>6377460</v>
      </c>
      <c r="AQ85" s="1024">
        <v>4241168</v>
      </c>
      <c r="AR85" s="1024">
        <v>2136292</v>
      </c>
      <c r="AS85" s="1028">
        <v>534074</v>
      </c>
      <c r="AT85" s="801">
        <v>11046880</v>
      </c>
      <c r="AU85" s="801">
        <v>885069</v>
      </c>
      <c r="AV85" s="1024">
        <v>15983</v>
      </c>
      <c r="AW85" s="1024">
        <v>15945</v>
      </c>
      <c r="AX85" s="1024">
        <v>38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  <c r="AA89" s="31" t="s">
        <v>1630</v>
      </c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1631</v>
      </c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15945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08" t="s">
        <v>1019</v>
      </c>
      <c r="B1" s="1909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10"/>
      <c r="B2" s="1911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10"/>
      <c r="B3" s="1911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1143009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1611437</v>
      </c>
      <c r="AM32" s="207"/>
      <c r="AN32" s="206"/>
      <c r="AO32" s="199">
        <v>2657</v>
      </c>
      <c r="AP32" s="206"/>
      <c r="AQ32" s="207"/>
      <c r="AR32" s="207"/>
      <c r="AS32" s="206">
        <v>140986</v>
      </c>
      <c r="AT32" s="793">
        <v>2683277</v>
      </c>
      <c r="AU32" s="794">
        <v>218941</v>
      </c>
      <c r="AV32" s="199">
        <v>4029</v>
      </c>
      <c r="AW32" s="199">
        <v>3926</v>
      </c>
      <c r="AX32" s="199">
        <v>103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3054187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4538717</v>
      </c>
      <c r="AM42" s="207"/>
      <c r="AN42" s="206"/>
      <c r="AO42" s="199">
        <v>3294</v>
      </c>
      <c r="AP42" s="206"/>
      <c r="AQ42" s="207"/>
      <c r="AR42" s="207"/>
      <c r="AS42" s="206">
        <v>453530</v>
      </c>
      <c r="AT42" s="793">
        <v>7494876</v>
      </c>
      <c r="AU42" s="794">
        <v>686173</v>
      </c>
      <c r="AV42" s="199">
        <v>11347</v>
      </c>
      <c r="AW42" s="199">
        <v>10204</v>
      </c>
      <c r="AX42" s="199">
        <v>1143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6793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417</v>
      </c>
      <c r="AT44" s="795">
        <v>26786</v>
      </c>
      <c r="AU44" s="796">
        <v>416</v>
      </c>
      <c r="AV44" s="216">
        <v>56</v>
      </c>
      <c r="AW44" s="216">
        <v>77</v>
      </c>
      <c r="AX44" s="216">
        <v>-21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32820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26634</v>
      </c>
      <c r="AM50" s="225"/>
      <c r="AN50" s="224"/>
      <c r="AO50" s="216">
        <v>0</v>
      </c>
      <c r="AP50" s="224"/>
      <c r="AQ50" s="225"/>
      <c r="AR50" s="225"/>
      <c r="AS50" s="224">
        <v>2476</v>
      </c>
      <c r="AT50" s="795">
        <v>57530</v>
      </c>
      <c r="AU50" s="796">
        <v>4761</v>
      </c>
      <c r="AV50" s="216">
        <v>67</v>
      </c>
      <c r="AW50" s="216">
        <v>63</v>
      </c>
      <c r="AX50" s="216">
        <v>4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16440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102492</v>
      </c>
      <c r="AM51" s="240"/>
      <c r="AN51" s="239"/>
      <c r="AO51" s="230">
        <v>0</v>
      </c>
      <c r="AP51" s="239"/>
      <c r="AQ51" s="240"/>
      <c r="AR51" s="240"/>
      <c r="AS51" s="239">
        <v>10773</v>
      </c>
      <c r="AT51" s="797">
        <v>118155</v>
      </c>
      <c r="AU51" s="798">
        <v>12019</v>
      </c>
      <c r="AV51" s="230">
        <v>256</v>
      </c>
      <c r="AW51" s="230">
        <v>222</v>
      </c>
      <c r="AX51" s="230">
        <v>34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7979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28302</v>
      </c>
      <c r="AM54" s="225"/>
      <c r="AN54" s="224"/>
      <c r="AO54" s="216">
        <v>0</v>
      </c>
      <c r="AP54" s="224"/>
      <c r="AQ54" s="225"/>
      <c r="AR54" s="225"/>
      <c r="AS54" s="224">
        <v>4346</v>
      </c>
      <c r="AT54" s="795">
        <v>40901</v>
      </c>
      <c r="AU54" s="796">
        <v>6188</v>
      </c>
      <c r="AV54" s="216">
        <v>71</v>
      </c>
      <c r="AW54" s="216">
        <v>41</v>
      </c>
      <c r="AX54" s="216">
        <v>30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70541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83513</v>
      </c>
      <c r="AM58" s="225"/>
      <c r="AN58" s="224"/>
      <c r="AO58" s="216">
        <v>0</v>
      </c>
      <c r="AP58" s="224"/>
      <c r="AQ58" s="225"/>
      <c r="AR58" s="225"/>
      <c r="AS58" s="224">
        <v>5590</v>
      </c>
      <c r="AT58" s="795">
        <v>142886</v>
      </c>
      <c r="AU58" s="796">
        <v>8758</v>
      </c>
      <c r="AV58" s="216">
        <v>209</v>
      </c>
      <c r="AW58" s="216">
        <v>229</v>
      </c>
      <c r="AX58" s="216">
        <v>-20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4878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795">
        <v>0</v>
      </c>
      <c r="AU59" s="796">
        <v>-1318</v>
      </c>
      <c r="AV59" s="216">
        <v>0</v>
      </c>
      <c r="AW59" s="216">
        <v>8</v>
      </c>
      <c r="AX59" s="216">
        <v>-8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</row>
    <row r="76" spans="1:50" s="101" customFormat="1" ht="15" customHeight="1" thickBot="1" x14ac:dyDescent="0.25">
      <c r="A76" s="1653" t="s">
        <v>414</v>
      </c>
      <c r="B76" s="1654"/>
      <c r="C76" s="1421">
        <v>994</v>
      </c>
      <c r="D76" s="1419"/>
      <c r="E76" s="1022">
        <v>3594259.9075848493</v>
      </c>
      <c r="F76" s="1422">
        <v>479</v>
      </c>
      <c r="G76" s="1419"/>
      <c r="H76" s="1024">
        <v>230813.08346393215</v>
      </c>
      <c r="I76" s="1423">
        <v>0</v>
      </c>
      <c r="J76" s="1419"/>
      <c r="K76" s="1024">
        <v>0</v>
      </c>
      <c r="L76" s="1422">
        <v>106</v>
      </c>
      <c r="M76" s="1419"/>
      <c r="N76" s="1024">
        <v>348414.50234726339</v>
      </c>
      <c r="O76" s="1422">
        <v>125</v>
      </c>
      <c r="P76" s="1419"/>
      <c r="Q76" s="1024">
        <v>163158.5752095592</v>
      </c>
      <c r="R76" s="1025">
        <v>4336647</v>
      </c>
      <c r="S76" s="1024">
        <v>-52592</v>
      </c>
      <c r="T76" s="1024">
        <v>-118408</v>
      </c>
      <c r="U76" s="1026">
        <v>-171000</v>
      </c>
      <c r="V76" s="1025">
        <v>4165647</v>
      </c>
      <c r="W76" s="1024">
        <v>-10414</v>
      </c>
      <c r="X76" s="1025">
        <v>4155233</v>
      </c>
      <c r="Y76" s="1024">
        <v>5843</v>
      </c>
      <c r="Z76" s="1025">
        <v>4161076</v>
      </c>
      <c r="AA76" s="1024">
        <v>2887776</v>
      </c>
      <c r="AB76" s="1024">
        <v>1273300</v>
      </c>
      <c r="AC76" s="1025">
        <v>318326</v>
      </c>
      <c r="AD76" s="1027">
        <v>4161076</v>
      </c>
      <c r="AE76" s="1419"/>
      <c r="AF76" s="1028">
        <v>6445958</v>
      </c>
      <c r="AG76" s="1422">
        <v>16</v>
      </c>
      <c r="AH76" s="1024">
        <v>91560</v>
      </c>
      <c r="AI76" s="1422">
        <v>-37</v>
      </c>
      <c r="AJ76" s="1024">
        <v>-124099</v>
      </c>
      <c r="AK76" s="1026">
        <v>-32539</v>
      </c>
      <c r="AL76" s="1028">
        <v>6413419</v>
      </c>
      <c r="AM76" s="1024">
        <v>-16035</v>
      </c>
      <c r="AN76" s="1028">
        <v>6397384</v>
      </c>
      <c r="AO76" s="1024">
        <v>5951</v>
      </c>
      <c r="AP76" s="1028">
        <v>6403335</v>
      </c>
      <c r="AQ76" s="1024">
        <v>3932888</v>
      </c>
      <c r="AR76" s="1024">
        <v>2470447</v>
      </c>
      <c r="AS76" s="1028">
        <v>617612</v>
      </c>
      <c r="AT76" s="1249">
        <v>10564411</v>
      </c>
      <c r="AU76" s="1250">
        <v>935938</v>
      </c>
      <c r="AV76" s="1024">
        <v>16035</v>
      </c>
      <c r="AW76" s="1024">
        <v>14770</v>
      </c>
      <c r="AX76" s="1024">
        <v>1265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882000</v>
      </c>
      <c r="AA78" s="804">
        <v>588000</v>
      </c>
      <c r="AB78" s="803">
        <v>294000</v>
      </c>
      <c r="AC78" s="222">
        <v>73500</v>
      </c>
      <c r="AD78" s="222">
        <v>882000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882000</v>
      </c>
      <c r="AU78" s="805">
        <v>73500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90000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12803</v>
      </c>
      <c r="AA82" s="1417">
        <v>8536</v>
      </c>
      <c r="AB82" s="1414">
        <v>4267</v>
      </c>
      <c r="AC82" s="1416">
        <v>1067</v>
      </c>
      <c r="AD82" s="1416">
        <v>12803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12803</v>
      </c>
      <c r="AU82" s="1418">
        <v>1067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141028</v>
      </c>
      <c r="AA83" s="804">
        <v>106016</v>
      </c>
      <c r="AB83" s="803">
        <v>35012</v>
      </c>
      <c r="AC83" s="222">
        <v>8753</v>
      </c>
      <c r="AD83" s="222">
        <v>141028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141028</v>
      </c>
      <c r="AU83" s="805">
        <v>8753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112822</v>
      </c>
      <c r="AA84" s="804">
        <v>84816</v>
      </c>
      <c r="AB84" s="803">
        <v>28006</v>
      </c>
      <c r="AC84" s="222">
        <v>7002</v>
      </c>
      <c r="AD84" s="222">
        <v>112822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112822</v>
      </c>
      <c r="AU84" s="805">
        <v>7002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994</v>
      </c>
      <c r="D85" s="1419"/>
      <c r="E85" s="1022">
        <v>3594259.9075848493</v>
      </c>
      <c r="F85" s="1422">
        <v>479</v>
      </c>
      <c r="G85" s="1419"/>
      <c r="H85" s="1024">
        <v>230813.08346393215</v>
      </c>
      <c r="I85" s="1423">
        <v>0</v>
      </c>
      <c r="J85" s="1419"/>
      <c r="K85" s="1024">
        <v>0</v>
      </c>
      <c r="L85" s="1422">
        <v>106</v>
      </c>
      <c r="M85" s="1419"/>
      <c r="N85" s="1024">
        <v>348414.50234726339</v>
      </c>
      <c r="O85" s="1422">
        <v>125</v>
      </c>
      <c r="P85" s="1419"/>
      <c r="Q85" s="1024">
        <v>163158.5752095592</v>
      </c>
      <c r="R85" s="1025">
        <v>4336647</v>
      </c>
      <c r="S85" s="1024">
        <v>-52592</v>
      </c>
      <c r="T85" s="1024">
        <v>-118408</v>
      </c>
      <c r="U85" s="1026">
        <v>-171000</v>
      </c>
      <c r="V85" s="1025">
        <v>4165647</v>
      </c>
      <c r="W85" s="1024">
        <v>-10414</v>
      </c>
      <c r="X85" s="1025">
        <v>4155233</v>
      </c>
      <c r="Y85" s="1024">
        <v>5843</v>
      </c>
      <c r="Z85" s="1025">
        <v>5309729</v>
      </c>
      <c r="AA85" s="1024">
        <v>3675144</v>
      </c>
      <c r="AB85" s="1024">
        <v>1634585</v>
      </c>
      <c r="AC85" s="1025">
        <v>408648</v>
      </c>
      <c r="AD85" s="1027">
        <v>5409729</v>
      </c>
      <c r="AE85" s="1419"/>
      <c r="AF85" s="1028">
        <v>6445958</v>
      </c>
      <c r="AG85" s="1422">
        <v>16</v>
      </c>
      <c r="AH85" s="1024">
        <v>91560</v>
      </c>
      <c r="AI85" s="1422">
        <v>-37</v>
      </c>
      <c r="AJ85" s="1024">
        <v>-124099</v>
      </c>
      <c r="AK85" s="1026">
        <v>-32539</v>
      </c>
      <c r="AL85" s="1028">
        <v>6413419</v>
      </c>
      <c r="AM85" s="1024">
        <v>-16035</v>
      </c>
      <c r="AN85" s="1028">
        <v>6397384</v>
      </c>
      <c r="AO85" s="1024">
        <v>5951</v>
      </c>
      <c r="AP85" s="1028">
        <v>6403335</v>
      </c>
      <c r="AQ85" s="1024">
        <v>3932888</v>
      </c>
      <c r="AR85" s="1024">
        <v>2470447</v>
      </c>
      <c r="AS85" s="1028">
        <v>617612</v>
      </c>
      <c r="AT85" s="801">
        <v>11713064</v>
      </c>
      <c r="AU85" s="801">
        <v>1026260</v>
      </c>
      <c r="AV85" s="1024">
        <v>16035</v>
      </c>
      <c r="AW85" s="1024">
        <v>14770</v>
      </c>
      <c r="AX85" s="1024">
        <v>1265</v>
      </c>
    </row>
    <row r="86" spans="1:50" s="1484" customFormat="1" ht="8.4499999999999993" customHeight="1" thickTop="1" x14ac:dyDescent="0.2">
      <c r="A86" s="150"/>
      <c r="B86" s="150"/>
      <c r="C86" s="150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O86" s="1485"/>
      <c r="P86" s="1485"/>
      <c r="Q86" s="1485"/>
      <c r="R86" s="1485"/>
      <c r="S86" s="1485"/>
      <c r="T86" s="1485"/>
      <c r="U86" s="1485"/>
      <c r="V86" s="1485"/>
      <c r="W86" s="1485"/>
      <c r="X86" s="1486"/>
      <c r="Y86" s="1485"/>
      <c r="Z86" s="1485"/>
      <c r="AA86" s="150"/>
      <c r="AB86" s="1485"/>
      <c r="AC86" s="1485"/>
      <c r="AD86" s="1485"/>
      <c r="AE86" s="1485"/>
      <c r="AF86" s="1485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</row>
    <row r="87" spans="1:50" s="1021" customFormat="1" ht="15" customHeight="1" x14ac:dyDescent="0.2">
      <c r="A87" s="1469">
        <v>36</v>
      </c>
      <c r="B87" s="1470" t="s">
        <v>418</v>
      </c>
      <c r="C87" s="1480">
        <v>438</v>
      </c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23">
        <v>6014</v>
      </c>
      <c r="AF87" s="891">
        <v>2634132</v>
      </c>
      <c r="AG87" s="1482">
        <v>26</v>
      </c>
      <c r="AH87" s="1471">
        <v>156364</v>
      </c>
      <c r="AI87" s="1482">
        <v>-5</v>
      </c>
      <c r="AJ87" s="1115">
        <v>-15035</v>
      </c>
      <c r="AK87" s="1472">
        <v>141329</v>
      </c>
      <c r="AL87" s="1138"/>
      <c r="AM87" s="1138"/>
      <c r="AN87" s="1138"/>
      <c r="AO87" s="1138"/>
      <c r="AP87" s="1138"/>
      <c r="AQ87" s="1138"/>
      <c r="AR87" s="1138"/>
      <c r="AS87" s="1138"/>
      <c r="AT87" s="1484"/>
      <c r="AU87" s="1484"/>
      <c r="AV87" s="1484"/>
      <c r="AW87" s="1484"/>
      <c r="AX87" s="1484"/>
    </row>
    <row r="88" spans="1:50" s="1021" customFormat="1" ht="15" customHeight="1" x14ac:dyDescent="0.2">
      <c r="A88" s="1473">
        <v>36</v>
      </c>
      <c r="B88" s="1474" t="s">
        <v>419</v>
      </c>
      <c r="C88" s="1481">
        <v>280</v>
      </c>
      <c r="D88" s="1138"/>
      <c r="E88" s="1138"/>
      <c r="F88" s="1138"/>
      <c r="G88" s="1138"/>
      <c r="H88" s="1138"/>
      <c r="I88" s="1138"/>
      <c r="J88" s="1138"/>
      <c r="K88" s="1138"/>
      <c r="L88" s="1138"/>
      <c r="M88" s="1138"/>
      <c r="N88" s="1138"/>
      <c r="O88" s="1138"/>
      <c r="P88" s="1138"/>
      <c r="Q88" s="1138"/>
      <c r="R88" s="1138"/>
      <c r="S88" s="1138"/>
      <c r="T88" s="1138"/>
      <c r="U88" s="1138"/>
      <c r="V88" s="1138"/>
      <c r="W88" s="1138"/>
      <c r="X88" s="1138"/>
      <c r="Y88" s="1138"/>
      <c r="Z88" s="1138"/>
      <c r="AA88" s="1138"/>
      <c r="AB88" s="1138"/>
      <c r="AC88" s="1138"/>
      <c r="AD88" s="1138"/>
      <c r="AE88" s="1475">
        <v>6679</v>
      </c>
      <c r="AF88" s="1476">
        <v>1870120</v>
      </c>
      <c r="AG88" s="1483">
        <v>-14</v>
      </c>
      <c r="AH88" s="1477">
        <v>-93506</v>
      </c>
      <c r="AI88" s="1483">
        <v>-4</v>
      </c>
      <c r="AJ88" s="1478">
        <v>-13358</v>
      </c>
      <c r="AK88" s="1479">
        <v>-106864</v>
      </c>
      <c r="AL88" s="1138"/>
      <c r="AM88" s="1138"/>
      <c r="AN88" s="1138"/>
      <c r="AO88" s="1138"/>
      <c r="AP88" s="1138"/>
      <c r="AQ88" s="1138"/>
      <c r="AR88" s="1138"/>
      <c r="AS88" s="1138"/>
      <c r="AT88" s="1484"/>
      <c r="AU88" s="1484"/>
      <c r="AV88" s="1484"/>
      <c r="AW88" s="1484"/>
      <c r="AX88" s="1484"/>
    </row>
    <row r="89" spans="1:50" ht="16.149999999999999" customHeight="1" x14ac:dyDescent="0.2">
      <c r="C89" s="31">
        <v>718</v>
      </c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  <c r="AF89" s="31">
        <v>4504252</v>
      </c>
      <c r="AG89" s="31">
        <v>12</v>
      </c>
      <c r="AH89" s="31">
        <v>62858</v>
      </c>
      <c r="AI89" s="31">
        <v>-9</v>
      </c>
      <c r="AJ89" s="31">
        <v>-28393</v>
      </c>
      <c r="AK89" s="31">
        <v>34465</v>
      </c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14770</v>
      </c>
    </row>
    <row r="92" spans="1:50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0" x14ac:dyDescent="0.2">
      <c r="A93" s="40"/>
      <c r="B93" s="1603"/>
      <c r="C93"/>
      <c r="D93"/>
      <c r="E93"/>
      <c r="F93"/>
      <c r="G93"/>
      <c r="AX93" s="31" t="s">
        <v>1643</v>
      </c>
    </row>
    <row r="94" spans="1:50" x14ac:dyDescent="0.2">
      <c r="A94" s="40"/>
      <c r="B94" s="1603"/>
      <c r="C94"/>
      <c r="D94"/>
      <c r="E94"/>
      <c r="F94"/>
      <c r="G94"/>
      <c r="AX94" s="31" t="s">
        <v>1642</v>
      </c>
    </row>
    <row r="95" spans="1:50" x14ac:dyDescent="0.2">
      <c r="A95" s="40"/>
      <c r="B95" s="1602"/>
      <c r="C95"/>
      <c r="D95"/>
      <c r="E95"/>
      <c r="F95"/>
      <c r="G95"/>
    </row>
    <row r="96" spans="1:50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411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6616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2151</v>
      </c>
      <c r="AM8" s="225"/>
      <c r="AN8" s="224"/>
      <c r="AO8" s="216">
        <v>0</v>
      </c>
      <c r="AP8" s="224"/>
      <c r="AQ8" s="225"/>
      <c r="AR8" s="225"/>
      <c r="AS8" s="224">
        <v>-52</v>
      </c>
      <c r="AT8" s="795">
        <v>5446</v>
      </c>
      <c r="AU8" s="796">
        <v>-327</v>
      </c>
      <c r="AV8" s="216">
        <v>5</v>
      </c>
      <c r="AW8" s="216">
        <v>9</v>
      </c>
      <c r="AX8" s="216">
        <v>-4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10999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10690</v>
      </c>
      <c r="AM12" s="207"/>
      <c r="AN12" s="206"/>
      <c r="AO12" s="199">
        <v>0</v>
      </c>
      <c r="AP12" s="206"/>
      <c r="AQ12" s="207"/>
      <c r="AR12" s="207"/>
      <c r="AS12" s="206">
        <v>1058</v>
      </c>
      <c r="AT12" s="793">
        <v>21635</v>
      </c>
      <c r="AU12" s="794">
        <v>1973</v>
      </c>
      <c r="AV12" s="199">
        <v>27</v>
      </c>
      <c r="AW12" s="199">
        <v>24</v>
      </c>
      <c r="AX12" s="199">
        <v>3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3401156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6945906</v>
      </c>
      <c r="AM16" s="240"/>
      <c r="AN16" s="239"/>
      <c r="AO16" s="230">
        <v>0</v>
      </c>
      <c r="AP16" s="239"/>
      <c r="AQ16" s="240"/>
      <c r="AR16" s="240"/>
      <c r="AS16" s="239">
        <v>656079</v>
      </c>
      <c r="AT16" s="797">
        <v>10346909</v>
      </c>
      <c r="AU16" s="798">
        <v>945229</v>
      </c>
      <c r="AV16" s="230">
        <v>17365</v>
      </c>
      <c r="AW16" s="230">
        <v>16181</v>
      </c>
      <c r="AX16" s="230">
        <v>1184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59600</v>
      </c>
      <c r="AM18" s="225"/>
      <c r="AN18" s="224"/>
      <c r="AO18" s="216">
        <v>0</v>
      </c>
      <c r="AP18" s="224"/>
      <c r="AQ18" s="225"/>
      <c r="AR18" s="225"/>
      <c r="AS18" s="224">
        <v>14863</v>
      </c>
      <c r="AT18" s="795">
        <v>70015</v>
      </c>
      <c r="AU18" s="796">
        <v>17504</v>
      </c>
      <c r="AV18" s="216">
        <v>149</v>
      </c>
      <c r="AW18" s="216">
        <v>0</v>
      </c>
      <c r="AX18" s="216">
        <v>149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62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62</v>
      </c>
      <c r="AU23" s="796">
        <v>6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6056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16342</v>
      </c>
      <c r="AM33" s="225"/>
      <c r="AN33" s="224"/>
      <c r="AO33" s="216">
        <v>0</v>
      </c>
      <c r="AP33" s="224"/>
      <c r="AQ33" s="225"/>
      <c r="AR33" s="225"/>
      <c r="AS33" s="224">
        <v>3331</v>
      </c>
      <c r="AT33" s="795">
        <v>39557</v>
      </c>
      <c r="AU33" s="796">
        <v>8139</v>
      </c>
      <c r="AV33" s="216">
        <v>41</v>
      </c>
      <c r="AW33" s="216">
        <v>11</v>
      </c>
      <c r="AX33" s="216">
        <v>30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12763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3107</v>
      </c>
      <c r="AM34" s="225"/>
      <c r="AN34" s="224"/>
      <c r="AO34" s="216">
        <v>0</v>
      </c>
      <c r="AP34" s="224"/>
      <c r="AQ34" s="225"/>
      <c r="AR34" s="225"/>
      <c r="AS34" s="224">
        <v>-2151</v>
      </c>
      <c r="AT34" s="795">
        <v>5222</v>
      </c>
      <c r="AU34" s="796">
        <v>-3742</v>
      </c>
      <c r="AV34" s="216">
        <v>8</v>
      </c>
      <c r="AW34" s="216">
        <v>44</v>
      </c>
      <c r="AX34" s="216">
        <v>-36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823</v>
      </c>
      <c r="D76" s="1419"/>
      <c r="E76" s="1022">
        <v>2717088.5785284215</v>
      </c>
      <c r="F76" s="1422">
        <v>823</v>
      </c>
      <c r="G76" s="1419"/>
      <c r="H76" s="1024">
        <v>386504.34037919616</v>
      </c>
      <c r="I76" s="1423">
        <v>254.5</v>
      </c>
      <c r="J76" s="1419"/>
      <c r="K76" s="1024">
        <v>32566.220026076709</v>
      </c>
      <c r="L76" s="1422">
        <v>88</v>
      </c>
      <c r="M76" s="1419"/>
      <c r="N76" s="1024">
        <v>281051.98074096371</v>
      </c>
      <c r="O76" s="1422">
        <v>16</v>
      </c>
      <c r="P76" s="1419"/>
      <c r="Q76" s="1024">
        <v>20440.144053888274</v>
      </c>
      <c r="R76" s="1025">
        <v>3437652</v>
      </c>
      <c r="S76" s="1024">
        <v>87669</v>
      </c>
      <c r="T76" s="1024">
        <v>-47985</v>
      </c>
      <c r="U76" s="1026">
        <v>39684</v>
      </c>
      <c r="V76" s="1025">
        <v>3477336</v>
      </c>
      <c r="W76" s="1024">
        <v>-8691</v>
      </c>
      <c r="X76" s="1025">
        <v>3468645</v>
      </c>
      <c r="Y76" s="1024">
        <v>0</v>
      </c>
      <c r="Z76" s="1025">
        <v>3468645</v>
      </c>
      <c r="AA76" s="1024">
        <v>2286032</v>
      </c>
      <c r="AB76" s="1024">
        <v>1182613</v>
      </c>
      <c r="AC76" s="1025">
        <v>295654</v>
      </c>
      <c r="AD76" s="1027">
        <v>3468645</v>
      </c>
      <c r="AE76" s="1419"/>
      <c r="AF76" s="1028">
        <v>6895971</v>
      </c>
      <c r="AG76" s="1422">
        <v>17</v>
      </c>
      <c r="AH76" s="1024">
        <v>165760</v>
      </c>
      <c r="AI76" s="1422">
        <v>-6</v>
      </c>
      <c r="AJ76" s="1024">
        <v>-23935</v>
      </c>
      <c r="AK76" s="1026">
        <v>141825</v>
      </c>
      <c r="AL76" s="1028">
        <v>7037796</v>
      </c>
      <c r="AM76" s="1024">
        <v>-17595</v>
      </c>
      <c r="AN76" s="1028">
        <v>7020201</v>
      </c>
      <c r="AO76" s="1024">
        <v>0</v>
      </c>
      <c r="AP76" s="1028">
        <v>7020201</v>
      </c>
      <c r="AQ76" s="1024">
        <v>4327688</v>
      </c>
      <c r="AR76" s="1024">
        <v>2692513</v>
      </c>
      <c r="AS76" s="1028">
        <v>673128</v>
      </c>
      <c r="AT76" s="1249">
        <v>10488846</v>
      </c>
      <c r="AU76" s="1250">
        <v>968782</v>
      </c>
      <c r="AV76" s="1024">
        <v>17595</v>
      </c>
      <c r="AW76" s="1024">
        <v>16269</v>
      </c>
      <c r="AX76" s="1024">
        <v>1326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3615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12921</v>
      </c>
      <c r="AA82" s="1417">
        <v>8616</v>
      </c>
      <c r="AB82" s="1414">
        <v>4305</v>
      </c>
      <c r="AC82" s="1416">
        <v>1076</v>
      </c>
      <c r="AD82" s="1416">
        <v>12921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12921</v>
      </c>
      <c r="AU82" s="1418">
        <v>1076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102089</v>
      </c>
      <c r="AA83" s="804">
        <v>65048</v>
      </c>
      <c r="AB83" s="803">
        <v>37041</v>
      </c>
      <c r="AC83" s="222">
        <v>9260</v>
      </c>
      <c r="AD83" s="222">
        <v>102089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102089</v>
      </c>
      <c r="AU83" s="805">
        <v>9260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81672</v>
      </c>
      <c r="AA84" s="804">
        <v>52040</v>
      </c>
      <c r="AB84" s="803">
        <v>29632</v>
      </c>
      <c r="AC84" s="222">
        <v>7408</v>
      </c>
      <c r="AD84" s="222">
        <v>81672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81672</v>
      </c>
      <c r="AU84" s="805">
        <v>7408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823</v>
      </c>
      <c r="D85" s="1419"/>
      <c r="E85" s="1022">
        <v>2717088.5785284215</v>
      </c>
      <c r="F85" s="1422">
        <v>823</v>
      </c>
      <c r="G85" s="1419"/>
      <c r="H85" s="1024">
        <v>386504.34037919616</v>
      </c>
      <c r="I85" s="1423">
        <v>254.5</v>
      </c>
      <c r="J85" s="1419"/>
      <c r="K85" s="1024">
        <v>32566.220026076709</v>
      </c>
      <c r="L85" s="1422">
        <v>88</v>
      </c>
      <c r="M85" s="1419"/>
      <c r="N85" s="1024">
        <v>281051.98074096371</v>
      </c>
      <c r="O85" s="1422">
        <v>16</v>
      </c>
      <c r="P85" s="1419"/>
      <c r="Q85" s="1024">
        <v>20440.144053888274</v>
      </c>
      <c r="R85" s="1025">
        <v>3437652</v>
      </c>
      <c r="S85" s="1024">
        <v>87669</v>
      </c>
      <c r="T85" s="1024">
        <v>-47985</v>
      </c>
      <c r="U85" s="1026">
        <v>39684</v>
      </c>
      <c r="V85" s="1025">
        <v>3477336</v>
      </c>
      <c r="W85" s="1024">
        <v>-8691</v>
      </c>
      <c r="X85" s="1025">
        <v>3468645</v>
      </c>
      <c r="Y85" s="1024">
        <v>0</v>
      </c>
      <c r="Z85" s="1025">
        <v>3665327</v>
      </c>
      <c r="AA85" s="1024">
        <v>2411736</v>
      </c>
      <c r="AB85" s="1024">
        <v>1253591</v>
      </c>
      <c r="AC85" s="1025">
        <v>313398</v>
      </c>
      <c r="AD85" s="1027">
        <v>3668942</v>
      </c>
      <c r="AE85" s="1419"/>
      <c r="AF85" s="1028">
        <v>6895971</v>
      </c>
      <c r="AG85" s="1422">
        <v>17</v>
      </c>
      <c r="AH85" s="1024">
        <v>165760</v>
      </c>
      <c r="AI85" s="1422">
        <v>-6</v>
      </c>
      <c r="AJ85" s="1024">
        <v>-23935</v>
      </c>
      <c r="AK85" s="1026">
        <v>141825</v>
      </c>
      <c r="AL85" s="1028">
        <v>7037796</v>
      </c>
      <c r="AM85" s="1024">
        <v>-17595</v>
      </c>
      <c r="AN85" s="1028">
        <v>7020201</v>
      </c>
      <c r="AO85" s="1024">
        <v>0</v>
      </c>
      <c r="AP85" s="1028">
        <v>7020201</v>
      </c>
      <c r="AQ85" s="1024">
        <v>4327688</v>
      </c>
      <c r="AR85" s="1024">
        <v>2692513</v>
      </c>
      <c r="AS85" s="1028">
        <v>673128</v>
      </c>
      <c r="AT85" s="801">
        <v>10685528</v>
      </c>
      <c r="AU85" s="801">
        <v>986526</v>
      </c>
      <c r="AV85" s="1024">
        <v>17595</v>
      </c>
      <c r="AW85" s="1024">
        <v>16269</v>
      </c>
      <c r="AX85" s="1024">
        <v>1326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16269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885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184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6156</v>
      </c>
      <c r="AM7" s="207"/>
      <c r="AN7" s="206"/>
      <c r="AO7" s="199">
        <v>0</v>
      </c>
      <c r="AP7" s="206"/>
      <c r="AQ7" s="207"/>
      <c r="AR7" s="207"/>
      <c r="AS7" s="206">
        <v>1535</v>
      </c>
      <c r="AT7" s="793">
        <v>17315</v>
      </c>
      <c r="AU7" s="794">
        <v>4299</v>
      </c>
      <c r="AV7" s="199">
        <v>15</v>
      </c>
      <c r="AW7" s="199">
        <v>0</v>
      </c>
      <c r="AX7" s="199">
        <v>15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3083</v>
      </c>
      <c r="AM26" s="240"/>
      <c r="AN26" s="239"/>
      <c r="AO26" s="230">
        <v>0</v>
      </c>
      <c r="AP26" s="239"/>
      <c r="AQ26" s="240"/>
      <c r="AR26" s="240"/>
      <c r="AS26" s="239">
        <v>769</v>
      </c>
      <c r="AT26" s="797">
        <v>8808</v>
      </c>
      <c r="AU26" s="798">
        <v>2202</v>
      </c>
      <c r="AV26" s="230">
        <v>8</v>
      </c>
      <c r="AW26" s="230">
        <v>0</v>
      </c>
      <c r="AX26" s="230">
        <v>8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139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1550</v>
      </c>
      <c r="AT34" s="795">
        <v>10581</v>
      </c>
      <c r="AU34" s="796">
        <v>2622</v>
      </c>
      <c r="AV34" s="216">
        <v>16</v>
      </c>
      <c r="AW34" s="216">
        <v>0</v>
      </c>
      <c r="AX34" s="216">
        <v>16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1381753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914140</v>
      </c>
      <c r="AM55" s="225"/>
      <c r="AN55" s="224"/>
      <c r="AO55" s="216">
        <v>0</v>
      </c>
      <c r="AP55" s="224"/>
      <c r="AQ55" s="225"/>
      <c r="AR55" s="225"/>
      <c r="AS55" s="224">
        <v>92730</v>
      </c>
      <c r="AT55" s="795">
        <v>2410062</v>
      </c>
      <c r="AU55" s="796">
        <v>236808</v>
      </c>
      <c r="AV55" s="216">
        <v>2285</v>
      </c>
      <c r="AW55" s="216">
        <v>2034</v>
      </c>
      <c r="AX55" s="216">
        <v>251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8344</v>
      </c>
      <c r="AM56" s="240"/>
      <c r="AN56" s="239"/>
      <c r="AO56" s="230">
        <v>0</v>
      </c>
      <c r="AP56" s="239"/>
      <c r="AQ56" s="240"/>
      <c r="AR56" s="240"/>
      <c r="AS56" s="239">
        <v>2081</v>
      </c>
      <c r="AT56" s="797">
        <v>18390</v>
      </c>
      <c r="AU56" s="798">
        <v>4598</v>
      </c>
      <c r="AV56" s="230">
        <v>21</v>
      </c>
      <c r="AW56" s="230">
        <v>0</v>
      </c>
      <c r="AX56" s="230">
        <v>21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248</v>
      </c>
      <c r="D76" s="1419"/>
      <c r="E76" s="1022">
        <v>1148822.3878272756</v>
      </c>
      <c r="F76" s="1422">
        <v>247</v>
      </c>
      <c r="G76" s="1419"/>
      <c r="H76" s="1024">
        <v>163321.64494573255</v>
      </c>
      <c r="I76" s="1423">
        <v>213</v>
      </c>
      <c r="J76" s="1419"/>
      <c r="K76" s="1024">
        <v>38373.556350137005</v>
      </c>
      <c r="L76" s="1422">
        <v>7</v>
      </c>
      <c r="M76" s="1419"/>
      <c r="N76" s="1024">
        <v>31558.286196727859</v>
      </c>
      <c r="O76" s="1422">
        <v>0</v>
      </c>
      <c r="P76" s="1419"/>
      <c r="Q76" s="1024">
        <v>0</v>
      </c>
      <c r="R76" s="1025">
        <v>1382076</v>
      </c>
      <c r="S76" s="1024">
        <v>162913</v>
      </c>
      <c r="T76" s="1024">
        <v>-16149</v>
      </c>
      <c r="U76" s="1026">
        <v>146764</v>
      </c>
      <c r="V76" s="1025">
        <v>1528840</v>
      </c>
      <c r="W76" s="1024">
        <v>-3822</v>
      </c>
      <c r="X76" s="1025">
        <v>1525018</v>
      </c>
      <c r="Y76" s="1024">
        <v>4545</v>
      </c>
      <c r="Z76" s="1025">
        <v>1529563</v>
      </c>
      <c r="AA76" s="1024">
        <v>922112</v>
      </c>
      <c r="AB76" s="1024">
        <v>607451</v>
      </c>
      <c r="AC76" s="1025">
        <v>151864</v>
      </c>
      <c r="AD76" s="1027">
        <v>1529563</v>
      </c>
      <c r="AE76" s="1419"/>
      <c r="AF76" s="1028">
        <v>835016</v>
      </c>
      <c r="AG76" s="1422">
        <v>32</v>
      </c>
      <c r="AH76" s="1024">
        <v>111340</v>
      </c>
      <c r="AI76" s="1422">
        <v>-5</v>
      </c>
      <c r="AJ76" s="1024">
        <v>-8418</v>
      </c>
      <c r="AK76" s="1026">
        <v>102922</v>
      </c>
      <c r="AL76" s="1028">
        <v>937938</v>
      </c>
      <c r="AM76" s="1024">
        <v>-2345</v>
      </c>
      <c r="AN76" s="1028">
        <v>935593</v>
      </c>
      <c r="AO76" s="1024">
        <v>0</v>
      </c>
      <c r="AP76" s="1028">
        <v>935593</v>
      </c>
      <c r="AQ76" s="1024">
        <v>540936</v>
      </c>
      <c r="AR76" s="1024">
        <v>394657</v>
      </c>
      <c r="AS76" s="1028">
        <v>98665</v>
      </c>
      <c r="AT76" s="1249">
        <v>2465156</v>
      </c>
      <c r="AU76" s="1250">
        <v>250529</v>
      </c>
      <c r="AV76" s="1024">
        <v>2345</v>
      </c>
      <c r="AW76" s="1024">
        <v>2034</v>
      </c>
      <c r="AX76" s="1024">
        <v>311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23377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9853</v>
      </c>
      <c r="AA82" s="1417">
        <v>6568</v>
      </c>
      <c r="AB82" s="1414">
        <v>3285</v>
      </c>
      <c r="AC82" s="1416">
        <v>821</v>
      </c>
      <c r="AD82" s="1416">
        <v>9853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9853</v>
      </c>
      <c r="AU82" s="1418">
        <v>821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41904</v>
      </c>
      <c r="AA83" s="804">
        <v>27056</v>
      </c>
      <c r="AB83" s="803">
        <v>14848</v>
      </c>
      <c r="AC83" s="222">
        <v>3712</v>
      </c>
      <c r="AD83" s="222">
        <v>41904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41904</v>
      </c>
      <c r="AU83" s="805">
        <v>3712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33523</v>
      </c>
      <c r="AA84" s="804">
        <v>21640</v>
      </c>
      <c r="AB84" s="803">
        <v>11883</v>
      </c>
      <c r="AC84" s="222">
        <v>2971</v>
      </c>
      <c r="AD84" s="222">
        <v>33523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33523</v>
      </c>
      <c r="AU84" s="805">
        <v>2971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248</v>
      </c>
      <c r="D85" s="1419"/>
      <c r="E85" s="1022">
        <v>1148822.3878272756</v>
      </c>
      <c r="F85" s="1422">
        <v>247</v>
      </c>
      <c r="G85" s="1419"/>
      <c r="H85" s="1024">
        <v>163321.64494573255</v>
      </c>
      <c r="I85" s="1423">
        <v>213</v>
      </c>
      <c r="J85" s="1419"/>
      <c r="K85" s="1024">
        <v>38373.556350137005</v>
      </c>
      <c r="L85" s="1422">
        <v>7</v>
      </c>
      <c r="M85" s="1419"/>
      <c r="N85" s="1024">
        <v>31558.286196727859</v>
      </c>
      <c r="O85" s="1422">
        <v>0</v>
      </c>
      <c r="P85" s="1419"/>
      <c r="Q85" s="1024">
        <v>0</v>
      </c>
      <c r="R85" s="1025">
        <v>1382076</v>
      </c>
      <c r="S85" s="1024">
        <v>162913</v>
      </c>
      <c r="T85" s="1024">
        <v>-16149</v>
      </c>
      <c r="U85" s="1026">
        <v>146764</v>
      </c>
      <c r="V85" s="1025">
        <v>1528840</v>
      </c>
      <c r="W85" s="1024">
        <v>-3822</v>
      </c>
      <c r="X85" s="1025">
        <v>1525018</v>
      </c>
      <c r="Y85" s="1024">
        <v>4545</v>
      </c>
      <c r="Z85" s="1025">
        <v>1614843</v>
      </c>
      <c r="AA85" s="1024">
        <v>977376</v>
      </c>
      <c r="AB85" s="1024">
        <v>637467</v>
      </c>
      <c r="AC85" s="1025">
        <v>159368</v>
      </c>
      <c r="AD85" s="1027">
        <v>1638220</v>
      </c>
      <c r="AE85" s="1419"/>
      <c r="AF85" s="1028">
        <v>835016</v>
      </c>
      <c r="AG85" s="1422">
        <v>32</v>
      </c>
      <c r="AH85" s="1024">
        <v>111340</v>
      </c>
      <c r="AI85" s="1422">
        <v>-5</v>
      </c>
      <c r="AJ85" s="1024">
        <v>-8418</v>
      </c>
      <c r="AK85" s="1026">
        <v>102922</v>
      </c>
      <c r="AL85" s="1028">
        <v>937938</v>
      </c>
      <c r="AM85" s="1024">
        <v>-2345</v>
      </c>
      <c r="AN85" s="1028">
        <v>935593</v>
      </c>
      <c r="AO85" s="1024">
        <v>0</v>
      </c>
      <c r="AP85" s="1028">
        <v>935593</v>
      </c>
      <c r="AQ85" s="1024">
        <v>540936</v>
      </c>
      <c r="AR85" s="1024">
        <v>394657</v>
      </c>
      <c r="AS85" s="1028">
        <v>98665</v>
      </c>
      <c r="AT85" s="801">
        <v>2550436</v>
      </c>
      <c r="AU85" s="801">
        <v>258033</v>
      </c>
      <c r="AV85" s="1024">
        <v>2345</v>
      </c>
      <c r="AW85" s="1024">
        <v>2034</v>
      </c>
      <c r="AX85" s="1024">
        <v>311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2034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9" tint="0.59999389629810485"/>
  </sheetPr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486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572" t="s">
        <v>1156</v>
      </c>
      <c r="T3" s="1572" t="s">
        <v>1157</v>
      </c>
      <c r="U3" s="1572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72" t="s">
        <v>1268</v>
      </c>
      <c r="AH3" s="1572" t="s">
        <v>1180</v>
      </c>
      <c r="AI3" s="1572" t="s">
        <v>1181</v>
      </c>
      <c r="AJ3" s="1572" t="s">
        <v>1269</v>
      </c>
      <c r="AK3" s="1572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2672</v>
      </c>
      <c r="AM12" s="207"/>
      <c r="AN12" s="206"/>
      <c r="AO12" s="199">
        <v>0</v>
      </c>
      <c r="AP12" s="206"/>
      <c r="AQ12" s="207"/>
      <c r="AR12" s="207"/>
      <c r="AS12" s="206">
        <v>-58</v>
      </c>
      <c r="AT12" s="793">
        <v>5386</v>
      </c>
      <c r="AU12" s="794">
        <v>-96</v>
      </c>
      <c r="AV12" s="199">
        <v>7</v>
      </c>
      <c r="AW12" s="199">
        <v>0</v>
      </c>
      <c r="AX12" s="199">
        <v>7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2353364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5281914</v>
      </c>
      <c r="AM16" s="240"/>
      <c r="AN16" s="239"/>
      <c r="AO16" s="230">
        <v>0</v>
      </c>
      <c r="AP16" s="239"/>
      <c r="AQ16" s="240"/>
      <c r="AR16" s="240"/>
      <c r="AS16" s="239">
        <v>407805</v>
      </c>
      <c r="AT16" s="797">
        <v>7789338</v>
      </c>
      <c r="AU16" s="798">
        <v>563790</v>
      </c>
      <c r="AV16" s="230">
        <v>13205</v>
      </c>
      <c r="AW16" s="230">
        <v>11283</v>
      </c>
      <c r="AX16" s="230">
        <v>1922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3577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-131</v>
      </c>
      <c r="AT23" s="795">
        <v>0</v>
      </c>
      <c r="AU23" s="796">
        <v>-191</v>
      </c>
      <c r="AV23" s="216">
        <v>0</v>
      </c>
      <c r="AW23" s="216">
        <v>20</v>
      </c>
      <c r="AX23" s="216">
        <v>-20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4669</v>
      </c>
      <c r="AM33" s="225"/>
      <c r="AN33" s="224"/>
      <c r="AO33" s="216">
        <v>0</v>
      </c>
      <c r="AP33" s="224"/>
      <c r="AQ33" s="225"/>
      <c r="AR33" s="225"/>
      <c r="AS33" s="224">
        <v>1164</v>
      </c>
      <c r="AT33" s="795">
        <v>9915</v>
      </c>
      <c r="AU33" s="796">
        <v>2479</v>
      </c>
      <c r="AV33" s="216">
        <v>12</v>
      </c>
      <c r="AW33" s="216">
        <v>0</v>
      </c>
      <c r="AX33" s="216">
        <v>12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11198</v>
      </c>
      <c r="AM35" s="225"/>
      <c r="AN35" s="224"/>
      <c r="AO35" s="216">
        <v>0</v>
      </c>
      <c r="AP35" s="224"/>
      <c r="AQ35" s="225"/>
      <c r="AR35" s="225"/>
      <c r="AS35" s="224">
        <v>2793</v>
      </c>
      <c r="AT35" s="795">
        <v>21047</v>
      </c>
      <c r="AU35" s="796">
        <v>5262</v>
      </c>
      <c r="AV35" s="216">
        <v>28</v>
      </c>
      <c r="AW35" s="216">
        <v>0</v>
      </c>
      <c r="AX35" s="216">
        <v>28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570</v>
      </c>
      <c r="D76" s="1419"/>
      <c r="E76" s="1022">
        <v>1875916.882454009</v>
      </c>
      <c r="F76" s="1422">
        <v>542</v>
      </c>
      <c r="G76" s="1419"/>
      <c r="H76" s="1024">
        <v>253883.62260267063</v>
      </c>
      <c r="I76" s="1423">
        <v>103</v>
      </c>
      <c r="J76" s="1419"/>
      <c r="K76" s="1024">
        <v>13158.342734690576</v>
      </c>
      <c r="L76" s="1422">
        <v>67</v>
      </c>
      <c r="M76" s="1419"/>
      <c r="N76" s="1024">
        <v>213982.75806414284</v>
      </c>
      <c r="O76" s="1422">
        <v>0</v>
      </c>
      <c r="P76" s="1419"/>
      <c r="Q76" s="1024">
        <v>0</v>
      </c>
      <c r="R76" s="1025">
        <v>2356941</v>
      </c>
      <c r="S76" s="1024">
        <v>166296</v>
      </c>
      <c r="T76" s="1024">
        <v>21610</v>
      </c>
      <c r="U76" s="1026">
        <v>187906</v>
      </c>
      <c r="V76" s="1025">
        <v>2544847</v>
      </c>
      <c r="W76" s="1024">
        <v>-6362</v>
      </c>
      <c r="X76" s="1025">
        <v>2538485</v>
      </c>
      <c r="Y76" s="1024">
        <v>0</v>
      </c>
      <c r="Z76" s="1025">
        <v>2538485</v>
      </c>
      <c r="AA76" s="1024">
        <v>1899802</v>
      </c>
      <c r="AB76" s="1024">
        <v>638683</v>
      </c>
      <c r="AC76" s="1025">
        <v>159671</v>
      </c>
      <c r="AD76" s="1027">
        <v>2538485</v>
      </c>
      <c r="AE76" s="1419"/>
      <c r="AF76" s="1028">
        <v>4790109</v>
      </c>
      <c r="AG76" s="1422">
        <v>57</v>
      </c>
      <c r="AH76" s="1024">
        <v>466795</v>
      </c>
      <c r="AI76" s="1422">
        <v>10</v>
      </c>
      <c r="AJ76" s="1024">
        <v>43549</v>
      </c>
      <c r="AK76" s="1026">
        <v>510344</v>
      </c>
      <c r="AL76" s="1028">
        <v>5300453</v>
      </c>
      <c r="AM76" s="1024">
        <v>-13252</v>
      </c>
      <c r="AN76" s="1028">
        <v>5287201</v>
      </c>
      <c r="AO76" s="1024">
        <v>0</v>
      </c>
      <c r="AP76" s="1028">
        <v>5287201</v>
      </c>
      <c r="AQ76" s="1024">
        <v>3640912</v>
      </c>
      <c r="AR76" s="1024">
        <v>1646289</v>
      </c>
      <c r="AS76" s="1028">
        <v>411573</v>
      </c>
      <c r="AT76" s="1249">
        <v>7825686</v>
      </c>
      <c r="AU76" s="1250">
        <v>571244</v>
      </c>
      <c r="AV76" s="1024">
        <v>13252</v>
      </c>
      <c r="AW76" s="1024">
        <v>11303</v>
      </c>
      <c r="AX76" s="1024">
        <v>1949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1687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9204</v>
      </c>
      <c r="AA82" s="1417">
        <v>6136</v>
      </c>
      <c r="AB82" s="1414">
        <v>3068</v>
      </c>
      <c r="AC82" s="1416">
        <v>767</v>
      </c>
      <c r="AD82" s="1416">
        <v>9204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9204</v>
      </c>
      <c r="AU82" s="1418">
        <v>767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78488</v>
      </c>
      <c r="AA83" s="804">
        <v>49134</v>
      </c>
      <c r="AB83" s="803">
        <v>29354</v>
      </c>
      <c r="AC83" s="222">
        <v>7339</v>
      </c>
      <c r="AD83" s="222">
        <v>78488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78488</v>
      </c>
      <c r="AU83" s="805">
        <v>7339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62791</v>
      </c>
      <c r="AA84" s="804">
        <v>39304</v>
      </c>
      <c r="AB84" s="803">
        <v>23487</v>
      </c>
      <c r="AC84" s="222">
        <v>5872</v>
      </c>
      <c r="AD84" s="222">
        <v>62791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62791</v>
      </c>
      <c r="AU84" s="805">
        <v>5872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570</v>
      </c>
      <c r="D85" s="1419"/>
      <c r="E85" s="1022">
        <v>1875916.882454009</v>
      </c>
      <c r="F85" s="1422">
        <v>542</v>
      </c>
      <c r="G85" s="1419"/>
      <c r="H85" s="1024">
        <v>253883.62260267063</v>
      </c>
      <c r="I85" s="1423">
        <v>103</v>
      </c>
      <c r="J85" s="1419"/>
      <c r="K85" s="1024">
        <v>13158.342734690576</v>
      </c>
      <c r="L85" s="1422">
        <v>67</v>
      </c>
      <c r="M85" s="1419"/>
      <c r="N85" s="1024">
        <v>213982.75806414284</v>
      </c>
      <c r="O85" s="1422">
        <v>0</v>
      </c>
      <c r="P85" s="1419"/>
      <c r="Q85" s="1024">
        <v>0</v>
      </c>
      <c r="R85" s="1025">
        <v>2356941</v>
      </c>
      <c r="S85" s="1024">
        <v>166296</v>
      </c>
      <c r="T85" s="1024">
        <v>21610</v>
      </c>
      <c r="U85" s="1026">
        <v>187906</v>
      </c>
      <c r="V85" s="1025">
        <v>2544847</v>
      </c>
      <c r="W85" s="1024">
        <v>-6362</v>
      </c>
      <c r="X85" s="1025">
        <v>2538485</v>
      </c>
      <c r="Y85" s="1024">
        <v>0</v>
      </c>
      <c r="Z85" s="1025">
        <v>2688968</v>
      </c>
      <c r="AA85" s="1024">
        <v>1994376</v>
      </c>
      <c r="AB85" s="1024">
        <v>694592</v>
      </c>
      <c r="AC85" s="1025">
        <v>173649</v>
      </c>
      <c r="AD85" s="1027">
        <v>2690655</v>
      </c>
      <c r="AE85" s="1419"/>
      <c r="AF85" s="1028">
        <v>4790109</v>
      </c>
      <c r="AG85" s="1422">
        <v>57</v>
      </c>
      <c r="AH85" s="1024">
        <v>466795</v>
      </c>
      <c r="AI85" s="1422">
        <v>10</v>
      </c>
      <c r="AJ85" s="1024">
        <v>43549</v>
      </c>
      <c r="AK85" s="1026">
        <v>510344</v>
      </c>
      <c r="AL85" s="1028">
        <v>5300453</v>
      </c>
      <c r="AM85" s="1024">
        <v>-13252</v>
      </c>
      <c r="AN85" s="1028">
        <v>5287201</v>
      </c>
      <c r="AO85" s="1024">
        <v>0</v>
      </c>
      <c r="AP85" s="1028">
        <v>5287201</v>
      </c>
      <c r="AQ85" s="1024">
        <v>3640912</v>
      </c>
      <c r="AR85" s="1024">
        <v>1646289</v>
      </c>
      <c r="AS85" s="1028">
        <v>411573</v>
      </c>
      <c r="AT85" s="801">
        <v>7976169</v>
      </c>
      <c r="AU85" s="801">
        <v>585222</v>
      </c>
      <c r="AV85" s="1024">
        <v>13252</v>
      </c>
      <c r="AW85" s="1024">
        <v>11303</v>
      </c>
      <c r="AX85" s="1024">
        <v>1949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11303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W94" s="31" t="s">
        <v>1630</v>
      </c>
    </row>
    <row r="95" spans="1:51" x14ac:dyDescent="0.2">
      <c r="A95" s="40"/>
      <c r="B95" s="1602"/>
      <c r="C95"/>
      <c r="D95"/>
      <c r="E95"/>
      <c r="F95"/>
      <c r="G95"/>
      <c r="AW95" s="31" t="s">
        <v>1642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487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108319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150801</v>
      </c>
      <c r="AM9" s="225"/>
      <c r="AN9" s="224"/>
      <c r="AO9" s="216">
        <v>0</v>
      </c>
      <c r="AP9" s="224"/>
      <c r="AQ9" s="225"/>
      <c r="AR9" s="225"/>
      <c r="AS9" s="224">
        <v>15068</v>
      </c>
      <c r="AT9" s="795">
        <v>270032</v>
      </c>
      <c r="AU9" s="796">
        <v>26962</v>
      </c>
      <c r="AV9" s="216">
        <v>377</v>
      </c>
      <c r="AW9" s="216">
        <v>339</v>
      </c>
      <c r="AX9" s="216">
        <v>38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1668040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2461667</v>
      </c>
      <c r="AM23" s="225"/>
      <c r="AN23" s="224"/>
      <c r="AO23" s="216">
        <v>0</v>
      </c>
      <c r="AP23" s="224"/>
      <c r="AQ23" s="225"/>
      <c r="AR23" s="225"/>
      <c r="AS23" s="224">
        <v>231392</v>
      </c>
      <c r="AT23" s="795">
        <v>4143086</v>
      </c>
      <c r="AU23" s="796">
        <v>375973</v>
      </c>
      <c r="AV23" s="216">
        <v>6154</v>
      </c>
      <c r="AW23" s="216">
        <v>5752</v>
      </c>
      <c r="AX23" s="216">
        <v>402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52773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38592</v>
      </c>
      <c r="AM25" s="225"/>
      <c r="AN25" s="224"/>
      <c r="AO25" s="216">
        <v>0</v>
      </c>
      <c r="AP25" s="224"/>
      <c r="AQ25" s="225"/>
      <c r="AR25" s="225"/>
      <c r="AS25" s="224">
        <v>2986</v>
      </c>
      <c r="AT25" s="795">
        <v>94296</v>
      </c>
      <c r="AU25" s="796">
        <v>8162</v>
      </c>
      <c r="AV25" s="216">
        <v>96</v>
      </c>
      <c r="AW25" s="216">
        <v>100</v>
      </c>
      <c r="AX25" s="216">
        <v>-4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51466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198516</v>
      </c>
      <c r="AM30" s="225"/>
      <c r="AN30" s="224"/>
      <c r="AO30" s="216">
        <v>0</v>
      </c>
      <c r="AP30" s="224"/>
      <c r="AQ30" s="225"/>
      <c r="AR30" s="225"/>
      <c r="AS30" s="224">
        <v>13779</v>
      </c>
      <c r="AT30" s="795">
        <v>239841</v>
      </c>
      <c r="AU30" s="796">
        <v>15678</v>
      </c>
      <c r="AV30" s="216">
        <v>496</v>
      </c>
      <c r="AW30" s="216">
        <v>537</v>
      </c>
      <c r="AX30" s="216">
        <v>-41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7759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-1066</v>
      </c>
      <c r="AT32" s="793">
        <v>0</v>
      </c>
      <c r="AU32" s="794">
        <v>-2356</v>
      </c>
      <c r="AV32" s="199">
        <v>0</v>
      </c>
      <c r="AW32" s="199">
        <v>16</v>
      </c>
      <c r="AX32" s="199">
        <v>-16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4669</v>
      </c>
      <c r="AM33" s="225"/>
      <c r="AN33" s="224"/>
      <c r="AO33" s="216">
        <v>0</v>
      </c>
      <c r="AP33" s="224"/>
      <c r="AQ33" s="225"/>
      <c r="AR33" s="225"/>
      <c r="AS33" s="224">
        <v>1164</v>
      </c>
      <c r="AT33" s="795">
        <v>10603</v>
      </c>
      <c r="AU33" s="796">
        <v>2651</v>
      </c>
      <c r="AV33" s="216">
        <v>12</v>
      </c>
      <c r="AW33" s="216">
        <v>0</v>
      </c>
      <c r="AX33" s="216">
        <v>12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3744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574</v>
      </c>
      <c r="AT34" s="795">
        <v>9934</v>
      </c>
      <c r="AU34" s="796">
        <v>886</v>
      </c>
      <c r="AV34" s="216">
        <v>16</v>
      </c>
      <c r="AW34" s="216">
        <v>15</v>
      </c>
      <c r="AX34" s="216">
        <v>1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161483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48450</v>
      </c>
      <c r="AM38" s="225"/>
      <c r="AN38" s="224"/>
      <c r="AO38" s="216">
        <v>0</v>
      </c>
      <c r="AP38" s="224"/>
      <c r="AQ38" s="225"/>
      <c r="AR38" s="225"/>
      <c r="AS38" s="224">
        <v>2182</v>
      </c>
      <c r="AT38" s="795">
        <v>186478</v>
      </c>
      <c r="AU38" s="796">
        <v>9873</v>
      </c>
      <c r="AV38" s="216">
        <v>121</v>
      </c>
      <c r="AW38" s="216">
        <v>149</v>
      </c>
      <c r="AX38" s="216">
        <v>-28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7223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-1010</v>
      </c>
      <c r="AT42" s="793">
        <v>0</v>
      </c>
      <c r="AU42" s="794">
        <v>-2210</v>
      </c>
      <c r="AV42" s="199">
        <v>0</v>
      </c>
      <c r="AW42" s="199">
        <v>15</v>
      </c>
      <c r="AX42" s="199">
        <v>-15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38024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68264</v>
      </c>
      <c r="AM45" s="225"/>
      <c r="AN45" s="224"/>
      <c r="AO45" s="216">
        <v>0</v>
      </c>
      <c r="AP45" s="224"/>
      <c r="AQ45" s="225"/>
      <c r="AR45" s="225"/>
      <c r="AS45" s="224">
        <v>7363</v>
      </c>
      <c r="AT45" s="795">
        <v>108098</v>
      </c>
      <c r="AU45" s="796">
        <v>11042</v>
      </c>
      <c r="AV45" s="216">
        <v>171</v>
      </c>
      <c r="AW45" s="216">
        <v>145</v>
      </c>
      <c r="AX45" s="216">
        <v>26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9802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10101</v>
      </c>
      <c r="AM55" s="225"/>
      <c r="AN55" s="224"/>
      <c r="AO55" s="216">
        <v>0</v>
      </c>
      <c r="AP55" s="224"/>
      <c r="AQ55" s="225"/>
      <c r="AR55" s="225"/>
      <c r="AS55" s="224">
        <v>1973</v>
      </c>
      <c r="AT55" s="795">
        <v>34911</v>
      </c>
      <c r="AU55" s="796">
        <v>6552</v>
      </c>
      <c r="AV55" s="216">
        <v>25</v>
      </c>
      <c r="AW55" s="216">
        <v>8</v>
      </c>
      <c r="AX55" s="216">
        <v>17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18720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36310</v>
      </c>
      <c r="AM58" s="225"/>
      <c r="AN58" s="224"/>
      <c r="AO58" s="216">
        <v>0</v>
      </c>
      <c r="AP58" s="224"/>
      <c r="AQ58" s="225"/>
      <c r="AR58" s="225"/>
      <c r="AS58" s="224">
        <v>5539</v>
      </c>
      <c r="AT58" s="795">
        <v>66705</v>
      </c>
      <c r="AU58" s="796">
        <v>10049</v>
      </c>
      <c r="AV58" s="216">
        <v>91</v>
      </c>
      <c r="AW58" s="216">
        <v>53</v>
      </c>
      <c r="AX58" s="216">
        <v>38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38262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17475</v>
      </c>
      <c r="AM59" s="225"/>
      <c r="AN59" s="224"/>
      <c r="AO59" s="216">
        <v>0</v>
      </c>
      <c r="AP59" s="224"/>
      <c r="AQ59" s="225"/>
      <c r="AR59" s="225"/>
      <c r="AS59" s="224">
        <v>1826</v>
      </c>
      <c r="AT59" s="795">
        <v>59256</v>
      </c>
      <c r="AU59" s="796">
        <v>5920</v>
      </c>
      <c r="AV59" s="216">
        <v>44</v>
      </c>
      <c r="AW59" s="216">
        <v>38</v>
      </c>
      <c r="AX59" s="216">
        <v>6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75425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152672</v>
      </c>
      <c r="AM67" s="207"/>
      <c r="AN67" s="206"/>
      <c r="AO67" s="199">
        <v>0</v>
      </c>
      <c r="AP67" s="206"/>
      <c r="AQ67" s="207"/>
      <c r="AR67" s="207"/>
      <c r="AS67" s="206">
        <v>13979</v>
      </c>
      <c r="AT67" s="793">
        <v>224708</v>
      </c>
      <c r="AU67" s="794">
        <v>19544</v>
      </c>
      <c r="AV67" s="199">
        <v>382</v>
      </c>
      <c r="AW67" s="199">
        <v>362</v>
      </c>
      <c r="AX67" s="199">
        <v>20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12053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12525</v>
      </c>
      <c r="AM69" s="225"/>
      <c r="AN69" s="224"/>
      <c r="AO69" s="216">
        <v>0</v>
      </c>
      <c r="AP69" s="224"/>
      <c r="AQ69" s="225"/>
      <c r="AR69" s="225"/>
      <c r="AS69" s="224">
        <v>-2937</v>
      </c>
      <c r="AT69" s="795">
        <v>15497</v>
      </c>
      <c r="AU69" s="796">
        <v>-4190</v>
      </c>
      <c r="AV69" s="216">
        <v>31</v>
      </c>
      <c r="AW69" s="216">
        <v>91</v>
      </c>
      <c r="AX69" s="216">
        <v>-60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62626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79039</v>
      </c>
      <c r="AM73" s="225"/>
      <c r="AN73" s="224"/>
      <c r="AO73" s="216">
        <v>0</v>
      </c>
      <c r="AP73" s="224"/>
      <c r="AQ73" s="225"/>
      <c r="AR73" s="225"/>
      <c r="AS73" s="224">
        <v>12564</v>
      </c>
      <c r="AT73" s="795">
        <v>193981</v>
      </c>
      <c r="AU73" s="796">
        <v>30937</v>
      </c>
      <c r="AV73" s="418">
        <v>198</v>
      </c>
      <c r="AW73" s="418">
        <v>107</v>
      </c>
      <c r="AX73" s="418">
        <v>91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154970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88171</v>
      </c>
      <c r="AM74" s="225"/>
      <c r="AN74" s="224"/>
      <c r="AO74" s="216">
        <v>0</v>
      </c>
      <c r="AP74" s="224"/>
      <c r="AQ74" s="225"/>
      <c r="AR74" s="225"/>
      <c r="AS74" s="224">
        <v>11250</v>
      </c>
      <c r="AT74" s="795">
        <v>250444</v>
      </c>
      <c r="AU74" s="796">
        <v>26109</v>
      </c>
      <c r="AV74" s="418">
        <v>220</v>
      </c>
      <c r="AW74" s="418">
        <v>161</v>
      </c>
      <c r="AX74" s="418">
        <v>59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123529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78098</v>
      </c>
      <c r="AM75" s="225"/>
      <c r="AN75" s="224"/>
      <c r="AO75" s="216">
        <v>0</v>
      </c>
      <c r="AP75" s="224"/>
      <c r="AQ75" s="225"/>
      <c r="AR75" s="225"/>
      <c r="AS75" s="224">
        <v>8950</v>
      </c>
      <c r="AT75" s="1246">
        <v>216975</v>
      </c>
      <c r="AU75" s="1247">
        <v>23182</v>
      </c>
      <c r="AV75" s="1396">
        <v>195</v>
      </c>
      <c r="AW75" s="1396">
        <v>158</v>
      </c>
      <c r="AX75" s="1396">
        <v>37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429</v>
      </c>
      <c r="D76" s="1419"/>
      <c r="E76" s="1022">
        <v>1632576.4294918634</v>
      </c>
      <c r="F76" s="1422">
        <v>292</v>
      </c>
      <c r="G76" s="1419"/>
      <c r="H76" s="1024">
        <v>139300.32968180874</v>
      </c>
      <c r="I76" s="1423">
        <v>0</v>
      </c>
      <c r="J76" s="1419"/>
      <c r="K76" s="1024">
        <v>0</v>
      </c>
      <c r="L76" s="1422">
        <v>249</v>
      </c>
      <c r="M76" s="1419"/>
      <c r="N76" s="1024">
        <v>822340.23879878945</v>
      </c>
      <c r="O76" s="1422">
        <v>0</v>
      </c>
      <c r="P76" s="1419"/>
      <c r="Q76" s="1024">
        <v>0</v>
      </c>
      <c r="R76" s="1025">
        <v>2594218</v>
      </c>
      <c r="S76" s="1024">
        <v>23417</v>
      </c>
      <c r="T76" s="1024">
        <v>70997</v>
      </c>
      <c r="U76" s="1026">
        <v>94414</v>
      </c>
      <c r="V76" s="1025">
        <v>2688632</v>
      </c>
      <c r="W76" s="1024">
        <v>-6723</v>
      </c>
      <c r="X76" s="1025">
        <v>2681909</v>
      </c>
      <c r="Y76" s="1024">
        <v>0</v>
      </c>
      <c r="Z76" s="1025">
        <v>2681909</v>
      </c>
      <c r="AA76" s="1024">
        <v>1725160</v>
      </c>
      <c r="AB76" s="1024">
        <v>956749</v>
      </c>
      <c r="AC76" s="1025">
        <v>239188</v>
      </c>
      <c r="AD76" s="1027">
        <v>2681909</v>
      </c>
      <c r="AE76" s="1419"/>
      <c r="AF76" s="1028">
        <v>3399231</v>
      </c>
      <c r="AG76" s="1422">
        <v>10</v>
      </c>
      <c r="AH76" s="1024">
        <v>24511</v>
      </c>
      <c r="AI76" s="1422">
        <v>6</v>
      </c>
      <c r="AJ76" s="1024">
        <v>27823</v>
      </c>
      <c r="AK76" s="1026">
        <v>52334</v>
      </c>
      <c r="AL76" s="1028">
        <v>3451565</v>
      </c>
      <c r="AM76" s="1024">
        <v>-8629</v>
      </c>
      <c r="AN76" s="1028">
        <v>3442936</v>
      </c>
      <c r="AO76" s="1024">
        <v>0</v>
      </c>
      <c r="AP76" s="1028">
        <v>3442936</v>
      </c>
      <c r="AQ76" s="1024">
        <v>2140632</v>
      </c>
      <c r="AR76" s="1024">
        <v>1302304</v>
      </c>
      <c r="AS76" s="1028">
        <v>325576</v>
      </c>
      <c r="AT76" s="1249">
        <v>6124845</v>
      </c>
      <c r="AU76" s="1250">
        <v>564764</v>
      </c>
      <c r="AV76" s="1024">
        <v>8629</v>
      </c>
      <c r="AW76" s="1024">
        <v>8046</v>
      </c>
      <c r="AX76" s="1024">
        <v>583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4097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5487</v>
      </c>
      <c r="AA82" s="1417">
        <v>3656</v>
      </c>
      <c r="AB82" s="1414">
        <v>1831</v>
      </c>
      <c r="AC82" s="1416">
        <v>458</v>
      </c>
      <c r="AD82" s="1416">
        <v>5487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5487</v>
      </c>
      <c r="AU82" s="1418">
        <v>458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81555</v>
      </c>
      <c r="AA83" s="804">
        <v>48984</v>
      </c>
      <c r="AB83" s="803">
        <v>32571</v>
      </c>
      <c r="AC83" s="222">
        <v>8143</v>
      </c>
      <c r="AD83" s="222">
        <v>81555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81555</v>
      </c>
      <c r="AU83" s="805">
        <v>8143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65244</v>
      </c>
      <c r="AA84" s="804">
        <v>39184</v>
      </c>
      <c r="AB84" s="803">
        <v>26060</v>
      </c>
      <c r="AC84" s="222">
        <v>6515</v>
      </c>
      <c r="AD84" s="222">
        <v>65244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65244</v>
      </c>
      <c r="AU84" s="805">
        <v>6515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429</v>
      </c>
      <c r="D85" s="1419"/>
      <c r="E85" s="1022">
        <v>1632576.4294918634</v>
      </c>
      <c r="F85" s="1422">
        <v>292</v>
      </c>
      <c r="G85" s="1419"/>
      <c r="H85" s="1024">
        <v>139300.32968180874</v>
      </c>
      <c r="I85" s="1423">
        <v>0</v>
      </c>
      <c r="J85" s="1419"/>
      <c r="K85" s="1024">
        <v>0</v>
      </c>
      <c r="L85" s="1422">
        <v>249</v>
      </c>
      <c r="M85" s="1419"/>
      <c r="N85" s="1024">
        <v>822340.23879878945</v>
      </c>
      <c r="O85" s="1422">
        <v>0</v>
      </c>
      <c r="P85" s="1419"/>
      <c r="Q85" s="1024">
        <v>0</v>
      </c>
      <c r="R85" s="1025">
        <v>2594218</v>
      </c>
      <c r="S85" s="1024">
        <v>23417</v>
      </c>
      <c r="T85" s="1024">
        <v>70997</v>
      </c>
      <c r="U85" s="1026">
        <v>94414</v>
      </c>
      <c r="V85" s="1025">
        <v>2688632</v>
      </c>
      <c r="W85" s="1024">
        <v>-6723</v>
      </c>
      <c r="X85" s="1025">
        <v>2681909</v>
      </c>
      <c r="Y85" s="1024">
        <v>0</v>
      </c>
      <c r="Z85" s="1025">
        <v>2834195</v>
      </c>
      <c r="AA85" s="1024">
        <v>1816984</v>
      </c>
      <c r="AB85" s="1024">
        <v>1017211</v>
      </c>
      <c r="AC85" s="1025">
        <v>254304</v>
      </c>
      <c r="AD85" s="1027">
        <v>2838292</v>
      </c>
      <c r="AE85" s="1419"/>
      <c r="AF85" s="1028">
        <v>3399231</v>
      </c>
      <c r="AG85" s="1422">
        <v>10</v>
      </c>
      <c r="AH85" s="1024">
        <v>24511</v>
      </c>
      <c r="AI85" s="1422">
        <v>6</v>
      </c>
      <c r="AJ85" s="1024">
        <v>27823</v>
      </c>
      <c r="AK85" s="1026">
        <v>52334</v>
      </c>
      <c r="AL85" s="1028">
        <v>3451565</v>
      </c>
      <c r="AM85" s="1024">
        <v>-8629</v>
      </c>
      <c r="AN85" s="1028">
        <v>3442936</v>
      </c>
      <c r="AO85" s="1024">
        <v>0</v>
      </c>
      <c r="AP85" s="1028">
        <v>3442936</v>
      </c>
      <c r="AQ85" s="1024">
        <v>2140632</v>
      </c>
      <c r="AR85" s="1024">
        <v>1302304</v>
      </c>
      <c r="AS85" s="1028">
        <v>325576</v>
      </c>
      <c r="AT85" s="801">
        <v>6277131</v>
      </c>
      <c r="AU85" s="801">
        <v>579880</v>
      </c>
      <c r="AV85" s="1024">
        <v>8629</v>
      </c>
      <c r="AW85" s="1024">
        <v>8046</v>
      </c>
      <c r="AX85" s="1024">
        <v>583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8046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793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748583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922760</v>
      </c>
      <c r="AM32" s="207"/>
      <c r="AN32" s="206"/>
      <c r="AO32" s="199">
        <v>-7970</v>
      </c>
      <c r="AP32" s="206"/>
      <c r="AQ32" s="207"/>
      <c r="AR32" s="207"/>
      <c r="AS32" s="206">
        <v>63205</v>
      </c>
      <c r="AT32" s="793">
        <v>1558812</v>
      </c>
      <c r="AU32" s="794">
        <v>101341</v>
      </c>
      <c r="AV32" s="199">
        <v>2307</v>
      </c>
      <c r="AW32" s="199">
        <v>2500</v>
      </c>
      <c r="AX32" s="199">
        <v>-193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84351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96845</v>
      </c>
      <c r="AM42" s="207"/>
      <c r="AN42" s="206"/>
      <c r="AO42" s="199">
        <v>0</v>
      </c>
      <c r="AP42" s="206"/>
      <c r="AQ42" s="207"/>
      <c r="AR42" s="207"/>
      <c r="AS42" s="206">
        <v>4975</v>
      </c>
      <c r="AT42" s="793">
        <v>161520</v>
      </c>
      <c r="AU42" s="794">
        <v>7180</v>
      </c>
      <c r="AV42" s="199">
        <v>242</v>
      </c>
      <c r="AW42" s="199">
        <v>288</v>
      </c>
      <c r="AX42" s="199">
        <v>-46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795">
        <v>0</v>
      </c>
      <c r="AU43" s="796">
        <v>-1724</v>
      </c>
      <c r="AV43" s="216">
        <v>0</v>
      </c>
      <c r="AW43" s="216">
        <v>11</v>
      </c>
      <c r="AX43" s="216">
        <v>-11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2324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3851</v>
      </c>
      <c r="AT44" s="795">
        <v>27065</v>
      </c>
      <c r="AU44" s="796">
        <v>4664</v>
      </c>
      <c r="AV44" s="216">
        <v>56</v>
      </c>
      <c r="AW44" s="216">
        <v>26</v>
      </c>
      <c r="AX44" s="216">
        <v>30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7992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17082</v>
      </c>
      <c r="AM51" s="240"/>
      <c r="AN51" s="239"/>
      <c r="AO51" s="230">
        <v>0</v>
      </c>
      <c r="AP51" s="239"/>
      <c r="AQ51" s="240"/>
      <c r="AR51" s="240"/>
      <c r="AS51" s="239">
        <v>-3132</v>
      </c>
      <c r="AT51" s="797">
        <v>19613</v>
      </c>
      <c r="AU51" s="798">
        <v>-3817</v>
      </c>
      <c r="AV51" s="230">
        <v>43</v>
      </c>
      <c r="AW51" s="230">
        <v>111</v>
      </c>
      <c r="AX51" s="230">
        <v>-68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8468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-2712</v>
      </c>
      <c r="AT54" s="795">
        <v>0</v>
      </c>
      <c r="AU54" s="796">
        <v>-4120</v>
      </c>
      <c r="AV54" s="216">
        <v>0</v>
      </c>
      <c r="AW54" s="216">
        <v>41</v>
      </c>
      <c r="AX54" s="216">
        <v>-41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5556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-506</v>
      </c>
      <c r="AT59" s="795">
        <v>0</v>
      </c>
      <c r="AU59" s="796">
        <v>-1430</v>
      </c>
      <c r="AV59" s="216">
        <v>0</v>
      </c>
      <c r="AW59" s="216">
        <v>8</v>
      </c>
      <c r="AX59" s="216">
        <v>-8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183</v>
      </c>
      <c r="D76" s="1419"/>
      <c r="E76" s="1022">
        <v>705905.57082358026</v>
      </c>
      <c r="F76" s="1422">
        <v>146</v>
      </c>
      <c r="G76" s="1419"/>
      <c r="H76" s="1024">
        <v>71324.973483218142</v>
      </c>
      <c r="I76" s="1423">
        <v>96</v>
      </c>
      <c r="J76" s="1419"/>
      <c r="K76" s="1024">
        <v>12632.94062364055</v>
      </c>
      <c r="L76" s="1422">
        <v>22</v>
      </c>
      <c r="M76" s="1419"/>
      <c r="N76" s="1024">
        <v>73262.635628692733</v>
      </c>
      <c r="O76" s="1422">
        <v>0</v>
      </c>
      <c r="P76" s="1419"/>
      <c r="Q76" s="1024">
        <v>0</v>
      </c>
      <c r="R76" s="1025">
        <v>863125</v>
      </c>
      <c r="S76" s="1024">
        <v>-71974</v>
      </c>
      <c r="T76" s="1024">
        <v>-64677</v>
      </c>
      <c r="U76" s="1026">
        <v>-136651</v>
      </c>
      <c r="V76" s="1025">
        <v>726474</v>
      </c>
      <c r="W76" s="1024">
        <v>-1816</v>
      </c>
      <c r="X76" s="1025">
        <v>724658</v>
      </c>
      <c r="Y76" s="1024">
        <v>-6041</v>
      </c>
      <c r="Z76" s="1025">
        <v>718617</v>
      </c>
      <c r="AA76" s="1024">
        <v>569952</v>
      </c>
      <c r="AB76" s="1024">
        <v>148665</v>
      </c>
      <c r="AC76" s="1025">
        <v>37165</v>
      </c>
      <c r="AD76" s="1027">
        <v>718617</v>
      </c>
      <c r="AE76" s="1419"/>
      <c r="AF76" s="1028">
        <v>1275068</v>
      </c>
      <c r="AG76" s="1422">
        <v>-18</v>
      </c>
      <c r="AH76" s="1024">
        <v>-142565</v>
      </c>
      <c r="AI76" s="1422">
        <v>-23</v>
      </c>
      <c r="AJ76" s="1024">
        <v>-73492</v>
      </c>
      <c r="AK76" s="1026">
        <v>-216057</v>
      </c>
      <c r="AL76" s="1028">
        <v>1059011</v>
      </c>
      <c r="AM76" s="1024">
        <v>-2648</v>
      </c>
      <c r="AN76" s="1028">
        <v>1056363</v>
      </c>
      <c r="AO76" s="1024">
        <v>-7970</v>
      </c>
      <c r="AP76" s="1028">
        <v>1048393</v>
      </c>
      <c r="AQ76" s="1024">
        <v>788680</v>
      </c>
      <c r="AR76" s="1024">
        <v>259713</v>
      </c>
      <c r="AS76" s="1028">
        <v>64929</v>
      </c>
      <c r="AT76" s="1249">
        <v>1767010</v>
      </c>
      <c r="AU76" s="1250">
        <v>102094</v>
      </c>
      <c r="AV76" s="1024">
        <v>2648</v>
      </c>
      <c r="AW76" s="1024">
        <v>2985</v>
      </c>
      <c r="AX76" s="1024">
        <v>-337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10797</v>
      </c>
      <c r="AA82" s="1417">
        <v>7200</v>
      </c>
      <c r="AB82" s="1414">
        <v>3597</v>
      </c>
      <c r="AC82" s="1416">
        <v>899</v>
      </c>
      <c r="AD82" s="1416">
        <v>10797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10797</v>
      </c>
      <c r="AU82" s="1418">
        <v>899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35288</v>
      </c>
      <c r="AA83" s="804">
        <v>16552</v>
      </c>
      <c r="AB83" s="803">
        <v>18736</v>
      </c>
      <c r="AC83" s="222">
        <v>4684</v>
      </c>
      <c r="AD83" s="222">
        <v>35288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35288</v>
      </c>
      <c r="AU83" s="805">
        <v>4684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28231</v>
      </c>
      <c r="AA84" s="804">
        <v>13240</v>
      </c>
      <c r="AB84" s="803">
        <v>14991</v>
      </c>
      <c r="AC84" s="222">
        <v>3748</v>
      </c>
      <c r="AD84" s="222">
        <v>28231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28231</v>
      </c>
      <c r="AU84" s="805">
        <v>3748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183</v>
      </c>
      <c r="D85" s="1419"/>
      <c r="E85" s="1022">
        <v>705905.57082358026</v>
      </c>
      <c r="F85" s="1422">
        <v>146</v>
      </c>
      <c r="G85" s="1419"/>
      <c r="H85" s="1024">
        <v>71324.973483218142</v>
      </c>
      <c r="I85" s="1423">
        <v>96</v>
      </c>
      <c r="J85" s="1419"/>
      <c r="K85" s="1024">
        <v>12632.94062364055</v>
      </c>
      <c r="L85" s="1422">
        <v>22</v>
      </c>
      <c r="M85" s="1419"/>
      <c r="N85" s="1024">
        <v>73262.635628692733</v>
      </c>
      <c r="O85" s="1422">
        <v>0</v>
      </c>
      <c r="P85" s="1419"/>
      <c r="Q85" s="1024">
        <v>0</v>
      </c>
      <c r="R85" s="1025">
        <v>863125</v>
      </c>
      <c r="S85" s="1024">
        <v>-71974</v>
      </c>
      <c r="T85" s="1024">
        <v>-64677</v>
      </c>
      <c r="U85" s="1026">
        <v>-136651</v>
      </c>
      <c r="V85" s="1025">
        <v>726474</v>
      </c>
      <c r="W85" s="1024">
        <v>-1816</v>
      </c>
      <c r="X85" s="1025">
        <v>724658</v>
      </c>
      <c r="Y85" s="1024">
        <v>-6041</v>
      </c>
      <c r="Z85" s="1025">
        <v>792933</v>
      </c>
      <c r="AA85" s="1024">
        <v>606944</v>
      </c>
      <c r="AB85" s="1024">
        <v>185989</v>
      </c>
      <c r="AC85" s="1025">
        <v>46496</v>
      </c>
      <c r="AD85" s="1027">
        <v>802933</v>
      </c>
      <c r="AE85" s="1419"/>
      <c r="AF85" s="1028">
        <v>1275068</v>
      </c>
      <c r="AG85" s="1422">
        <v>-18</v>
      </c>
      <c r="AH85" s="1024">
        <v>-142565</v>
      </c>
      <c r="AI85" s="1422">
        <v>-23</v>
      </c>
      <c r="AJ85" s="1024">
        <v>-73492</v>
      </c>
      <c r="AK85" s="1026">
        <v>-216057</v>
      </c>
      <c r="AL85" s="1028">
        <v>1059011</v>
      </c>
      <c r="AM85" s="1024">
        <v>-2648</v>
      </c>
      <c r="AN85" s="1028">
        <v>1056363</v>
      </c>
      <c r="AO85" s="1024">
        <v>-7970</v>
      </c>
      <c r="AP85" s="1028">
        <v>1048393</v>
      </c>
      <c r="AQ85" s="1024">
        <v>788680</v>
      </c>
      <c r="AR85" s="1024">
        <v>259713</v>
      </c>
      <c r="AS85" s="1028">
        <v>64929</v>
      </c>
      <c r="AT85" s="801">
        <v>1841326</v>
      </c>
      <c r="AU85" s="801">
        <v>111425</v>
      </c>
      <c r="AV85" s="1024">
        <v>2648</v>
      </c>
      <c r="AW85" s="1024">
        <v>2985</v>
      </c>
      <c r="AX85" s="1024">
        <v>-337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2985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  <c r="AW95" s="31" t="s">
        <v>1630</v>
      </c>
    </row>
    <row r="96" spans="1:51" x14ac:dyDescent="0.2">
      <c r="A96" s="861"/>
      <c r="B96" s="861"/>
      <c r="C96"/>
      <c r="D96"/>
      <c r="E96"/>
      <c r="F96"/>
      <c r="G96"/>
      <c r="AW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882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2915268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5380265</v>
      </c>
      <c r="AM23" s="225"/>
      <c r="AN23" s="224"/>
      <c r="AO23" s="216">
        <v>0</v>
      </c>
      <c r="AP23" s="224"/>
      <c r="AQ23" s="225"/>
      <c r="AR23" s="225"/>
      <c r="AS23" s="224">
        <v>473250</v>
      </c>
      <c r="AT23" s="795">
        <v>8226590</v>
      </c>
      <c r="AU23" s="796">
        <v>703530</v>
      </c>
      <c r="AV23" s="216">
        <v>13451</v>
      </c>
      <c r="AW23" s="216">
        <v>13059</v>
      </c>
      <c r="AX23" s="216">
        <v>392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6113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3230</v>
      </c>
      <c r="AM38" s="225"/>
      <c r="AN38" s="224"/>
      <c r="AO38" s="216">
        <v>0</v>
      </c>
      <c r="AP38" s="224"/>
      <c r="AQ38" s="225"/>
      <c r="AR38" s="225"/>
      <c r="AS38" s="224">
        <v>284</v>
      </c>
      <c r="AT38" s="795">
        <v>8591</v>
      </c>
      <c r="AU38" s="796">
        <v>610</v>
      </c>
      <c r="AV38" s="216">
        <v>8</v>
      </c>
      <c r="AW38" s="216">
        <v>8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3481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11744</v>
      </c>
      <c r="AM67" s="207"/>
      <c r="AN67" s="206"/>
      <c r="AO67" s="199">
        <v>0</v>
      </c>
      <c r="AP67" s="206"/>
      <c r="AQ67" s="207"/>
      <c r="AR67" s="207"/>
      <c r="AS67" s="206">
        <v>1075</v>
      </c>
      <c r="AT67" s="793">
        <v>16597</v>
      </c>
      <c r="AU67" s="794">
        <v>1718</v>
      </c>
      <c r="AV67" s="199">
        <v>29</v>
      </c>
      <c r="AW67" s="199">
        <v>28</v>
      </c>
      <c r="AX67" s="199">
        <v>1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10902</v>
      </c>
      <c r="AM73" s="225"/>
      <c r="AN73" s="224"/>
      <c r="AO73" s="216">
        <v>0</v>
      </c>
      <c r="AP73" s="224"/>
      <c r="AQ73" s="225"/>
      <c r="AR73" s="225"/>
      <c r="AS73" s="224">
        <v>2719</v>
      </c>
      <c r="AT73" s="795">
        <v>21932</v>
      </c>
      <c r="AU73" s="796">
        <v>5483</v>
      </c>
      <c r="AV73" s="418">
        <v>27</v>
      </c>
      <c r="AW73" s="418">
        <v>0</v>
      </c>
      <c r="AX73" s="418">
        <v>27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6740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28596</v>
      </c>
      <c r="AM74" s="225"/>
      <c r="AN74" s="224"/>
      <c r="AO74" s="216">
        <v>0</v>
      </c>
      <c r="AP74" s="224"/>
      <c r="AQ74" s="225"/>
      <c r="AR74" s="225"/>
      <c r="AS74" s="224">
        <v>6499</v>
      </c>
      <c r="AT74" s="795">
        <v>68392</v>
      </c>
      <c r="AU74" s="796">
        <v>15346</v>
      </c>
      <c r="AV74" s="418">
        <v>71</v>
      </c>
      <c r="AW74" s="418">
        <v>9</v>
      </c>
      <c r="AX74" s="418">
        <v>62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12504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22970</v>
      </c>
      <c r="AM75" s="225"/>
      <c r="AN75" s="224"/>
      <c r="AO75" s="216">
        <v>0</v>
      </c>
      <c r="AP75" s="224"/>
      <c r="AQ75" s="225"/>
      <c r="AR75" s="225"/>
      <c r="AS75" s="224">
        <v>4324</v>
      </c>
      <c r="AT75" s="1246">
        <v>57963</v>
      </c>
      <c r="AU75" s="1247">
        <v>11009</v>
      </c>
      <c r="AV75" s="1396">
        <v>57</v>
      </c>
      <c r="AW75" s="1396">
        <v>21</v>
      </c>
      <c r="AX75" s="1396">
        <v>36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668</v>
      </c>
      <c r="D76" s="1419"/>
      <c r="E76" s="1022">
        <v>2396657.9229897293</v>
      </c>
      <c r="F76" s="1422">
        <v>633</v>
      </c>
      <c r="G76" s="1419"/>
      <c r="H76" s="1024">
        <v>288328.26400189177</v>
      </c>
      <c r="I76" s="1423">
        <v>66</v>
      </c>
      <c r="J76" s="1419"/>
      <c r="K76" s="1024">
        <v>8439.48033143061</v>
      </c>
      <c r="L76" s="1422">
        <v>81</v>
      </c>
      <c r="M76" s="1419"/>
      <c r="N76" s="1024">
        <v>250680.51266319712</v>
      </c>
      <c r="O76" s="1422">
        <v>0</v>
      </c>
      <c r="P76" s="1419"/>
      <c r="Q76" s="1024">
        <v>0</v>
      </c>
      <c r="R76" s="1025">
        <v>2944106</v>
      </c>
      <c r="S76" s="1024">
        <v>25945</v>
      </c>
      <c r="T76" s="1024">
        <v>-6642</v>
      </c>
      <c r="U76" s="1026">
        <v>19303</v>
      </c>
      <c r="V76" s="1025">
        <v>2963409</v>
      </c>
      <c r="W76" s="1024">
        <v>-7408</v>
      </c>
      <c r="X76" s="1025">
        <v>2956001</v>
      </c>
      <c r="Y76" s="1024">
        <v>0</v>
      </c>
      <c r="Z76" s="1025">
        <v>2956001</v>
      </c>
      <c r="AA76" s="1024">
        <v>1957824</v>
      </c>
      <c r="AB76" s="1024">
        <v>998177</v>
      </c>
      <c r="AC76" s="1025">
        <v>249545</v>
      </c>
      <c r="AD76" s="1027">
        <v>2956001</v>
      </c>
      <c r="AE76" s="1419"/>
      <c r="AF76" s="1028">
        <v>5487407</v>
      </c>
      <c r="AG76" s="1422">
        <v>3</v>
      </c>
      <c r="AH76" s="1024">
        <v>-12584</v>
      </c>
      <c r="AI76" s="1422">
        <v>-5</v>
      </c>
      <c r="AJ76" s="1024">
        <v>-17116</v>
      </c>
      <c r="AK76" s="1026">
        <v>-29700</v>
      </c>
      <c r="AL76" s="1028">
        <v>5457707</v>
      </c>
      <c r="AM76" s="1024">
        <v>-13643</v>
      </c>
      <c r="AN76" s="1028">
        <v>5444064</v>
      </c>
      <c r="AO76" s="1024">
        <v>0</v>
      </c>
      <c r="AP76" s="1028">
        <v>5444064</v>
      </c>
      <c r="AQ76" s="1024">
        <v>3491464</v>
      </c>
      <c r="AR76" s="1024">
        <v>1952600</v>
      </c>
      <c r="AS76" s="1028">
        <v>488151</v>
      </c>
      <c r="AT76" s="1249">
        <v>8400065</v>
      </c>
      <c r="AU76" s="1250">
        <v>737696</v>
      </c>
      <c r="AV76" s="1024">
        <v>13643</v>
      </c>
      <c r="AW76" s="1024">
        <v>13125</v>
      </c>
      <c r="AX76" s="1024">
        <v>518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13978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7729</v>
      </c>
      <c r="AA82" s="1417">
        <v>5152</v>
      </c>
      <c r="AB82" s="1414">
        <v>2577</v>
      </c>
      <c r="AC82" s="1416">
        <v>644</v>
      </c>
      <c r="AD82" s="1416">
        <v>7729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7729</v>
      </c>
      <c r="AU82" s="1418">
        <v>644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102132</v>
      </c>
      <c r="AA83" s="804">
        <v>57056</v>
      </c>
      <c r="AB83" s="803">
        <v>45076</v>
      </c>
      <c r="AC83" s="222">
        <v>11269</v>
      </c>
      <c r="AD83" s="222">
        <v>102132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102132</v>
      </c>
      <c r="AU83" s="805">
        <v>11269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81706</v>
      </c>
      <c r="AA84" s="804">
        <v>45640</v>
      </c>
      <c r="AB84" s="803">
        <v>36066</v>
      </c>
      <c r="AC84" s="222">
        <v>9017</v>
      </c>
      <c r="AD84" s="222">
        <v>81706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81706</v>
      </c>
      <c r="AU84" s="805">
        <v>9017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668</v>
      </c>
      <c r="D85" s="1419"/>
      <c r="E85" s="1022">
        <v>2396657.9229897293</v>
      </c>
      <c r="F85" s="1422">
        <v>633</v>
      </c>
      <c r="G85" s="1419"/>
      <c r="H85" s="1024">
        <v>288328.26400189177</v>
      </c>
      <c r="I85" s="1423">
        <v>66</v>
      </c>
      <c r="J85" s="1419"/>
      <c r="K85" s="1024">
        <v>8439.48033143061</v>
      </c>
      <c r="L85" s="1422">
        <v>81</v>
      </c>
      <c r="M85" s="1419"/>
      <c r="N85" s="1024">
        <v>250680.51266319712</v>
      </c>
      <c r="O85" s="1422">
        <v>0</v>
      </c>
      <c r="P85" s="1419"/>
      <c r="Q85" s="1024">
        <v>0</v>
      </c>
      <c r="R85" s="1025">
        <v>2944106</v>
      </c>
      <c r="S85" s="1024">
        <v>25945</v>
      </c>
      <c r="T85" s="1024">
        <v>-6642</v>
      </c>
      <c r="U85" s="1026">
        <v>19303</v>
      </c>
      <c r="V85" s="1025">
        <v>2963409</v>
      </c>
      <c r="W85" s="1024">
        <v>-7408</v>
      </c>
      <c r="X85" s="1025">
        <v>2956001</v>
      </c>
      <c r="Y85" s="1024">
        <v>0</v>
      </c>
      <c r="Z85" s="1025">
        <v>3147568</v>
      </c>
      <c r="AA85" s="1024">
        <v>2065672</v>
      </c>
      <c r="AB85" s="1024">
        <v>1081896</v>
      </c>
      <c r="AC85" s="1025">
        <v>270475</v>
      </c>
      <c r="AD85" s="1027">
        <v>3161546</v>
      </c>
      <c r="AE85" s="1419"/>
      <c r="AF85" s="1028">
        <v>5487407</v>
      </c>
      <c r="AG85" s="1422">
        <v>3</v>
      </c>
      <c r="AH85" s="1024">
        <v>-12584</v>
      </c>
      <c r="AI85" s="1422">
        <v>-5</v>
      </c>
      <c r="AJ85" s="1024">
        <v>-17116</v>
      </c>
      <c r="AK85" s="1026">
        <v>-29700</v>
      </c>
      <c r="AL85" s="1028">
        <v>5457707</v>
      </c>
      <c r="AM85" s="1024">
        <v>-13643</v>
      </c>
      <c r="AN85" s="1028">
        <v>5444064</v>
      </c>
      <c r="AO85" s="1024">
        <v>0</v>
      </c>
      <c r="AP85" s="1028">
        <v>5444064</v>
      </c>
      <c r="AQ85" s="1024">
        <v>3491464</v>
      </c>
      <c r="AR85" s="1024">
        <v>1952600</v>
      </c>
      <c r="AS85" s="1028">
        <v>488151</v>
      </c>
      <c r="AT85" s="801">
        <v>8591632</v>
      </c>
      <c r="AU85" s="801">
        <v>758626</v>
      </c>
      <c r="AV85" s="1024">
        <v>13643</v>
      </c>
      <c r="AW85" s="1024">
        <v>13125</v>
      </c>
      <c r="AX85" s="1024">
        <v>518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13125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W94" s="31" t="s">
        <v>1630</v>
      </c>
    </row>
    <row r="95" spans="1:51" x14ac:dyDescent="0.2">
      <c r="A95" s="40"/>
      <c r="B95" s="1602"/>
      <c r="C95"/>
      <c r="D95"/>
      <c r="E95"/>
      <c r="F95"/>
      <c r="G95"/>
      <c r="AW95" s="31" t="s">
        <v>1642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488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594566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361998</v>
      </c>
      <c r="AM19" s="225"/>
      <c r="AN19" s="224"/>
      <c r="AO19" s="216">
        <v>0</v>
      </c>
      <c r="AP19" s="224"/>
      <c r="AQ19" s="225"/>
      <c r="AR19" s="225"/>
      <c r="AS19" s="224">
        <v>41313</v>
      </c>
      <c r="AT19" s="795">
        <v>934249</v>
      </c>
      <c r="AU19" s="796">
        <v>85756</v>
      </c>
      <c r="AV19" s="216">
        <v>905</v>
      </c>
      <c r="AW19" s="216">
        <v>736</v>
      </c>
      <c r="AX19" s="216">
        <v>169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2003712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1226925</v>
      </c>
      <c r="AM21" s="240"/>
      <c r="AN21" s="239"/>
      <c r="AO21" s="230">
        <v>0</v>
      </c>
      <c r="AP21" s="239"/>
      <c r="AQ21" s="240"/>
      <c r="AR21" s="240"/>
      <c r="AS21" s="239">
        <v>141045</v>
      </c>
      <c r="AT21" s="797">
        <v>3339617</v>
      </c>
      <c r="AU21" s="798">
        <v>336867</v>
      </c>
      <c r="AV21" s="230">
        <v>3067</v>
      </c>
      <c r="AW21" s="230">
        <v>2480</v>
      </c>
      <c r="AX21" s="230">
        <v>587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6023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3204</v>
      </c>
      <c r="AM27" s="207"/>
      <c r="AN27" s="206"/>
      <c r="AO27" s="199">
        <v>0</v>
      </c>
      <c r="AP27" s="206"/>
      <c r="AQ27" s="207"/>
      <c r="AR27" s="207"/>
      <c r="AS27" s="206">
        <v>279</v>
      </c>
      <c r="AT27" s="793">
        <v>9204</v>
      </c>
      <c r="AU27" s="794">
        <v>779</v>
      </c>
      <c r="AV27" s="199">
        <v>8</v>
      </c>
      <c r="AW27" s="199">
        <v>8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2420</v>
      </c>
      <c r="AM36" s="240"/>
      <c r="AN36" s="239"/>
      <c r="AO36" s="230">
        <v>0</v>
      </c>
      <c r="AP36" s="239"/>
      <c r="AQ36" s="240"/>
      <c r="AR36" s="240"/>
      <c r="AS36" s="239">
        <v>604</v>
      </c>
      <c r="AT36" s="797">
        <v>5412</v>
      </c>
      <c r="AU36" s="798">
        <v>1354</v>
      </c>
      <c r="AV36" s="230">
        <v>6</v>
      </c>
      <c r="AW36" s="230">
        <v>0</v>
      </c>
      <c r="AX36" s="230">
        <v>6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795">
        <v>0</v>
      </c>
      <c r="AU43" s="796">
        <v>-1724</v>
      </c>
      <c r="AV43" s="216">
        <v>0</v>
      </c>
      <c r="AW43" s="216">
        <v>11</v>
      </c>
      <c r="AX43" s="216">
        <v>-11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5343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-754</v>
      </c>
      <c r="AT49" s="795">
        <v>607</v>
      </c>
      <c r="AU49" s="796">
        <v>-1490</v>
      </c>
      <c r="AV49" s="216">
        <v>0</v>
      </c>
      <c r="AW49" s="216">
        <v>11</v>
      </c>
      <c r="AX49" s="216">
        <v>-11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286652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343498</v>
      </c>
      <c r="AM60" s="225"/>
      <c r="AN60" s="224"/>
      <c r="AO60" s="216">
        <v>0</v>
      </c>
      <c r="AP60" s="224"/>
      <c r="AQ60" s="225"/>
      <c r="AR60" s="225"/>
      <c r="AS60" s="224">
        <v>25110</v>
      </c>
      <c r="AT60" s="795">
        <v>566223</v>
      </c>
      <c r="AU60" s="796">
        <v>33350</v>
      </c>
      <c r="AV60" s="216">
        <v>859</v>
      </c>
      <c r="AW60" s="216">
        <v>911</v>
      </c>
      <c r="AX60" s="216">
        <v>-52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454</v>
      </c>
      <c r="D76" s="1419"/>
      <c r="E76" s="1022">
        <v>2372367.202347653</v>
      </c>
      <c r="F76" s="1422">
        <v>286</v>
      </c>
      <c r="G76" s="1419"/>
      <c r="H76" s="1024">
        <v>195065.68494054113</v>
      </c>
      <c r="I76" s="1423">
        <v>351.5</v>
      </c>
      <c r="J76" s="1419"/>
      <c r="K76" s="1024">
        <v>66556.329160587105</v>
      </c>
      <c r="L76" s="1422">
        <v>55</v>
      </c>
      <c r="M76" s="1419"/>
      <c r="N76" s="1024">
        <v>253589.35681145662</v>
      </c>
      <c r="O76" s="1422">
        <v>8</v>
      </c>
      <c r="P76" s="1419"/>
      <c r="Q76" s="1024">
        <v>14568.368517584895</v>
      </c>
      <c r="R76" s="1025">
        <v>2902147</v>
      </c>
      <c r="S76" s="1024">
        <v>19527</v>
      </c>
      <c r="T76" s="1024">
        <v>7762</v>
      </c>
      <c r="U76" s="1026">
        <v>27289</v>
      </c>
      <c r="V76" s="1025">
        <v>2929436</v>
      </c>
      <c r="W76" s="1024">
        <v>-7324</v>
      </c>
      <c r="X76" s="1025">
        <v>2922112</v>
      </c>
      <c r="Y76" s="1024">
        <v>0</v>
      </c>
      <c r="Z76" s="1025">
        <v>2922112</v>
      </c>
      <c r="AA76" s="1024">
        <v>1929928</v>
      </c>
      <c r="AB76" s="1024">
        <v>992184</v>
      </c>
      <c r="AC76" s="1025">
        <v>248047</v>
      </c>
      <c r="AD76" s="1027">
        <v>2922112</v>
      </c>
      <c r="AE76" s="1419"/>
      <c r="AF76" s="1028">
        <v>1974118</v>
      </c>
      <c r="AG76" s="1422">
        <v>2</v>
      </c>
      <c r="AH76" s="1024">
        <v>-52210</v>
      </c>
      <c r="AI76" s="1422">
        <v>7</v>
      </c>
      <c r="AJ76" s="1024">
        <v>16137</v>
      </c>
      <c r="AK76" s="1026">
        <v>-36073</v>
      </c>
      <c r="AL76" s="1028">
        <v>1938045</v>
      </c>
      <c r="AM76" s="1024">
        <v>-4845</v>
      </c>
      <c r="AN76" s="1028">
        <v>1933200</v>
      </c>
      <c r="AO76" s="1024">
        <v>0</v>
      </c>
      <c r="AP76" s="1028">
        <v>1933200</v>
      </c>
      <c r="AQ76" s="1024">
        <v>1105824</v>
      </c>
      <c r="AR76" s="1024">
        <v>827376</v>
      </c>
      <c r="AS76" s="1028">
        <v>206845</v>
      </c>
      <c r="AT76" s="1249">
        <v>4855312</v>
      </c>
      <c r="AU76" s="1250">
        <v>454892</v>
      </c>
      <c r="AV76" s="1024">
        <v>4845</v>
      </c>
      <c r="AW76" s="1024">
        <v>4157</v>
      </c>
      <c r="AX76" s="1024">
        <v>688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13978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12744</v>
      </c>
      <c r="AA82" s="1417">
        <v>8496</v>
      </c>
      <c r="AB82" s="1414">
        <v>4248</v>
      </c>
      <c r="AC82" s="1416">
        <v>1062</v>
      </c>
      <c r="AD82" s="1416">
        <v>12744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12744</v>
      </c>
      <c r="AU82" s="1418">
        <v>1062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61147</v>
      </c>
      <c r="AA83" s="804">
        <v>37320</v>
      </c>
      <c r="AB83" s="803">
        <v>23827</v>
      </c>
      <c r="AC83" s="222">
        <v>5957</v>
      </c>
      <c r="AD83" s="222">
        <v>61147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61147</v>
      </c>
      <c r="AU83" s="805">
        <v>5957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48919</v>
      </c>
      <c r="AA84" s="804">
        <v>29856</v>
      </c>
      <c r="AB84" s="803">
        <v>19063</v>
      </c>
      <c r="AC84" s="222">
        <v>4766</v>
      </c>
      <c r="AD84" s="222">
        <v>48919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48919</v>
      </c>
      <c r="AU84" s="805">
        <v>4766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454</v>
      </c>
      <c r="D85" s="1419"/>
      <c r="E85" s="1022">
        <v>2372367.202347653</v>
      </c>
      <c r="F85" s="1422">
        <v>286</v>
      </c>
      <c r="G85" s="1419"/>
      <c r="H85" s="1024">
        <v>195065.68494054113</v>
      </c>
      <c r="I85" s="1423">
        <v>351.5</v>
      </c>
      <c r="J85" s="1419"/>
      <c r="K85" s="1024">
        <v>66556.329160587105</v>
      </c>
      <c r="L85" s="1422">
        <v>55</v>
      </c>
      <c r="M85" s="1419"/>
      <c r="N85" s="1024">
        <v>253589.35681145662</v>
      </c>
      <c r="O85" s="1422">
        <v>8</v>
      </c>
      <c r="P85" s="1419"/>
      <c r="Q85" s="1024">
        <v>14568.368517584895</v>
      </c>
      <c r="R85" s="1025">
        <v>2902147</v>
      </c>
      <c r="S85" s="1024">
        <v>19527</v>
      </c>
      <c r="T85" s="1024">
        <v>7762</v>
      </c>
      <c r="U85" s="1026">
        <v>27289</v>
      </c>
      <c r="V85" s="1025">
        <v>2929436</v>
      </c>
      <c r="W85" s="1024">
        <v>-7324</v>
      </c>
      <c r="X85" s="1025">
        <v>2922112</v>
      </c>
      <c r="Y85" s="1024">
        <v>0</v>
      </c>
      <c r="Z85" s="1025">
        <v>3044922</v>
      </c>
      <c r="AA85" s="1024">
        <v>2005600</v>
      </c>
      <c r="AB85" s="1024">
        <v>1039322</v>
      </c>
      <c r="AC85" s="1025">
        <v>259832</v>
      </c>
      <c r="AD85" s="1027">
        <v>3058900</v>
      </c>
      <c r="AE85" s="1419"/>
      <c r="AF85" s="1028">
        <v>1974118</v>
      </c>
      <c r="AG85" s="1422">
        <v>2</v>
      </c>
      <c r="AH85" s="1024">
        <v>-52210</v>
      </c>
      <c r="AI85" s="1422">
        <v>7</v>
      </c>
      <c r="AJ85" s="1024">
        <v>16137</v>
      </c>
      <c r="AK85" s="1026">
        <v>-36073</v>
      </c>
      <c r="AL85" s="1028">
        <v>1938045</v>
      </c>
      <c r="AM85" s="1024">
        <v>-4845</v>
      </c>
      <c r="AN85" s="1028">
        <v>1933200</v>
      </c>
      <c r="AO85" s="1024">
        <v>0</v>
      </c>
      <c r="AP85" s="1028">
        <v>1933200</v>
      </c>
      <c r="AQ85" s="1024">
        <v>1105824</v>
      </c>
      <c r="AR85" s="1024">
        <v>827376</v>
      </c>
      <c r="AS85" s="1028">
        <v>206845</v>
      </c>
      <c r="AT85" s="801">
        <v>4978122</v>
      </c>
      <c r="AU85" s="801">
        <v>466677</v>
      </c>
      <c r="AV85" s="1024">
        <v>4845</v>
      </c>
      <c r="AW85" s="1024">
        <v>4157</v>
      </c>
      <c r="AX85" s="1024">
        <v>688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4157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  <c r="AW95" s="31" t="s">
        <v>1630</v>
      </c>
    </row>
    <row r="96" spans="1:51" x14ac:dyDescent="0.2">
      <c r="A96" s="861"/>
      <c r="B96" s="861"/>
      <c r="C96"/>
      <c r="D96"/>
      <c r="E96"/>
      <c r="F96"/>
      <c r="G96"/>
      <c r="AW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D16" sqref="D16"/>
    </sheetView>
  </sheetViews>
  <sheetFormatPr defaultRowHeight="19.5" customHeight="1" x14ac:dyDescent="0.2"/>
  <cols>
    <col min="1" max="1" width="9.28515625" bestFit="1" customWidth="1"/>
    <col min="2" max="2" width="21.5703125" bestFit="1" customWidth="1"/>
    <col min="3" max="3" width="24.7109375" bestFit="1" customWidth="1"/>
    <col min="4" max="4" width="10.28515625" bestFit="1" customWidth="1"/>
  </cols>
  <sheetData>
    <row r="1" spans="1:4" ht="19.5" customHeight="1" x14ac:dyDescent="0.2">
      <c r="A1" s="1689"/>
      <c r="B1" s="1689"/>
      <c r="C1" s="1689"/>
      <c r="D1" s="1689"/>
    </row>
    <row r="2" spans="1:4" ht="19.5" customHeight="1" x14ac:dyDescent="0.2">
      <c r="A2" s="1611"/>
      <c r="B2" s="1612"/>
      <c r="C2" s="1612"/>
      <c r="D2" s="1613"/>
    </row>
    <row r="3" spans="1:4" ht="19.5" customHeight="1" x14ac:dyDescent="0.2">
      <c r="A3" s="1325"/>
      <c r="B3" s="1325"/>
      <c r="C3" s="1325"/>
      <c r="D3" s="1325"/>
    </row>
    <row r="4" spans="1:4" ht="19.5" customHeight="1" x14ac:dyDescent="0.2">
      <c r="A4" s="1689"/>
      <c r="B4" s="1689"/>
      <c r="C4" s="1689"/>
      <c r="D4" s="1689"/>
    </row>
    <row r="5" spans="1:4" ht="19.5" customHeight="1" x14ac:dyDescent="0.2">
      <c r="A5" s="1611"/>
      <c r="B5" s="1612"/>
      <c r="C5" s="1612"/>
      <c r="D5" s="1613"/>
    </row>
    <row r="6" spans="1:4" ht="19.5" customHeight="1" x14ac:dyDescent="0.2">
      <c r="A6" s="1611"/>
      <c r="B6" s="1612"/>
      <c r="C6" s="1612"/>
      <c r="D6" s="1613"/>
    </row>
    <row r="7" spans="1:4" ht="19.5" customHeight="1" x14ac:dyDescent="0.2">
      <c r="A7" s="1611"/>
      <c r="B7" s="1612"/>
      <c r="C7" s="1612"/>
      <c r="D7" s="1613"/>
    </row>
    <row r="8" spans="1:4" ht="19.5" customHeight="1" x14ac:dyDescent="0.2">
      <c r="A8" s="1611"/>
      <c r="B8" s="1612"/>
      <c r="C8" s="1612"/>
      <c r="D8" s="1613"/>
    </row>
    <row r="9" spans="1:4" ht="19.5" customHeight="1" x14ac:dyDescent="0.2">
      <c r="A9" s="1611"/>
      <c r="B9" s="1612"/>
      <c r="C9" s="1612"/>
      <c r="D9" s="1613"/>
    </row>
    <row r="10" spans="1:4" ht="19.5" customHeight="1" x14ac:dyDescent="0.2">
      <c r="A10" s="1611"/>
      <c r="B10" s="1612"/>
      <c r="C10" s="1612"/>
      <c r="D10" s="1613"/>
    </row>
    <row r="11" spans="1:4" ht="19.5" customHeight="1" x14ac:dyDescent="0.2">
      <c r="A11" s="1325"/>
      <c r="B11" s="1325"/>
      <c r="C11" s="1325"/>
      <c r="D11" s="1325"/>
    </row>
    <row r="12" spans="1:4" ht="19.5" customHeight="1" x14ac:dyDescent="0.2">
      <c r="A12" s="1689"/>
      <c r="B12" s="1689"/>
      <c r="C12" s="1689"/>
      <c r="D12" s="1689"/>
    </row>
    <row r="13" spans="1:4" ht="19.5" customHeight="1" x14ac:dyDescent="0.2">
      <c r="A13" s="1611"/>
      <c r="B13" s="1612"/>
      <c r="C13" s="1612"/>
      <c r="D13" s="1613"/>
    </row>
    <row r="14" spans="1:4" ht="19.5" customHeight="1" x14ac:dyDescent="0.2">
      <c r="A14" s="1611"/>
      <c r="B14" s="1612"/>
      <c r="C14" s="1612"/>
      <c r="D14" s="1613"/>
    </row>
    <row r="15" spans="1:4" ht="19.5" customHeight="1" x14ac:dyDescent="0.2">
      <c r="A15" s="1564"/>
      <c r="B15" s="1565"/>
      <c r="C15" s="1565"/>
      <c r="D15" s="1566"/>
    </row>
    <row r="16" spans="1:4" ht="19.5" customHeight="1" x14ac:dyDescent="0.2">
      <c r="A16" s="1564"/>
      <c r="B16" s="1565"/>
      <c r="C16" s="1565"/>
      <c r="D16" s="1566"/>
    </row>
    <row r="17" spans="1:4" ht="19.5" customHeight="1" x14ac:dyDescent="0.2">
      <c r="A17" s="1564"/>
      <c r="B17" s="1565"/>
      <c r="C17" s="1565"/>
      <c r="D17" s="1566"/>
    </row>
    <row r="18" spans="1:4" ht="19.5" customHeight="1" x14ac:dyDescent="0.2">
      <c r="A18" s="1564"/>
      <c r="B18" s="1565"/>
      <c r="C18" s="1565"/>
      <c r="D18" s="1566"/>
    </row>
    <row r="19" spans="1:4" ht="19.5" customHeight="1" x14ac:dyDescent="0.2">
      <c r="A19" s="1564"/>
      <c r="B19" s="1565"/>
      <c r="C19" s="1565"/>
      <c r="D19" s="1566"/>
    </row>
  </sheetData>
  <sheetProtection algorithmName="SHA-512" hashValue="rpUkyrHaLNBSJEbxRr6Lup6XWu1rsrNws5k65UYry/dIPDYxJEQwf2OY2jkAObv4Z0WK8qU2Bv+gUaMx66RWvA==" saltValue="USRjPVpLMo+kFTTAPEOwLg==" spinCount="100000" sheet="1" objects="1" scenarios="1" selectLockedCells="1" selectUnlockedCells="1"/>
  <mergeCells count="3">
    <mergeCell ref="A1:D1"/>
    <mergeCell ref="A4:D4"/>
    <mergeCell ref="A12:D1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489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942241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1358445</v>
      </c>
      <c r="AM23" s="225"/>
      <c r="AN23" s="224"/>
      <c r="AO23" s="216">
        <v>-7559</v>
      </c>
      <c r="AP23" s="224"/>
      <c r="AQ23" s="225"/>
      <c r="AR23" s="225"/>
      <c r="AS23" s="224">
        <v>46029</v>
      </c>
      <c r="AT23" s="795">
        <v>2040637</v>
      </c>
      <c r="AU23" s="796">
        <v>63314</v>
      </c>
      <c r="AV23" s="216">
        <v>3396</v>
      </c>
      <c r="AW23" s="216">
        <v>4393</v>
      </c>
      <c r="AX23" s="216">
        <v>-997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4824</v>
      </c>
      <c r="AM25" s="225"/>
      <c r="AN25" s="224"/>
      <c r="AO25" s="216">
        <v>0</v>
      </c>
      <c r="AP25" s="224"/>
      <c r="AQ25" s="225"/>
      <c r="AR25" s="225"/>
      <c r="AS25" s="224">
        <v>1203</v>
      </c>
      <c r="AT25" s="795">
        <v>9607</v>
      </c>
      <c r="AU25" s="796">
        <v>2402</v>
      </c>
      <c r="AV25" s="216">
        <v>12</v>
      </c>
      <c r="AW25" s="216">
        <v>0</v>
      </c>
      <c r="AX25" s="216">
        <v>12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2414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-2382</v>
      </c>
      <c r="AT30" s="795">
        <v>60</v>
      </c>
      <c r="AU30" s="796">
        <v>-2769</v>
      </c>
      <c r="AV30" s="216">
        <v>0</v>
      </c>
      <c r="AW30" s="216">
        <v>36</v>
      </c>
      <c r="AX30" s="216">
        <v>-36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</v>
      </c>
      <c r="AM38" s="225"/>
      <c r="AN38" s="224"/>
      <c r="AO38" s="216">
        <v>0</v>
      </c>
      <c r="AP38" s="224"/>
      <c r="AQ38" s="225"/>
      <c r="AR38" s="225"/>
      <c r="AS38" s="224">
        <v>1208</v>
      </c>
      <c r="AT38" s="795">
        <v>13979</v>
      </c>
      <c r="AU38" s="796">
        <v>3495</v>
      </c>
      <c r="AV38" s="216">
        <v>12</v>
      </c>
      <c r="AW38" s="216">
        <v>0</v>
      </c>
      <c r="AX38" s="216">
        <v>12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5851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-752</v>
      </c>
      <c r="AT43" s="795">
        <v>0</v>
      </c>
      <c r="AU43" s="796">
        <v>-1724</v>
      </c>
      <c r="AV43" s="216">
        <v>0</v>
      </c>
      <c r="AW43" s="216">
        <v>11</v>
      </c>
      <c r="AX43" s="216">
        <v>-11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6990</v>
      </c>
      <c r="AM59" s="225"/>
      <c r="AN59" s="224"/>
      <c r="AO59" s="216">
        <v>0</v>
      </c>
      <c r="AP59" s="224"/>
      <c r="AQ59" s="225"/>
      <c r="AR59" s="225"/>
      <c r="AS59" s="224">
        <v>1743</v>
      </c>
      <c r="AT59" s="795">
        <v>18057</v>
      </c>
      <c r="AU59" s="796">
        <v>4514</v>
      </c>
      <c r="AV59" s="216">
        <v>17</v>
      </c>
      <c r="AW59" s="216">
        <v>0</v>
      </c>
      <c r="AX59" s="216">
        <v>17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33256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38157</v>
      </c>
      <c r="AM73" s="225"/>
      <c r="AN73" s="224"/>
      <c r="AO73" s="216">
        <v>0</v>
      </c>
      <c r="AP73" s="224"/>
      <c r="AQ73" s="225"/>
      <c r="AR73" s="225"/>
      <c r="AS73" s="224">
        <v>4156</v>
      </c>
      <c r="AT73" s="795">
        <v>78327</v>
      </c>
      <c r="AU73" s="796">
        <v>8694</v>
      </c>
      <c r="AV73" s="418">
        <v>95</v>
      </c>
      <c r="AW73" s="418">
        <v>81</v>
      </c>
      <c r="AX73" s="418">
        <v>14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971111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969881</v>
      </c>
      <c r="AM74" s="225"/>
      <c r="AN74" s="224"/>
      <c r="AO74" s="216">
        <v>0</v>
      </c>
      <c r="AP74" s="224"/>
      <c r="AQ74" s="225"/>
      <c r="AR74" s="225"/>
      <c r="AS74" s="224">
        <v>147758</v>
      </c>
      <c r="AT74" s="795">
        <v>2269212</v>
      </c>
      <c r="AU74" s="796">
        <v>311749</v>
      </c>
      <c r="AV74" s="418">
        <v>2425</v>
      </c>
      <c r="AW74" s="418">
        <v>1415</v>
      </c>
      <c r="AX74" s="418">
        <v>1010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4594</v>
      </c>
      <c r="AM75" s="225"/>
      <c r="AN75" s="224"/>
      <c r="AO75" s="216">
        <v>0</v>
      </c>
      <c r="AP75" s="224"/>
      <c r="AQ75" s="225"/>
      <c r="AR75" s="225"/>
      <c r="AS75" s="224">
        <v>1146</v>
      </c>
      <c r="AT75" s="1246">
        <v>10722</v>
      </c>
      <c r="AU75" s="1247">
        <v>2681</v>
      </c>
      <c r="AV75" s="1396">
        <v>11</v>
      </c>
      <c r="AW75" s="1396">
        <v>0</v>
      </c>
      <c r="AX75" s="1396">
        <v>11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380</v>
      </c>
      <c r="D76" s="1419"/>
      <c r="E76" s="1022">
        <v>1650589.1626288062</v>
      </c>
      <c r="F76" s="1422">
        <v>333</v>
      </c>
      <c r="G76" s="1419"/>
      <c r="H76" s="1024">
        <v>183457.91661268187</v>
      </c>
      <c r="I76" s="1423">
        <v>41</v>
      </c>
      <c r="J76" s="1419"/>
      <c r="K76" s="1024">
        <v>6591.4724541100295</v>
      </c>
      <c r="L76" s="1422">
        <v>30</v>
      </c>
      <c r="M76" s="1419"/>
      <c r="N76" s="1024">
        <v>114234.15215373735</v>
      </c>
      <c r="O76" s="1422">
        <v>0</v>
      </c>
      <c r="P76" s="1419"/>
      <c r="Q76" s="1024">
        <v>0</v>
      </c>
      <c r="R76" s="1025">
        <v>1954873</v>
      </c>
      <c r="S76" s="1024">
        <v>111511</v>
      </c>
      <c r="T76" s="1024">
        <v>9069</v>
      </c>
      <c r="U76" s="1026">
        <v>120580</v>
      </c>
      <c r="V76" s="1025">
        <v>2075453</v>
      </c>
      <c r="W76" s="1024">
        <v>-5189</v>
      </c>
      <c r="X76" s="1025">
        <v>2070264</v>
      </c>
      <c r="Y76" s="1024">
        <v>-3872</v>
      </c>
      <c r="Z76" s="1025">
        <v>2066392</v>
      </c>
      <c r="AA76" s="1024">
        <v>1297408</v>
      </c>
      <c r="AB76" s="1024">
        <v>768984</v>
      </c>
      <c r="AC76" s="1025">
        <v>192247</v>
      </c>
      <c r="AD76" s="1027">
        <v>2066392</v>
      </c>
      <c r="AE76" s="1419"/>
      <c r="AF76" s="1028">
        <v>2600278</v>
      </c>
      <c r="AG76" s="1422">
        <v>0</v>
      </c>
      <c r="AH76" s="1024">
        <v>-234726</v>
      </c>
      <c r="AI76" s="1422">
        <v>2</v>
      </c>
      <c r="AJ76" s="1024">
        <v>22184</v>
      </c>
      <c r="AK76" s="1026">
        <v>-212542</v>
      </c>
      <c r="AL76" s="1028">
        <v>2387736</v>
      </c>
      <c r="AM76" s="1024">
        <v>-5968</v>
      </c>
      <c r="AN76" s="1028">
        <v>2381768</v>
      </c>
      <c r="AO76" s="1024">
        <v>-7559</v>
      </c>
      <c r="AP76" s="1028">
        <v>2374209</v>
      </c>
      <c r="AQ76" s="1024">
        <v>1573776</v>
      </c>
      <c r="AR76" s="1024">
        <v>800433</v>
      </c>
      <c r="AS76" s="1028">
        <v>200109</v>
      </c>
      <c r="AT76" s="1249">
        <v>4440601</v>
      </c>
      <c r="AU76" s="1250">
        <v>392356</v>
      </c>
      <c r="AV76" s="1024">
        <v>5968</v>
      </c>
      <c r="AW76" s="1024">
        <v>5936</v>
      </c>
      <c r="AX76" s="1024">
        <v>32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3374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4661</v>
      </c>
      <c r="AA82" s="1417">
        <v>3104</v>
      </c>
      <c r="AB82" s="1414">
        <v>1557</v>
      </c>
      <c r="AC82" s="1416">
        <v>389</v>
      </c>
      <c r="AD82" s="1416">
        <v>4661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4661</v>
      </c>
      <c r="AU82" s="1418">
        <v>389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62467</v>
      </c>
      <c r="AA83" s="804">
        <v>38056</v>
      </c>
      <c r="AB83" s="803">
        <v>24411</v>
      </c>
      <c r="AC83" s="222">
        <v>6103</v>
      </c>
      <c r="AD83" s="222">
        <v>62467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62467</v>
      </c>
      <c r="AU83" s="805">
        <v>6103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49975</v>
      </c>
      <c r="AA84" s="804">
        <v>30448</v>
      </c>
      <c r="AB84" s="803">
        <v>19527</v>
      </c>
      <c r="AC84" s="222">
        <v>4882</v>
      </c>
      <c r="AD84" s="222">
        <v>49975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49975</v>
      </c>
      <c r="AU84" s="805">
        <v>4882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380</v>
      </c>
      <c r="D85" s="1419"/>
      <c r="E85" s="1022">
        <v>1650589.1626288062</v>
      </c>
      <c r="F85" s="1422">
        <v>333</v>
      </c>
      <c r="G85" s="1419"/>
      <c r="H85" s="1024">
        <v>183457.91661268187</v>
      </c>
      <c r="I85" s="1423">
        <v>41</v>
      </c>
      <c r="J85" s="1419"/>
      <c r="K85" s="1024">
        <v>6591.4724541100295</v>
      </c>
      <c r="L85" s="1422">
        <v>30</v>
      </c>
      <c r="M85" s="1419"/>
      <c r="N85" s="1024">
        <v>114234.15215373735</v>
      </c>
      <c r="O85" s="1422">
        <v>0</v>
      </c>
      <c r="P85" s="1419"/>
      <c r="Q85" s="1024">
        <v>0</v>
      </c>
      <c r="R85" s="1025">
        <v>1954873</v>
      </c>
      <c r="S85" s="1024">
        <v>111511</v>
      </c>
      <c r="T85" s="1024">
        <v>9069</v>
      </c>
      <c r="U85" s="1026">
        <v>120580</v>
      </c>
      <c r="V85" s="1025">
        <v>2075453</v>
      </c>
      <c r="W85" s="1024">
        <v>-5189</v>
      </c>
      <c r="X85" s="1025">
        <v>2070264</v>
      </c>
      <c r="Y85" s="1024">
        <v>-3872</v>
      </c>
      <c r="Z85" s="1025">
        <v>2183495</v>
      </c>
      <c r="AA85" s="1024">
        <v>1369016</v>
      </c>
      <c r="AB85" s="1024">
        <v>814479</v>
      </c>
      <c r="AC85" s="1025">
        <v>203621</v>
      </c>
      <c r="AD85" s="1027">
        <v>2186869</v>
      </c>
      <c r="AE85" s="1419"/>
      <c r="AF85" s="1028">
        <v>2600278</v>
      </c>
      <c r="AG85" s="1422">
        <v>0</v>
      </c>
      <c r="AH85" s="1024">
        <v>-234726</v>
      </c>
      <c r="AI85" s="1422">
        <v>2</v>
      </c>
      <c r="AJ85" s="1024">
        <v>22184</v>
      </c>
      <c r="AK85" s="1026">
        <v>-212542</v>
      </c>
      <c r="AL85" s="1028">
        <v>2387736</v>
      </c>
      <c r="AM85" s="1024">
        <v>-5968</v>
      </c>
      <c r="AN85" s="1028">
        <v>2381768</v>
      </c>
      <c r="AO85" s="1024">
        <v>-7559</v>
      </c>
      <c r="AP85" s="1028">
        <v>2374209</v>
      </c>
      <c r="AQ85" s="1024">
        <v>1573776</v>
      </c>
      <c r="AR85" s="1024">
        <v>800433</v>
      </c>
      <c r="AS85" s="1028">
        <v>200109</v>
      </c>
      <c r="AT85" s="801">
        <v>4557704</v>
      </c>
      <c r="AU85" s="801">
        <v>403730</v>
      </c>
      <c r="AV85" s="1024">
        <v>5968</v>
      </c>
      <c r="AW85" s="1024">
        <v>5936</v>
      </c>
      <c r="AX85" s="1024">
        <v>32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5936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490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966079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1794794</v>
      </c>
      <c r="AM23" s="225"/>
      <c r="AN23" s="224"/>
      <c r="AO23" s="216">
        <v>0</v>
      </c>
      <c r="AP23" s="224"/>
      <c r="AQ23" s="225"/>
      <c r="AR23" s="225"/>
      <c r="AS23" s="224">
        <v>154163</v>
      </c>
      <c r="AT23" s="795">
        <v>2737520</v>
      </c>
      <c r="AU23" s="796">
        <v>230356</v>
      </c>
      <c r="AV23" s="216">
        <v>4487</v>
      </c>
      <c r="AW23" s="216">
        <v>4412</v>
      </c>
      <c r="AX23" s="216">
        <v>75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55150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43416</v>
      </c>
      <c r="AM25" s="225"/>
      <c r="AN25" s="224"/>
      <c r="AO25" s="216">
        <v>0</v>
      </c>
      <c r="AP25" s="224"/>
      <c r="AQ25" s="225"/>
      <c r="AR25" s="225"/>
      <c r="AS25" s="224">
        <v>4189</v>
      </c>
      <c r="AT25" s="795">
        <v>94613</v>
      </c>
      <c r="AU25" s="796">
        <v>7848</v>
      </c>
      <c r="AV25" s="216">
        <v>109</v>
      </c>
      <c r="AW25" s="216">
        <v>100</v>
      </c>
      <c r="AX25" s="216">
        <v>9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>
        <v>0</v>
      </c>
      <c r="AP34" s="224"/>
      <c r="AQ34" s="225"/>
      <c r="AR34" s="225"/>
      <c r="AS34" s="224">
        <v>1550</v>
      </c>
      <c r="AT34" s="795">
        <v>9934</v>
      </c>
      <c r="AU34" s="796">
        <v>2484</v>
      </c>
      <c r="AV34" s="216">
        <v>16</v>
      </c>
      <c r="AW34" s="216">
        <v>0</v>
      </c>
      <c r="AX34" s="216">
        <v>16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12624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19380</v>
      </c>
      <c r="AM38" s="225"/>
      <c r="AN38" s="224"/>
      <c r="AO38" s="216">
        <v>0</v>
      </c>
      <c r="AP38" s="224"/>
      <c r="AQ38" s="225"/>
      <c r="AR38" s="225"/>
      <c r="AS38" s="224">
        <v>3791</v>
      </c>
      <c r="AT38" s="795">
        <v>55584</v>
      </c>
      <c r="AU38" s="796">
        <v>10756</v>
      </c>
      <c r="AV38" s="216">
        <v>48</v>
      </c>
      <c r="AW38" s="216">
        <v>16</v>
      </c>
      <c r="AX38" s="216">
        <v>32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13078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29866</v>
      </c>
      <c r="AM45" s="225"/>
      <c r="AN45" s="224"/>
      <c r="AO45" s="216">
        <v>0</v>
      </c>
      <c r="AP45" s="224"/>
      <c r="AQ45" s="225"/>
      <c r="AR45" s="225"/>
      <c r="AS45" s="224">
        <v>1928</v>
      </c>
      <c r="AT45" s="795">
        <v>41231</v>
      </c>
      <c r="AU45" s="796">
        <v>2614</v>
      </c>
      <c r="AV45" s="216">
        <v>75</v>
      </c>
      <c r="AW45" s="216">
        <v>83</v>
      </c>
      <c r="AX45" s="216">
        <v>-8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6760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-464</v>
      </c>
      <c r="AT52" s="793">
        <v>202</v>
      </c>
      <c r="AU52" s="794">
        <v>-1538</v>
      </c>
      <c r="AV52" s="199">
        <v>0</v>
      </c>
      <c r="AW52" s="199">
        <v>7</v>
      </c>
      <c r="AX52" s="199">
        <v>-7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66038</v>
      </c>
      <c r="AM54" s="225"/>
      <c r="AN54" s="224"/>
      <c r="AO54" s="216">
        <v>0</v>
      </c>
      <c r="AP54" s="224"/>
      <c r="AQ54" s="225"/>
      <c r="AR54" s="225"/>
      <c r="AS54" s="224">
        <v>16468</v>
      </c>
      <c r="AT54" s="795">
        <v>98766</v>
      </c>
      <c r="AU54" s="796">
        <v>24691</v>
      </c>
      <c r="AV54" s="216">
        <v>165</v>
      </c>
      <c r="AW54" s="216">
        <v>0</v>
      </c>
      <c r="AX54" s="216">
        <v>165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17743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23488</v>
      </c>
      <c r="AM67" s="207"/>
      <c r="AN67" s="206"/>
      <c r="AO67" s="199">
        <v>0</v>
      </c>
      <c r="AP67" s="206"/>
      <c r="AQ67" s="207"/>
      <c r="AR67" s="207"/>
      <c r="AS67" s="206">
        <v>-3409</v>
      </c>
      <c r="AT67" s="793">
        <v>30297</v>
      </c>
      <c r="AU67" s="794">
        <v>-4642</v>
      </c>
      <c r="AV67" s="199">
        <v>59</v>
      </c>
      <c r="AW67" s="199">
        <v>139</v>
      </c>
      <c r="AX67" s="199">
        <v>-80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12525</v>
      </c>
      <c r="AM69" s="225"/>
      <c r="AN69" s="224"/>
      <c r="AO69" s="216">
        <v>0</v>
      </c>
      <c r="AP69" s="224"/>
      <c r="AQ69" s="225"/>
      <c r="AR69" s="225"/>
      <c r="AS69" s="224">
        <v>3124</v>
      </c>
      <c r="AT69" s="795">
        <v>18511</v>
      </c>
      <c r="AU69" s="796">
        <v>4628</v>
      </c>
      <c r="AV69" s="216">
        <v>31</v>
      </c>
      <c r="AW69" s="216">
        <v>0</v>
      </c>
      <c r="AX69" s="216">
        <v>31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103299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59961</v>
      </c>
      <c r="AM73" s="225"/>
      <c r="AN73" s="224"/>
      <c r="AO73" s="216">
        <v>0</v>
      </c>
      <c r="AP73" s="224"/>
      <c r="AQ73" s="225"/>
      <c r="AR73" s="225"/>
      <c r="AS73" s="224">
        <v>661</v>
      </c>
      <c r="AT73" s="795">
        <v>135207</v>
      </c>
      <c r="AU73" s="796">
        <v>2336</v>
      </c>
      <c r="AV73" s="418">
        <v>150</v>
      </c>
      <c r="AW73" s="418">
        <v>215</v>
      </c>
      <c r="AX73" s="418">
        <v>-65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1629860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1050903</v>
      </c>
      <c r="AM74" s="225"/>
      <c r="AN74" s="224"/>
      <c r="AO74" s="216">
        <v>0</v>
      </c>
      <c r="AP74" s="224"/>
      <c r="AQ74" s="225"/>
      <c r="AR74" s="225"/>
      <c r="AS74" s="224">
        <v>105437</v>
      </c>
      <c r="AT74" s="795">
        <v>2469531</v>
      </c>
      <c r="AU74" s="796">
        <v>189787</v>
      </c>
      <c r="AV74" s="418">
        <v>2627</v>
      </c>
      <c r="AW74" s="418">
        <v>2355</v>
      </c>
      <c r="AX74" s="418">
        <v>272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60667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64316</v>
      </c>
      <c r="AM75" s="225"/>
      <c r="AN75" s="224"/>
      <c r="AO75" s="216">
        <v>0</v>
      </c>
      <c r="AP75" s="224"/>
      <c r="AQ75" s="225"/>
      <c r="AR75" s="225"/>
      <c r="AS75" s="224">
        <v>9723</v>
      </c>
      <c r="AT75" s="1246">
        <v>157802</v>
      </c>
      <c r="AU75" s="1247">
        <v>23049</v>
      </c>
      <c r="AV75" s="1396">
        <v>161</v>
      </c>
      <c r="AW75" s="1396">
        <v>95</v>
      </c>
      <c r="AX75" s="1396">
        <v>66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518</v>
      </c>
      <c r="D76" s="1419"/>
      <c r="E76" s="1022">
        <v>2368268.488577737</v>
      </c>
      <c r="F76" s="1422">
        <v>504</v>
      </c>
      <c r="G76" s="1419"/>
      <c r="H76" s="1024">
        <v>293656.40989896067</v>
      </c>
      <c r="I76" s="1423">
        <v>232</v>
      </c>
      <c r="J76" s="1419"/>
      <c r="K76" s="1024">
        <v>37699.394972701106</v>
      </c>
      <c r="L76" s="1422">
        <v>42</v>
      </c>
      <c r="M76" s="1419"/>
      <c r="N76" s="1024">
        <v>165635.51013748412</v>
      </c>
      <c r="O76" s="1422">
        <v>0</v>
      </c>
      <c r="P76" s="1419"/>
      <c r="Q76" s="1024">
        <v>0</v>
      </c>
      <c r="R76" s="1025">
        <v>2865260</v>
      </c>
      <c r="S76" s="1024">
        <v>-58696</v>
      </c>
      <c r="T76" s="1024">
        <v>-113607</v>
      </c>
      <c r="U76" s="1026">
        <v>-172303</v>
      </c>
      <c r="V76" s="1025">
        <v>2692957</v>
      </c>
      <c r="W76" s="1024">
        <v>-6733</v>
      </c>
      <c r="X76" s="1025">
        <v>2686224</v>
      </c>
      <c r="Y76" s="1024">
        <v>0</v>
      </c>
      <c r="Z76" s="1025">
        <v>2686224</v>
      </c>
      <c r="AA76" s="1024">
        <v>1905392</v>
      </c>
      <c r="AB76" s="1024">
        <v>780832</v>
      </c>
      <c r="AC76" s="1025">
        <v>195208</v>
      </c>
      <c r="AD76" s="1027">
        <v>2686224</v>
      </c>
      <c r="AE76" s="1419"/>
      <c r="AF76" s="1028">
        <v>3301116</v>
      </c>
      <c r="AG76" s="1422">
        <v>-5</v>
      </c>
      <c r="AH76" s="1024">
        <v>5267</v>
      </c>
      <c r="AI76" s="1422">
        <v>-40</v>
      </c>
      <c r="AJ76" s="1024">
        <v>-135481</v>
      </c>
      <c r="AK76" s="1026">
        <v>-130214</v>
      </c>
      <c r="AL76" s="1028">
        <v>3170902</v>
      </c>
      <c r="AM76" s="1024">
        <v>-7928</v>
      </c>
      <c r="AN76" s="1028">
        <v>3162974</v>
      </c>
      <c r="AO76" s="1024">
        <v>0</v>
      </c>
      <c r="AP76" s="1028">
        <v>3162974</v>
      </c>
      <c r="AQ76" s="1024">
        <v>1974336</v>
      </c>
      <c r="AR76" s="1024">
        <v>1188638</v>
      </c>
      <c r="AS76" s="1028">
        <v>297161</v>
      </c>
      <c r="AT76" s="1249">
        <v>5849198</v>
      </c>
      <c r="AU76" s="1250">
        <v>492369</v>
      </c>
      <c r="AV76" s="1024">
        <v>7928</v>
      </c>
      <c r="AW76" s="1024">
        <v>7422</v>
      </c>
      <c r="AX76" s="1024">
        <v>506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9086</v>
      </c>
      <c r="AA82" s="1417">
        <v>6056</v>
      </c>
      <c r="AB82" s="1414">
        <v>3030</v>
      </c>
      <c r="AC82" s="1416">
        <v>758</v>
      </c>
      <c r="AD82" s="1416">
        <v>9086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9086</v>
      </c>
      <c r="AU82" s="1418">
        <v>758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74003</v>
      </c>
      <c r="AA83" s="804">
        <v>41136</v>
      </c>
      <c r="AB83" s="803">
        <v>32867</v>
      </c>
      <c r="AC83" s="222">
        <v>8217</v>
      </c>
      <c r="AD83" s="222">
        <v>74003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74003</v>
      </c>
      <c r="AU83" s="805">
        <v>8217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59202</v>
      </c>
      <c r="AA84" s="804">
        <v>32904</v>
      </c>
      <c r="AB84" s="803">
        <v>26298</v>
      </c>
      <c r="AC84" s="222">
        <v>6575</v>
      </c>
      <c r="AD84" s="222">
        <v>59202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59202</v>
      </c>
      <c r="AU84" s="805">
        <v>6575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518</v>
      </c>
      <c r="D85" s="1419"/>
      <c r="E85" s="1022">
        <v>2368268.488577737</v>
      </c>
      <c r="F85" s="1422">
        <v>504</v>
      </c>
      <c r="G85" s="1419"/>
      <c r="H85" s="1024">
        <v>293656.40989896067</v>
      </c>
      <c r="I85" s="1423">
        <v>232</v>
      </c>
      <c r="J85" s="1419"/>
      <c r="K85" s="1024">
        <v>37699.394972701106</v>
      </c>
      <c r="L85" s="1422">
        <v>42</v>
      </c>
      <c r="M85" s="1419"/>
      <c r="N85" s="1024">
        <v>165635.51013748412</v>
      </c>
      <c r="O85" s="1422">
        <v>0</v>
      </c>
      <c r="P85" s="1419"/>
      <c r="Q85" s="1024">
        <v>0</v>
      </c>
      <c r="R85" s="1025">
        <v>2865260</v>
      </c>
      <c r="S85" s="1024">
        <v>-58696</v>
      </c>
      <c r="T85" s="1024">
        <v>-113607</v>
      </c>
      <c r="U85" s="1026">
        <v>-172303</v>
      </c>
      <c r="V85" s="1025">
        <v>2692957</v>
      </c>
      <c r="W85" s="1024">
        <v>-6733</v>
      </c>
      <c r="X85" s="1025">
        <v>2686224</v>
      </c>
      <c r="Y85" s="1024">
        <v>0</v>
      </c>
      <c r="Z85" s="1025">
        <v>2828515</v>
      </c>
      <c r="AA85" s="1024">
        <v>1985488</v>
      </c>
      <c r="AB85" s="1024">
        <v>843027</v>
      </c>
      <c r="AC85" s="1025">
        <v>210758</v>
      </c>
      <c r="AD85" s="1027">
        <v>2828515</v>
      </c>
      <c r="AE85" s="1419"/>
      <c r="AF85" s="1028">
        <v>3301116</v>
      </c>
      <c r="AG85" s="1422">
        <v>-5</v>
      </c>
      <c r="AH85" s="1024">
        <v>5267</v>
      </c>
      <c r="AI85" s="1422">
        <v>-40</v>
      </c>
      <c r="AJ85" s="1024">
        <v>-135481</v>
      </c>
      <c r="AK85" s="1026">
        <v>-130214</v>
      </c>
      <c r="AL85" s="1028">
        <v>3170902</v>
      </c>
      <c r="AM85" s="1024">
        <v>-7928</v>
      </c>
      <c r="AN85" s="1028">
        <v>3162974</v>
      </c>
      <c r="AO85" s="1024">
        <v>0</v>
      </c>
      <c r="AP85" s="1028">
        <v>3162974</v>
      </c>
      <c r="AQ85" s="1024">
        <v>1974336</v>
      </c>
      <c r="AR85" s="1024">
        <v>1188638</v>
      </c>
      <c r="AS85" s="1028">
        <v>297161</v>
      </c>
      <c r="AT85" s="801">
        <v>5991489</v>
      </c>
      <c r="AU85" s="801">
        <v>507919</v>
      </c>
      <c r="AV85" s="1024">
        <v>7928</v>
      </c>
      <c r="AW85" s="1024">
        <v>7422</v>
      </c>
      <c r="AX85" s="1024">
        <v>506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7422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  <c r="AX95" s="31" t="s">
        <v>1643</v>
      </c>
    </row>
    <row r="96" spans="1:51" x14ac:dyDescent="0.2">
      <c r="A96" s="861"/>
      <c r="B96" s="861"/>
      <c r="C96"/>
      <c r="D96"/>
      <c r="E96"/>
      <c r="F96"/>
      <c r="G96"/>
      <c r="AX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491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96173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326736</v>
      </c>
      <c r="AM9" s="225"/>
      <c r="AN9" s="224"/>
      <c r="AO9" s="216">
        <v>0</v>
      </c>
      <c r="AP9" s="224"/>
      <c r="AQ9" s="225"/>
      <c r="AR9" s="225"/>
      <c r="AS9" s="224">
        <v>57756</v>
      </c>
      <c r="AT9" s="795">
        <v>525176</v>
      </c>
      <c r="AU9" s="796">
        <v>91582</v>
      </c>
      <c r="AV9" s="216">
        <v>817</v>
      </c>
      <c r="AW9" s="216">
        <v>357</v>
      </c>
      <c r="AX9" s="216">
        <v>460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48911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88179</v>
      </c>
      <c r="AM10" s="225"/>
      <c r="AN10" s="224"/>
      <c r="AO10" s="216">
        <v>0</v>
      </c>
      <c r="AP10" s="224"/>
      <c r="AQ10" s="225"/>
      <c r="AR10" s="225"/>
      <c r="AS10" s="224">
        <v>15172</v>
      </c>
      <c r="AT10" s="795">
        <v>181162</v>
      </c>
      <c r="AU10" s="796">
        <v>30341</v>
      </c>
      <c r="AV10" s="216">
        <v>220</v>
      </c>
      <c r="AW10" s="216">
        <v>103</v>
      </c>
      <c r="AX10" s="216">
        <v>117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6953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12606</v>
      </c>
      <c r="AM16" s="240"/>
      <c r="AN16" s="239"/>
      <c r="AO16" s="230">
        <v>0</v>
      </c>
      <c r="AP16" s="239"/>
      <c r="AQ16" s="240"/>
      <c r="AR16" s="240"/>
      <c r="AS16" s="239">
        <v>1826</v>
      </c>
      <c r="AT16" s="797">
        <v>18198</v>
      </c>
      <c r="AU16" s="798">
        <v>2076</v>
      </c>
      <c r="AV16" s="230">
        <v>32</v>
      </c>
      <c r="AW16" s="230">
        <v>20</v>
      </c>
      <c r="AX16" s="230">
        <v>12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152561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189359</v>
      </c>
      <c r="AM23" s="225"/>
      <c r="AN23" s="224"/>
      <c r="AO23" s="216">
        <v>0</v>
      </c>
      <c r="AP23" s="224"/>
      <c r="AQ23" s="225"/>
      <c r="AR23" s="225"/>
      <c r="AS23" s="224">
        <v>-3865</v>
      </c>
      <c r="AT23" s="795">
        <v>289053</v>
      </c>
      <c r="AU23" s="796">
        <v>-4187</v>
      </c>
      <c r="AV23" s="216">
        <v>473</v>
      </c>
      <c r="AW23" s="216">
        <v>768</v>
      </c>
      <c r="AX23" s="216">
        <v>-295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463824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2588980</v>
      </c>
      <c r="AM30" s="225"/>
      <c r="AN30" s="224"/>
      <c r="AO30" s="216">
        <v>0</v>
      </c>
      <c r="AP30" s="224"/>
      <c r="AQ30" s="225"/>
      <c r="AR30" s="225"/>
      <c r="AS30" s="224">
        <v>250265</v>
      </c>
      <c r="AT30" s="795">
        <v>3020286</v>
      </c>
      <c r="AU30" s="796">
        <v>282600</v>
      </c>
      <c r="AV30" s="216">
        <v>6472</v>
      </c>
      <c r="AW30" s="216">
        <v>5945</v>
      </c>
      <c r="AX30" s="216">
        <v>527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36933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71243</v>
      </c>
      <c r="AM32" s="207"/>
      <c r="AN32" s="206"/>
      <c r="AO32" s="199">
        <v>0</v>
      </c>
      <c r="AP32" s="206"/>
      <c r="AQ32" s="207"/>
      <c r="AR32" s="207"/>
      <c r="AS32" s="206">
        <v>8174</v>
      </c>
      <c r="AT32" s="793">
        <v>114757</v>
      </c>
      <c r="AU32" s="794">
        <v>12957</v>
      </c>
      <c r="AV32" s="199">
        <v>178</v>
      </c>
      <c r="AW32" s="199">
        <v>144</v>
      </c>
      <c r="AX32" s="199">
        <v>34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37036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43505</v>
      </c>
      <c r="AM34" s="225"/>
      <c r="AN34" s="224"/>
      <c r="AO34" s="216">
        <v>0</v>
      </c>
      <c r="AP34" s="224"/>
      <c r="AQ34" s="225"/>
      <c r="AR34" s="225"/>
      <c r="AS34" s="224">
        <v>2071</v>
      </c>
      <c r="AT34" s="795">
        <v>70834</v>
      </c>
      <c r="AU34" s="796">
        <v>2773</v>
      </c>
      <c r="AV34" s="216">
        <v>109</v>
      </c>
      <c r="AW34" s="216">
        <v>132</v>
      </c>
      <c r="AX34" s="216">
        <v>-23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361667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358336</v>
      </c>
      <c r="AM35" s="225"/>
      <c r="AN35" s="224"/>
      <c r="AO35" s="216">
        <v>0</v>
      </c>
      <c r="AP35" s="224"/>
      <c r="AQ35" s="225"/>
      <c r="AR35" s="225"/>
      <c r="AS35" s="224">
        <v>29380</v>
      </c>
      <c r="AT35" s="795">
        <v>684873</v>
      </c>
      <c r="AU35" s="796">
        <v>51110</v>
      </c>
      <c r="AV35" s="216">
        <v>896</v>
      </c>
      <c r="AW35" s="216">
        <v>902</v>
      </c>
      <c r="AX35" s="216">
        <v>-6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23387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20995</v>
      </c>
      <c r="AM38" s="225"/>
      <c r="AN38" s="224"/>
      <c r="AO38" s="216">
        <v>0</v>
      </c>
      <c r="AP38" s="224"/>
      <c r="AQ38" s="225"/>
      <c r="AR38" s="225"/>
      <c r="AS38" s="224">
        <v>3152</v>
      </c>
      <c r="AT38" s="795">
        <v>58421</v>
      </c>
      <c r="AU38" s="796">
        <v>8634</v>
      </c>
      <c r="AV38" s="216">
        <v>52</v>
      </c>
      <c r="AW38" s="216">
        <v>31</v>
      </c>
      <c r="AX38" s="216">
        <v>21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15205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26716</v>
      </c>
      <c r="AM42" s="207"/>
      <c r="AN42" s="206"/>
      <c r="AO42" s="199">
        <v>0</v>
      </c>
      <c r="AP42" s="206"/>
      <c r="AQ42" s="207"/>
      <c r="AR42" s="207"/>
      <c r="AS42" s="206">
        <v>2624</v>
      </c>
      <c r="AT42" s="793">
        <v>42053</v>
      </c>
      <c r="AU42" s="794">
        <v>3947</v>
      </c>
      <c r="AV42" s="199">
        <v>67</v>
      </c>
      <c r="AW42" s="199">
        <v>61</v>
      </c>
      <c r="AX42" s="199">
        <v>6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8533</v>
      </c>
      <c r="AM45" s="225"/>
      <c r="AN45" s="224"/>
      <c r="AO45" s="216">
        <v>0</v>
      </c>
      <c r="AP45" s="224"/>
      <c r="AQ45" s="225"/>
      <c r="AR45" s="225"/>
      <c r="AS45" s="224">
        <v>2128</v>
      </c>
      <c r="AT45" s="795">
        <v>11344</v>
      </c>
      <c r="AU45" s="796">
        <v>2836</v>
      </c>
      <c r="AV45" s="216">
        <v>21</v>
      </c>
      <c r="AW45" s="216">
        <v>0</v>
      </c>
      <c r="AX45" s="216">
        <v>21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9711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34164</v>
      </c>
      <c r="AM51" s="240"/>
      <c r="AN51" s="239"/>
      <c r="AO51" s="230">
        <v>0</v>
      </c>
      <c r="AP51" s="239"/>
      <c r="AQ51" s="240"/>
      <c r="AR51" s="240"/>
      <c r="AS51" s="239">
        <v>-1336</v>
      </c>
      <c r="AT51" s="797">
        <v>38922</v>
      </c>
      <c r="AU51" s="798">
        <v>-1739</v>
      </c>
      <c r="AV51" s="230">
        <v>85</v>
      </c>
      <c r="AW51" s="230">
        <v>148</v>
      </c>
      <c r="AX51" s="230">
        <v>-63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8246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18868</v>
      </c>
      <c r="AM54" s="225"/>
      <c r="AN54" s="224"/>
      <c r="AO54" s="216">
        <v>0</v>
      </c>
      <c r="AP54" s="224"/>
      <c r="AQ54" s="225"/>
      <c r="AR54" s="225"/>
      <c r="AS54" s="224">
        <v>1993</v>
      </c>
      <c r="AT54" s="795">
        <v>27291</v>
      </c>
      <c r="AU54" s="796">
        <v>2741</v>
      </c>
      <c r="AV54" s="216">
        <v>47</v>
      </c>
      <c r="AW54" s="216">
        <v>41</v>
      </c>
      <c r="AX54" s="216">
        <v>6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20513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</v>
      </c>
      <c r="AM55" s="225"/>
      <c r="AN55" s="224"/>
      <c r="AO55" s="216">
        <v>0</v>
      </c>
      <c r="AP55" s="224"/>
      <c r="AQ55" s="225"/>
      <c r="AR55" s="225"/>
      <c r="AS55" s="224">
        <v>-1342</v>
      </c>
      <c r="AT55" s="795">
        <v>7979</v>
      </c>
      <c r="AU55" s="796">
        <v>-3597</v>
      </c>
      <c r="AV55" s="216">
        <v>8</v>
      </c>
      <c r="AW55" s="216">
        <v>33</v>
      </c>
      <c r="AX55" s="216">
        <v>-25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205568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196084</v>
      </c>
      <c r="AM56" s="240"/>
      <c r="AN56" s="239"/>
      <c r="AO56" s="230">
        <v>0</v>
      </c>
      <c r="AP56" s="239"/>
      <c r="AQ56" s="240"/>
      <c r="AR56" s="240"/>
      <c r="AS56" s="239">
        <v>21853</v>
      </c>
      <c r="AT56" s="797">
        <v>432046</v>
      </c>
      <c r="AU56" s="798">
        <v>46790</v>
      </c>
      <c r="AV56" s="230">
        <v>490</v>
      </c>
      <c r="AW56" s="230">
        <v>407</v>
      </c>
      <c r="AX56" s="230">
        <v>83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61975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5015</v>
      </c>
      <c r="AM57" s="207"/>
      <c r="AN57" s="206"/>
      <c r="AO57" s="199">
        <v>0</v>
      </c>
      <c r="AP57" s="206"/>
      <c r="AQ57" s="207"/>
      <c r="AR57" s="207"/>
      <c r="AS57" s="206">
        <v>-6838</v>
      </c>
      <c r="AT57" s="793">
        <v>14418</v>
      </c>
      <c r="AU57" s="794">
        <v>-14788</v>
      </c>
      <c r="AV57" s="199">
        <v>13</v>
      </c>
      <c r="AW57" s="199">
        <v>122</v>
      </c>
      <c r="AX57" s="199">
        <v>-109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9543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10893</v>
      </c>
      <c r="AM58" s="225"/>
      <c r="AN58" s="224"/>
      <c r="AO58" s="216">
        <v>0</v>
      </c>
      <c r="AP58" s="224"/>
      <c r="AQ58" s="225"/>
      <c r="AR58" s="225"/>
      <c r="AS58" s="224">
        <v>373</v>
      </c>
      <c r="AT58" s="795">
        <v>18156</v>
      </c>
      <c r="AU58" s="796">
        <v>610</v>
      </c>
      <c r="AV58" s="216">
        <v>27</v>
      </c>
      <c r="AW58" s="216">
        <v>35</v>
      </c>
      <c r="AX58" s="216">
        <v>-8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11112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-1012</v>
      </c>
      <c r="AT59" s="795">
        <v>0</v>
      </c>
      <c r="AU59" s="796">
        <v>-2860</v>
      </c>
      <c r="AV59" s="216">
        <v>0</v>
      </c>
      <c r="AW59" s="216">
        <v>15</v>
      </c>
      <c r="AX59" s="216">
        <v>-15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397530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280269</v>
      </c>
      <c r="AM61" s="240"/>
      <c r="AN61" s="239"/>
      <c r="AO61" s="230">
        <v>0</v>
      </c>
      <c r="AP61" s="239"/>
      <c r="AQ61" s="240"/>
      <c r="AR61" s="240"/>
      <c r="AS61" s="239">
        <v>15628</v>
      </c>
      <c r="AT61" s="797">
        <v>585375</v>
      </c>
      <c r="AU61" s="798">
        <v>25990</v>
      </c>
      <c r="AV61" s="230">
        <v>701</v>
      </c>
      <c r="AW61" s="230">
        <v>816</v>
      </c>
      <c r="AX61" s="230">
        <v>-115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197038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522608</v>
      </c>
      <c r="AM67" s="207"/>
      <c r="AN67" s="206"/>
      <c r="AO67" s="199">
        <v>0</v>
      </c>
      <c r="AP67" s="206"/>
      <c r="AQ67" s="207"/>
      <c r="AR67" s="207"/>
      <c r="AS67" s="206">
        <v>35803</v>
      </c>
      <c r="AT67" s="793">
        <v>693737</v>
      </c>
      <c r="AU67" s="794">
        <v>46154</v>
      </c>
      <c r="AV67" s="199">
        <v>1307</v>
      </c>
      <c r="AW67" s="199">
        <v>1421</v>
      </c>
      <c r="AX67" s="199">
        <v>-114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22970</v>
      </c>
      <c r="AM75" s="225"/>
      <c r="AN75" s="224"/>
      <c r="AO75" s="216">
        <v>0</v>
      </c>
      <c r="AP75" s="224"/>
      <c r="AQ75" s="225"/>
      <c r="AR75" s="225"/>
      <c r="AS75" s="224">
        <v>5728</v>
      </c>
      <c r="AT75" s="1246">
        <v>51462</v>
      </c>
      <c r="AU75" s="1247">
        <v>12865</v>
      </c>
      <c r="AV75" s="1396">
        <v>57</v>
      </c>
      <c r="AW75" s="1396">
        <v>0</v>
      </c>
      <c r="AX75" s="1396">
        <v>57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526</v>
      </c>
      <c r="D76" s="1419"/>
      <c r="E76" s="1022">
        <v>1870815.537391078</v>
      </c>
      <c r="F76" s="1422">
        <v>336</v>
      </c>
      <c r="G76" s="1419"/>
      <c r="H76" s="1024">
        <v>133107.73453225807</v>
      </c>
      <c r="I76" s="1423">
        <v>175</v>
      </c>
      <c r="J76" s="1419"/>
      <c r="K76" s="1024">
        <v>20708.835801185669</v>
      </c>
      <c r="L76" s="1422">
        <v>52</v>
      </c>
      <c r="M76" s="1419"/>
      <c r="N76" s="1024">
        <v>138125.09715845733</v>
      </c>
      <c r="O76" s="1422">
        <v>1</v>
      </c>
      <c r="P76" s="1419"/>
      <c r="Q76" s="1024">
        <v>1130.0763875854041</v>
      </c>
      <c r="R76" s="1025">
        <v>2163886</v>
      </c>
      <c r="S76" s="1024">
        <v>-94855</v>
      </c>
      <c r="T76" s="1024">
        <v>4343</v>
      </c>
      <c r="U76" s="1026">
        <v>-90512</v>
      </c>
      <c r="V76" s="1025">
        <v>2073374</v>
      </c>
      <c r="W76" s="1024">
        <v>-5185</v>
      </c>
      <c r="X76" s="1025">
        <v>2068189</v>
      </c>
      <c r="Y76" s="1024">
        <v>0</v>
      </c>
      <c r="Z76" s="1025">
        <v>2068189</v>
      </c>
      <c r="AA76" s="1024">
        <v>1438992</v>
      </c>
      <c r="AB76" s="1024">
        <v>629197</v>
      </c>
      <c r="AC76" s="1025">
        <v>157302</v>
      </c>
      <c r="AD76" s="1027">
        <v>2068189</v>
      </c>
      <c r="AE76" s="1419"/>
      <c r="AF76" s="1028">
        <v>5146010</v>
      </c>
      <c r="AG76" s="1422">
        <v>-33</v>
      </c>
      <c r="AH76" s="1024">
        <v>-391822</v>
      </c>
      <c r="AI76" s="1422">
        <v>9</v>
      </c>
      <c r="AJ76" s="1024">
        <v>75238</v>
      </c>
      <c r="AK76" s="1026">
        <v>-316584</v>
      </c>
      <c r="AL76" s="1028">
        <v>4829426</v>
      </c>
      <c r="AM76" s="1024">
        <v>-12072</v>
      </c>
      <c r="AN76" s="1028">
        <v>4817354</v>
      </c>
      <c r="AO76" s="1024">
        <v>0</v>
      </c>
      <c r="AP76" s="1028">
        <v>4817354</v>
      </c>
      <c r="AQ76" s="1024">
        <v>3059224</v>
      </c>
      <c r="AR76" s="1024">
        <v>1758130</v>
      </c>
      <c r="AS76" s="1028">
        <v>439533</v>
      </c>
      <c r="AT76" s="1249">
        <v>6885543</v>
      </c>
      <c r="AU76" s="1250">
        <v>596835</v>
      </c>
      <c r="AV76" s="1024">
        <v>12072</v>
      </c>
      <c r="AW76" s="1024">
        <v>11501</v>
      </c>
      <c r="AX76" s="1024">
        <v>571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482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7198</v>
      </c>
      <c r="AA82" s="1417">
        <v>4800</v>
      </c>
      <c r="AB82" s="1414">
        <v>2398</v>
      </c>
      <c r="AC82" s="1416">
        <v>600</v>
      </c>
      <c r="AD82" s="1416">
        <v>7198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7198</v>
      </c>
      <c r="AU82" s="1418">
        <v>600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40350</v>
      </c>
      <c r="AA83" s="804">
        <v>16096</v>
      </c>
      <c r="AB83" s="803">
        <v>24254</v>
      </c>
      <c r="AC83" s="222">
        <v>6064</v>
      </c>
      <c r="AD83" s="222">
        <v>40350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40350</v>
      </c>
      <c r="AU83" s="805">
        <v>6064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32279</v>
      </c>
      <c r="AA84" s="804">
        <v>12880</v>
      </c>
      <c r="AB84" s="803">
        <v>19399</v>
      </c>
      <c r="AC84" s="222">
        <v>4850</v>
      </c>
      <c r="AD84" s="222">
        <v>32279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32279</v>
      </c>
      <c r="AU84" s="805">
        <v>4850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526</v>
      </c>
      <c r="D85" s="1419"/>
      <c r="E85" s="1022">
        <v>1870815.537391078</v>
      </c>
      <c r="F85" s="1422">
        <v>336</v>
      </c>
      <c r="G85" s="1419"/>
      <c r="H85" s="1024">
        <v>133107.73453225807</v>
      </c>
      <c r="I85" s="1423">
        <v>175</v>
      </c>
      <c r="J85" s="1419"/>
      <c r="K85" s="1024">
        <v>20708.835801185669</v>
      </c>
      <c r="L85" s="1422">
        <v>52</v>
      </c>
      <c r="M85" s="1419"/>
      <c r="N85" s="1024">
        <v>138125.09715845733</v>
      </c>
      <c r="O85" s="1422">
        <v>1</v>
      </c>
      <c r="P85" s="1419"/>
      <c r="Q85" s="1024">
        <v>1130.0763875854041</v>
      </c>
      <c r="R85" s="1025">
        <v>2163886</v>
      </c>
      <c r="S85" s="1024">
        <v>-94855</v>
      </c>
      <c r="T85" s="1024">
        <v>4343</v>
      </c>
      <c r="U85" s="1026">
        <v>-90512</v>
      </c>
      <c r="V85" s="1025">
        <v>2073374</v>
      </c>
      <c r="W85" s="1024">
        <v>-5185</v>
      </c>
      <c r="X85" s="1025">
        <v>2068189</v>
      </c>
      <c r="Y85" s="1024">
        <v>0</v>
      </c>
      <c r="Z85" s="1025">
        <v>2148016</v>
      </c>
      <c r="AA85" s="1024">
        <v>1472768</v>
      </c>
      <c r="AB85" s="1024">
        <v>675248</v>
      </c>
      <c r="AC85" s="1025">
        <v>168816</v>
      </c>
      <c r="AD85" s="1027">
        <v>2148498</v>
      </c>
      <c r="AE85" s="1419"/>
      <c r="AF85" s="1028">
        <v>5146010</v>
      </c>
      <c r="AG85" s="1422">
        <v>-33</v>
      </c>
      <c r="AH85" s="1024">
        <v>-391822</v>
      </c>
      <c r="AI85" s="1422">
        <v>9</v>
      </c>
      <c r="AJ85" s="1024">
        <v>75238</v>
      </c>
      <c r="AK85" s="1026">
        <v>-316584</v>
      </c>
      <c r="AL85" s="1028">
        <v>4829426</v>
      </c>
      <c r="AM85" s="1024">
        <v>-12072</v>
      </c>
      <c r="AN85" s="1028">
        <v>4817354</v>
      </c>
      <c r="AO85" s="1024">
        <v>0</v>
      </c>
      <c r="AP85" s="1028">
        <v>4817354</v>
      </c>
      <c r="AQ85" s="1024">
        <v>3059224</v>
      </c>
      <c r="AR85" s="1024">
        <v>1758130</v>
      </c>
      <c r="AS85" s="1028">
        <v>439533</v>
      </c>
      <c r="AT85" s="801">
        <v>6965370</v>
      </c>
      <c r="AU85" s="801">
        <v>608349</v>
      </c>
      <c r="AV85" s="1024">
        <v>12072</v>
      </c>
      <c r="AW85" s="1024">
        <v>11501</v>
      </c>
      <c r="AX85" s="1024">
        <v>571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11501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W94" s="31" t="s">
        <v>1630</v>
      </c>
    </row>
    <row r="95" spans="1:51" x14ac:dyDescent="0.2">
      <c r="A95" s="40"/>
      <c r="B95" s="1602"/>
      <c r="C95"/>
      <c r="D95"/>
      <c r="E95"/>
      <c r="F95"/>
      <c r="G95"/>
      <c r="AW95" s="31" t="s">
        <v>1642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492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6379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4303</v>
      </c>
      <c r="AM8" s="225"/>
      <c r="AN8" s="224"/>
      <c r="AO8" s="216">
        <v>0</v>
      </c>
      <c r="AP8" s="224"/>
      <c r="AQ8" s="225"/>
      <c r="AR8" s="225"/>
      <c r="AS8" s="224">
        <v>485</v>
      </c>
      <c r="AT8" s="795">
        <v>10655</v>
      </c>
      <c r="AU8" s="796">
        <v>1016</v>
      </c>
      <c r="AV8" s="216">
        <v>11</v>
      </c>
      <c r="AW8" s="216">
        <v>9</v>
      </c>
      <c r="AX8" s="216">
        <v>2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2164547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4260828</v>
      </c>
      <c r="AM16" s="240"/>
      <c r="AN16" s="239"/>
      <c r="AO16" s="230">
        <v>-10883</v>
      </c>
      <c r="AP16" s="239"/>
      <c r="AQ16" s="240"/>
      <c r="AR16" s="240"/>
      <c r="AS16" s="239">
        <v>398333</v>
      </c>
      <c r="AT16" s="797">
        <v>6359782</v>
      </c>
      <c r="AU16" s="798">
        <v>569437</v>
      </c>
      <c r="AV16" s="230">
        <v>10652</v>
      </c>
      <c r="AW16" s="230">
        <v>9974</v>
      </c>
      <c r="AX16" s="230">
        <v>678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504</v>
      </c>
      <c r="D76" s="1419"/>
      <c r="E76" s="1022">
        <v>1661032.383355102</v>
      </c>
      <c r="F76" s="1422">
        <v>458</v>
      </c>
      <c r="G76" s="1419"/>
      <c r="H76" s="1024">
        <v>214536.34529893569</v>
      </c>
      <c r="I76" s="1423">
        <v>885.5</v>
      </c>
      <c r="J76" s="1419"/>
      <c r="K76" s="1024">
        <v>113311.86974553025</v>
      </c>
      <c r="L76" s="1422">
        <v>57</v>
      </c>
      <c r="M76" s="1419"/>
      <c r="N76" s="1024">
        <v>182045.03297994242</v>
      </c>
      <c r="O76" s="1422">
        <v>0</v>
      </c>
      <c r="P76" s="1419"/>
      <c r="Q76" s="1024">
        <v>0</v>
      </c>
      <c r="R76" s="1025">
        <v>2170926</v>
      </c>
      <c r="S76" s="1024">
        <v>-1041</v>
      </c>
      <c r="T76" s="1024">
        <v>-32660</v>
      </c>
      <c r="U76" s="1026">
        <v>-33701</v>
      </c>
      <c r="V76" s="1025">
        <v>2137225</v>
      </c>
      <c r="W76" s="1024">
        <v>-5343</v>
      </c>
      <c r="X76" s="1025">
        <v>2131882</v>
      </c>
      <c r="Y76" s="1024">
        <v>-5030</v>
      </c>
      <c r="Z76" s="1025">
        <v>2126852</v>
      </c>
      <c r="AA76" s="1024">
        <v>1440312</v>
      </c>
      <c r="AB76" s="1024">
        <v>686540</v>
      </c>
      <c r="AC76" s="1025">
        <v>171635</v>
      </c>
      <c r="AD76" s="1027">
        <v>2126852</v>
      </c>
      <c r="AE76" s="1419"/>
      <c r="AF76" s="1028">
        <v>4231515</v>
      </c>
      <c r="AG76" s="1422">
        <v>13</v>
      </c>
      <c r="AH76" s="1024">
        <v>109252</v>
      </c>
      <c r="AI76" s="1422">
        <v>-18</v>
      </c>
      <c r="AJ76" s="1024">
        <v>-75636</v>
      </c>
      <c r="AK76" s="1026">
        <v>33616</v>
      </c>
      <c r="AL76" s="1028">
        <v>4265131</v>
      </c>
      <c r="AM76" s="1024">
        <v>-10663</v>
      </c>
      <c r="AN76" s="1028">
        <v>4254468</v>
      </c>
      <c r="AO76" s="1024">
        <v>-10883</v>
      </c>
      <c r="AP76" s="1028">
        <v>4243585</v>
      </c>
      <c r="AQ76" s="1024">
        <v>2648312</v>
      </c>
      <c r="AR76" s="1024">
        <v>1595273</v>
      </c>
      <c r="AS76" s="1028">
        <v>398818</v>
      </c>
      <c r="AT76" s="1249">
        <v>6370437</v>
      </c>
      <c r="AU76" s="1250">
        <v>570453</v>
      </c>
      <c r="AV76" s="1024">
        <v>10663</v>
      </c>
      <c r="AW76" s="1024">
        <v>9983</v>
      </c>
      <c r="AX76" s="1024">
        <v>680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42175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29736</v>
      </c>
      <c r="AA82" s="1417">
        <v>19824</v>
      </c>
      <c r="AB82" s="1414">
        <v>9912</v>
      </c>
      <c r="AC82" s="1416">
        <v>2478</v>
      </c>
      <c r="AD82" s="1416">
        <v>29736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29736</v>
      </c>
      <c r="AU82" s="1418">
        <v>2478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60915</v>
      </c>
      <c r="AA83" s="804">
        <v>33920</v>
      </c>
      <c r="AB83" s="803">
        <v>26995</v>
      </c>
      <c r="AC83" s="222">
        <v>6749</v>
      </c>
      <c r="AD83" s="222">
        <v>60915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60915</v>
      </c>
      <c r="AU83" s="805">
        <v>6749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48732</v>
      </c>
      <c r="AA84" s="804">
        <v>27136</v>
      </c>
      <c r="AB84" s="803">
        <v>21596</v>
      </c>
      <c r="AC84" s="222">
        <v>5399</v>
      </c>
      <c r="AD84" s="222">
        <v>48732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48732</v>
      </c>
      <c r="AU84" s="805">
        <v>5399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504</v>
      </c>
      <c r="D85" s="1419"/>
      <c r="E85" s="1022">
        <v>1661032.383355102</v>
      </c>
      <c r="F85" s="1422">
        <v>458</v>
      </c>
      <c r="G85" s="1419"/>
      <c r="H85" s="1024">
        <v>214536.34529893569</v>
      </c>
      <c r="I85" s="1423">
        <v>885.5</v>
      </c>
      <c r="J85" s="1419"/>
      <c r="K85" s="1024">
        <v>113311.86974553025</v>
      </c>
      <c r="L85" s="1422">
        <v>57</v>
      </c>
      <c r="M85" s="1419"/>
      <c r="N85" s="1024">
        <v>182045.03297994242</v>
      </c>
      <c r="O85" s="1422">
        <v>0</v>
      </c>
      <c r="P85" s="1419"/>
      <c r="Q85" s="1024">
        <v>0</v>
      </c>
      <c r="R85" s="1025">
        <v>2170926</v>
      </c>
      <c r="S85" s="1024">
        <v>-1041</v>
      </c>
      <c r="T85" s="1024">
        <v>-32660</v>
      </c>
      <c r="U85" s="1026">
        <v>-33701</v>
      </c>
      <c r="V85" s="1025">
        <v>2137225</v>
      </c>
      <c r="W85" s="1024">
        <v>-5343</v>
      </c>
      <c r="X85" s="1025">
        <v>2131882</v>
      </c>
      <c r="Y85" s="1024">
        <v>-5030</v>
      </c>
      <c r="Z85" s="1025">
        <v>2266235</v>
      </c>
      <c r="AA85" s="1024">
        <v>1521192</v>
      </c>
      <c r="AB85" s="1024">
        <v>745043</v>
      </c>
      <c r="AC85" s="1025">
        <v>186261</v>
      </c>
      <c r="AD85" s="1027">
        <v>2308410</v>
      </c>
      <c r="AE85" s="1419"/>
      <c r="AF85" s="1028">
        <v>4231515</v>
      </c>
      <c r="AG85" s="1422">
        <v>13</v>
      </c>
      <c r="AH85" s="1024">
        <v>109252</v>
      </c>
      <c r="AI85" s="1422">
        <v>-18</v>
      </c>
      <c r="AJ85" s="1024">
        <v>-75636</v>
      </c>
      <c r="AK85" s="1026">
        <v>33616</v>
      </c>
      <c r="AL85" s="1028">
        <v>4265131</v>
      </c>
      <c r="AM85" s="1024">
        <v>-10663</v>
      </c>
      <c r="AN85" s="1028">
        <v>4254468</v>
      </c>
      <c r="AO85" s="1024">
        <v>-10883</v>
      </c>
      <c r="AP85" s="1028">
        <v>4243585</v>
      </c>
      <c r="AQ85" s="1024">
        <v>2648312</v>
      </c>
      <c r="AR85" s="1024">
        <v>1595273</v>
      </c>
      <c r="AS85" s="1028">
        <v>398818</v>
      </c>
      <c r="AT85" s="801">
        <v>6509820</v>
      </c>
      <c r="AU85" s="801">
        <v>585079</v>
      </c>
      <c r="AV85" s="1024">
        <v>10663</v>
      </c>
      <c r="AW85" s="1024">
        <v>9983</v>
      </c>
      <c r="AX85" s="1024">
        <v>680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9983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493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296816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167468</v>
      </c>
      <c r="AM20" s="225"/>
      <c r="AN20" s="224"/>
      <c r="AO20" s="216">
        <v>0</v>
      </c>
      <c r="AP20" s="224"/>
      <c r="AQ20" s="225"/>
      <c r="AR20" s="225"/>
      <c r="AS20" s="224">
        <v>14190</v>
      </c>
      <c r="AT20" s="795">
        <v>446622</v>
      </c>
      <c r="AU20" s="796">
        <v>34737</v>
      </c>
      <c r="AV20" s="216">
        <v>419</v>
      </c>
      <c r="AW20" s="216">
        <v>415</v>
      </c>
      <c r="AX20" s="216">
        <v>4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28968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46470</v>
      </c>
      <c r="AM37" s="207"/>
      <c r="AN37" s="206"/>
      <c r="AO37" s="199">
        <v>0</v>
      </c>
      <c r="AP37" s="206"/>
      <c r="AQ37" s="207"/>
      <c r="AR37" s="207"/>
      <c r="AS37" s="206">
        <v>4419</v>
      </c>
      <c r="AT37" s="793">
        <v>75250</v>
      </c>
      <c r="AU37" s="794">
        <v>6827</v>
      </c>
      <c r="AV37" s="199">
        <v>116</v>
      </c>
      <c r="AW37" s="199">
        <v>108</v>
      </c>
      <c r="AX37" s="199">
        <v>8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823474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666784</v>
      </c>
      <c r="AM62" s="207"/>
      <c r="AN62" s="206"/>
      <c r="AO62" s="199">
        <v>0</v>
      </c>
      <c r="AP62" s="206"/>
      <c r="AQ62" s="207"/>
      <c r="AR62" s="207"/>
      <c r="AS62" s="206">
        <v>67709</v>
      </c>
      <c r="AT62" s="793">
        <v>1509372</v>
      </c>
      <c r="AU62" s="794">
        <v>141871</v>
      </c>
      <c r="AV62" s="199">
        <v>1667</v>
      </c>
      <c r="AW62" s="199">
        <v>1482</v>
      </c>
      <c r="AX62" s="199">
        <v>185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180</v>
      </c>
      <c r="D76" s="1419"/>
      <c r="E76" s="1022">
        <v>933202.46614034264</v>
      </c>
      <c r="F76" s="1422">
        <v>152</v>
      </c>
      <c r="G76" s="1419"/>
      <c r="H76" s="1024">
        <v>102546.55672320808</v>
      </c>
      <c r="I76" s="1423">
        <v>114.5</v>
      </c>
      <c r="J76" s="1419"/>
      <c r="K76" s="1024">
        <v>21028.036464708817</v>
      </c>
      <c r="L76" s="1422">
        <v>20</v>
      </c>
      <c r="M76" s="1419"/>
      <c r="N76" s="1024">
        <v>92481.282119025636</v>
      </c>
      <c r="O76" s="1422">
        <v>0</v>
      </c>
      <c r="P76" s="1419"/>
      <c r="Q76" s="1024">
        <v>0</v>
      </c>
      <c r="R76" s="1025">
        <v>1149258</v>
      </c>
      <c r="S76" s="1024">
        <v>-633</v>
      </c>
      <c r="T76" s="1024">
        <v>6988</v>
      </c>
      <c r="U76" s="1026">
        <v>6355</v>
      </c>
      <c r="V76" s="1025">
        <v>1155613</v>
      </c>
      <c r="W76" s="1024">
        <v>-2889</v>
      </c>
      <c r="X76" s="1025">
        <v>1152724</v>
      </c>
      <c r="Y76" s="1024">
        <v>0</v>
      </c>
      <c r="Z76" s="1025">
        <v>1152724</v>
      </c>
      <c r="AA76" s="1024">
        <v>764256</v>
      </c>
      <c r="AB76" s="1024">
        <v>388468</v>
      </c>
      <c r="AC76" s="1025">
        <v>97117</v>
      </c>
      <c r="AD76" s="1027">
        <v>1152724</v>
      </c>
      <c r="AE76" s="1419"/>
      <c r="AF76" s="1028">
        <v>876131</v>
      </c>
      <c r="AG76" s="1422">
        <v>0</v>
      </c>
      <c r="AH76" s="1024">
        <v>2523</v>
      </c>
      <c r="AI76" s="1422">
        <v>1</v>
      </c>
      <c r="AJ76" s="1024">
        <v>2068</v>
      </c>
      <c r="AK76" s="1026">
        <v>4591</v>
      </c>
      <c r="AL76" s="1028">
        <v>880722</v>
      </c>
      <c r="AM76" s="1024">
        <v>-2202</v>
      </c>
      <c r="AN76" s="1028">
        <v>878520</v>
      </c>
      <c r="AO76" s="1024">
        <v>0</v>
      </c>
      <c r="AP76" s="1028">
        <v>878520</v>
      </c>
      <c r="AQ76" s="1024">
        <v>533248</v>
      </c>
      <c r="AR76" s="1024">
        <v>345272</v>
      </c>
      <c r="AS76" s="1028">
        <v>86318</v>
      </c>
      <c r="AT76" s="1249">
        <v>2031244</v>
      </c>
      <c r="AU76" s="1250">
        <v>183435</v>
      </c>
      <c r="AV76" s="1024">
        <v>2202</v>
      </c>
      <c r="AW76" s="1024">
        <v>2005</v>
      </c>
      <c r="AX76" s="1024">
        <v>197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4425</v>
      </c>
      <c r="AA82" s="1417">
        <v>2952</v>
      </c>
      <c r="AB82" s="1414">
        <v>1473</v>
      </c>
      <c r="AC82" s="1416">
        <v>368</v>
      </c>
      <c r="AD82" s="1416">
        <v>4425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4425</v>
      </c>
      <c r="AU82" s="1418">
        <v>368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12052</v>
      </c>
      <c r="AA83" s="804">
        <v>7584</v>
      </c>
      <c r="AB83" s="803">
        <v>4468</v>
      </c>
      <c r="AC83" s="222">
        <v>1117</v>
      </c>
      <c r="AD83" s="222">
        <v>12052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12052</v>
      </c>
      <c r="AU83" s="805">
        <v>1117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9641</v>
      </c>
      <c r="AA84" s="804">
        <v>6064</v>
      </c>
      <c r="AB84" s="803">
        <v>3577</v>
      </c>
      <c r="AC84" s="222">
        <v>894</v>
      </c>
      <c r="AD84" s="222">
        <v>9641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9641</v>
      </c>
      <c r="AU84" s="805">
        <v>894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180</v>
      </c>
      <c r="D85" s="1419"/>
      <c r="E85" s="1022">
        <v>933202.46614034264</v>
      </c>
      <c r="F85" s="1422">
        <v>152</v>
      </c>
      <c r="G85" s="1419"/>
      <c r="H85" s="1024">
        <v>102546.55672320808</v>
      </c>
      <c r="I85" s="1423">
        <v>114.5</v>
      </c>
      <c r="J85" s="1419"/>
      <c r="K85" s="1024">
        <v>21028.036464708817</v>
      </c>
      <c r="L85" s="1422">
        <v>20</v>
      </c>
      <c r="M85" s="1419"/>
      <c r="N85" s="1024">
        <v>92481.282119025636</v>
      </c>
      <c r="O85" s="1422">
        <v>0</v>
      </c>
      <c r="P85" s="1419"/>
      <c r="Q85" s="1024">
        <v>0</v>
      </c>
      <c r="R85" s="1025">
        <v>1149258</v>
      </c>
      <c r="S85" s="1024">
        <v>-633</v>
      </c>
      <c r="T85" s="1024">
        <v>6988</v>
      </c>
      <c r="U85" s="1026">
        <v>6355</v>
      </c>
      <c r="V85" s="1025">
        <v>1155613</v>
      </c>
      <c r="W85" s="1024">
        <v>-2889</v>
      </c>
      <c r="X85" s="1025">
        <v>1152724</v>
      </c>
      <c r="Y85" s="1024">
        <v>0</v>
      </c>
      <c r="Z85" s="1025">
        <v>1178842</v>
      </c>
      <c r="AA85" s="1024">
        <v>780856</v>
      </c>
      <c r="AB85" s="1024">
        <v>397986</v>
      </c>
      <c r="AC85" s="1025">
        <v>99496</v>
      </c>
      <c r="AD85" s="1027">
        <v>1188842</v>
      </c>
      <c r="AE85" s="1419"/>
      <c r="AF85" s="1028">
        <v>876131</v>
      </c>
      <c r="AG85" s="1422">
        <v>0</v>
      </c>
      <c r="AH85" s="1024">
        <v>2523</v>
      </c>
      <c r="AI85" s="1422">
        <v>1</v>
      </c>
      <c r="AJ85" s="1024">
        <v>2068</v>
      </c>
      <c r="AK85" s="1026">
        <v>4591</v>
      </c>
      <c r="AL85" s="1028">
        <v>880722</v>
      </c>
      <c r="AM85" s="1024">
        <v>-2202</v>
      </c>
      <c r="AN85" s="1028">
        <v>878520</v>
      </c>
      <c r="AO85" s="1024">
        <v>0</v>
      </c>
      <c r="AP85" s="1028">
        <v>878520</v>
      </c>
      <c r="AQ85" s="1024">
        <v>533248</v>
      </c>
      <c r="AR85" s="1024">
        <v>345272</v>
      </c>
      <c r="AS85" s="1028">
        <v>86318</v>
      </c>
      <c r="AT85" s="801">
        <v>2057362</v>
      </c>
      <c r="AU85" s="801">
        <v>185814</v>
      </c>
      <c r="AV85" s="1024">
        <v>2202</v>
      </c>
      <c r="AW85" s="1024">
        <v>2005</v>
      </c>
      <c r="AX85" s="1024">
        <v>197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2005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  <c r="AW95" s="31" t="s">
        <v>1630</v>
      </c>
    </row>
    <row r="96" spans="1:51" x14ac:dyDescent="0.2">
      <c r="A96" s="861"/>
      <c r="B96" s="861"/>
      <c r="C96"/>
      <c r="D96"/>
      <c r="E96"/>
      <c r="F96"/>
      <c r="G96"/>
      <c r="AW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98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494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35511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6156</v>
      </c>
      <c r="AM7" s="207"/>
      <c r="AN7" s="206"/>
      <c r="AO7" s="199">
        <v>0</v>
      </c>
      <c r="AP7" s="206"/>
      <c r="AQ7" s="207"/>
      <c r="AR7" s="207"/>
      <c r="AS7" s="206">
        <v>-1443</v>
      </c>
      <c r="AT7" s="793">
        <v>19550</v>
      </c>
      <c r="AU7" s="794">
        <v>-3995</v>
      </c>
      <c r="AV7" s="199">
        <v>15</v>
      </c>
      <c r="AW7" s="199">
        <v>45</v>
      </c>
      <c r="AX7" s="199">
        <v>-30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3994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-1186</v>
      </c>
      <c r="AT9" s="795">
        <v>0</v>
      </c>
      <c r="AU9" s="796">
        <v>-1850</v>
      </c>
      <c r="AV9" s="216">
        <v>0</v>
      </c>
      <c r="AW9" s="216">
        <v>18</v>
      </c>
      <c r="AX9" s="216">
        <v>-18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16405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5187</v>
      </c>
      <c r="AM10" s="225"/>
      <c r="AN10" s="224"/>
      <c r="AO10" s="216">
        <v>0</v>
      </c>
      <c r="AP10" s="224"/>
      <c r="AQ10" s="225"/>
      <c r="AR10" s="225"/>
      <c r="AS10" s="224">
        <v>-979</v>
      </c>
      <c r="AT10" s="795">
        <v>10851</v>
      </c>
      <c r="AU10" s="796">
        <v>-2288</v>
      </c>
      <c r="AV10" s="216">
        <v>13</v>
      </c>
      <c r="AW10" s="216">
        <v>34</v>
      </c>
      <c r="AX10" s="216">
        <v>-21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67232</v>
      </c>
      <c r="AM16" s="240"/>
      <c r="AN16" s="239"/>
      <c r="AO16" s="230">
        <v>0</v>
      </c>
      <c r="AP16" s="239"/>
      <c r="AQ16" s="240"/>
      <c r="AR16" s="240"/>
      <c r="AS16" s="239">
        <v>16766</v>
      </c>
      <c r="AT16" s="797">
        <v>94958</v>
      </c>
      <c r="AU16" s="798">
        <v>23740</v>
      </c>
      <c r="AV16" s="230">
        <v>168</v>
      </c>
      <c r="AW16" s="230">
        <v>0</v>
      </c>
      <c r="AX16" s="230">
        <v>168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3577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8233</v>
      </c>
      <c r="AM23" s="225"/>
      <c r="AN23" s="224"/>
      <c r="AO23" s="216">
        <v>0</v>
      </c>
      <c r="AP23" s="224"/>
      <c r="AQ23" s="225"/>
      <c r="AR23" s="225"/>
      <c r="AS23" s="224">
        <v>743</v>
      </c>
      <c r="AT23" s="795">
        <v>11780</v>
      </c>
      <c r="AU23" s="796">
        <v>1041</v>
      </c>
      <c r="AV23" s="216">
        <v>21</v>
      </c>
      <c r="AW23" s="216">
        <v>20</v>
      </c>
      <c r="AX23" s="216">
        <v>1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612343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510350</v>
      </c>
      <c r="AM29" s="225"/>
      <c r="AN29" s="224"/>
      <c r="AO29" s="216">
        <v>0</v>
      </c>
      <c r="AP29" s="224"/>
      <c r="AQ29" s="225"/>
      <c r="AR29" s="225"/>
      <c r="AS29" s="224">
        <v>54735</v>
      </c>
      <c r="AT29" s="795">
        <v>1191763</v>
      </c>
      <c r="AU29" s="796">
        <v>123605</v>
      </c>
      <c r="AV29" s="216">
        <v>1276</v>
      </c>
      <c r="AW29" s="216">
        <v>1091</v>
      </c>
      <c r="AX29" s="216">
        <v>185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4935611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8380927</v>
      </c>
      <c r="AM34" s="225"/>
      <c r="AN34" s="224"/>
      <c r="AO34" s="216">
        <v>0</v>
      </c>
      <c r="AP34" s="224"/>
      <c r="AQ34" s="225"/>
      <c r="AR34" s="225"/>
      <c r="AS34" s="224">
        <v>966346</v>
      </c>
      <c r="AT34" s="795">
        <v>14104291</v>
      </c>
      <c r="AU34" s="796">
        <v>1581879</v>
      </c>
      <c r="AV34" s="216">
        <v>20952</v>
      </c>
      <c r="AW34" s="216">
        <v>16897</v>
      </c>
      <c r="AX34" s="216">
        <v>4055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45698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11198</v>
      </c>
      <c r="AM35" s="225"/>
      <c r="AN35" s="224"/>
      <c r="AO35" s="216">
        <v>0</v>
      </c>
      <c r="AP35" s="224"/>
      <c r="AQ35" s="225"/>
      <c r="AR35" s="225"/>
      <c r="AS35" s="224">
        <v>-5776</v>
      </c>
      <c r="AT35" s="795">
        <v>21340</v>
      </c>
      <c r="AU35" s="796">
        <v>-10832</v>
      </c>
      <c r="AV35" s="216">
        <v>28</v>
      </c>
      <c r="AW35" s="216">
        <v>129</v>
      </c>
      <c r="AX35" s="216">
        <v>-101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10999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-1388</v>
      </c>
      <c r="AT50" s="795">
        <v>0</v>
      </c>
      <c r="AU50" s="796">
        <v>-3216</v>
      </c>
      <c r="AV50" s="216">
        <v>0</v>
      </c>
      <c r="AW50" s="216">
        <v>21</v>
      </c>
      <c r="AX50" s="216">
        <v>-21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48901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33670</v>
      </c>
      <c r="AM55" s="225"/>
      <c r="AN55" s="224"/>
      <c r="AO55" s="216">
        <v>0</v>
      </c>
      <c r="AP55" s="224"/>
      <c r="AQ55" s="225"/>
      <c r="AR55" s="225"/>
      <c r="AS55" s="224">
        <v>4035</v>
      </c>
      <c r="AT55" s="795">
        <v>98352</v>
      </c>
      <c r="AU55" s="796">
        <v>12097</v>
      </c>
      <c r="AV55" s="216">
        <v>84</v>
      </c>
      <c r="AW55" s="216">
        <v>66</v>
      </c>
      <c r="AX55" s="216">
        <v>18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369271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408856</v>
      </c>
      <c r="AM56" s="240"/>
      <c r="AN56" s="239"/>
      <c r="AO56" s="230">
        <v>0</v>
      </c>
      <c r="AP56" s="239"/>
      <c r="AQ56" s="240"/>
      <c r="AR56" s="240"/>
      <c r="AS56" s="239">
        <v>57333</v>
      </c>
      <c r="AT56" s="797">
        <v>949192</v>
      </c>
      <c r="AU56" s="798">
        <v>131281</v>
      </c>
      <c r="AV56" s="230">
        <v>1022</v>
      </c>
      <c r="AW56" s="230">
        <v>671</v>
      </c>
      <c r="AX56" s="230">
        <v>351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5232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5015</v>
      </c>
      <c r="AM57" s="207"/>
      <c r="AN57" s="206"/>
      <c r="AO57" s="199">
        <v>0</v>
      </c>
      <c r="AP57" s="206"/>
      <c r="AQ57" s="207"/>
      <c r="AR57" s="207"/>
      <c r="AS57" s="206">
        <v>443</v>
      </c>
      <c r="AT57" s="793">
        <v>10221</v>
      </c>
      <c r="AU57" s="794">
        <v>878</v>
      </c>
      <c r="AV57" s="199">
        <v>13</v>
      </c>
      <c r="AW57" s="199">
        <v>12</v>
      </c>
      <c r="AX57" s="199">
        <v>1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5073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639</v>
      </c>
      <c r="AT58" s="795">
        <v>12304</v>
      </c>
      <c r="AU58" s="796">
        <v>1060</v>
      </c>
      <c r="AV58" s="216">
        <v>18</v>
      </c>
      <c r="AW58" s="216">
        <v>18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51229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14751</v>
      </c>
      <c r="AM61" s="240"/>
      <c r="AN61" s="239"/>
      <c r="AO61" s="230">
        <v>0</v>
      </c>
      <c r="AP61" s="239"/>
      <c r="AQ61" s="240"/>
      <c r="AR61" s="240"/>
      <c r="AS61" s="239">
        <v>-3784</v>
      </c>
      <c r="AT61" s="797">
        <v>29855</v>
      </c>
      <c r="AU61" s="798">
        <v>-8515</v>
      </c>
      <c r="AV61" s="230">
        <v>37</v>
      </c>
      <c r="AW61" s="230">
        <v>112</v>
      </c>
      <c r="AX61" s="230">
        <v>-75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182831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173880</v>
      </c>
      <c r="AM63" s="225"/>
      <c r="AN63" s="224"/>
      <c r="AO63" s="216">
        <v>0</v>
      </c>
      <c r="AP63" s="224"/>
      <c r="AQ63" s="225"/>
      <c r="AR63" s="225"/>
      <c r="AS63" s="224">
        <v>28327</v>
      </c>
      <c r="AT63" s="795">
        <v>526232</v>
      </c>
      <c r="AU63" s="796">
        <v>86128</v>
      </c>
      <c r="AV63" s="216">
        <v>435</v>
      </c>
      <c r="AW63" s="216">
        <v>226</v>
      </c>
      <c r="AX63" s="216">
        <v>209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1400</v>
      </c>
      <c r="D76" s="1419"/>
      <c r="E76" s="1022">
        <v>5497314.7412814917</v>
      </c>
      <c r="F76" s="1422">
        <v>686</v>
      </c>
      <c r="G76" s="1419"/>
      <c r="H76" s="1024">
        <v>371569.5005142343</v>
      </c>
      <c r="I76" s="1423">
        <v>424</v>
      </c>
      <c r="J76" s="1419"/>
      <c r="K76" s="1024">
        <v>61921.956858140788</v>
      </c>
      <c r="L76" s="1422">
        <v>87</v>
      </c>
      <c r="M76" s="1419"/>
      <c r="N76" s="1024">
        <v>319681.05219640699</v>
      </c>
      <c r="O76" s="1422">
        <v>53</v>
      </c>
      <c r="P76" s="1419"/>
      <c r="Q76" s="1024">
        <v>76186.517853323676</v>
      </c>
      <c r="R76" s="1025">
        <v>6326675</v>
      </c>
      <c r="S76" s="1024">
        <v>1172868</v>
      </c>
      <c r="T76" s="1024">
        <v>-8762</v>
      </c>
      <c r="U76" s="1026">
        <v>1164106</v>
      </c>
      <c r="V76" s="1025">
        <v>7490781</v>
      </c>
      <c r="W76" s="1024">
        <v>-18727</v>
      </c>
      <c r="X76" s="1025">
        <v>7472054</v>
      </c>
      <c r="Y76" s="1024">
        <v>0</v>
      </c>
      <c r="Z76" s="1025">
        <v>7472054</v>
      </c>
      <c r="AA76" s="1024">
        <v>4207248</v>
      </c>
      <c r="AB76" s="1024">
        <v>3264806</v>
      </c>
      <c r="AC76" s="1025">
        <v>816202</v>
      </c>
      <c r="AD76" s="1027">
        <v>7472054</v>
      </c>
      <c r="AE76" s="1419"/>
      <c r="AF76" s="1028">
        <v>8193829</v>
      </c>
      <c r="AG76" s="1422">
        <v>256</v>
      </c>
      <c r="AH76" s="1024">
        <v>1428237</v>
      </c>
      <c r="AI76" s="1422">
        <v>-5</v>
      </c>
      <c r="AJ76" s="1024">
        <v>10651</v>
      </c>
      <c r="AK76" s="1026">
        <v>1438888</v>
      </c>
      <c r="AL76" s="1028">
        <v>9632717</v>
      </c>
      <c r="AM76" s="1024">
        <v>-24082</v>
      </c>
      <c r="AN76" s="1028">
        <v>9608635</v>
      </c>
      <c r="AO76" s="1024">
        <v>0</v>
      </c>
      <c r="AP76" s="1028">
        <v>9608635</v>
      </c>
      <c r="AQ76" s="1024">
        <v>5149392</v>
      </c>
      <c r="AR76" s="1024">
        <v>4459243</v>
      </c>
      <c r="AS76" s="1028">
        <v>1114811</v>
      </c>
      <c r="AT76" s="1249">
        <v>17080689</v>
      </c>
      <c r="AU76" s="1250">
        <v>1931013</v>
      </c>
      <c r="AV76" s="1024">
        <v>24082</v>
      </c>
      <c r="AW76" s="1024">
        <v>19360</v>
      </c>
      <c r="AX76" s="1024">
        <v>4722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31812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20945</v>
      </c>
      <c r="AA82" s="1417">
        <v>13960</v>
      </c>
      <c r="AB82" s="1414">
        <v>6985</v>
      </c>
      <c r="AC82" s="1416">
        <v>1746</v>
      </c>
      <c r="AD82" s="1416">
        <v>20945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20945</v>
      </c>
      <c r="AU82" s="1418">
        <v>1746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155521</v>
      </c>
      <c r="AA83" s="804">
        <v>84072</v>
      </c>
      <c r="AB83" s="803">
        <v>71449</v>
      </c>
      <c r="AC83" s="222">
        <v>17862</v>
      </c>
      <c r="AD83" s="222">
        <v>155521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155521</v>
      </c>
      <c r="AU83" s="805">
        <v>17862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124417</v>
      </c>
      <c r="AA84" s="804">
        <v>67256</v>
      </c>
      <c r="AB84" s="803">
        <v>57161</v>
      </c>
      <c r="AC84" s="222">
        <v>14290</v>
      </c>
      <c r="AD84" s="222">
        <v>124417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124417</v>
      </c>
      <c r="AU84" s="805">
        <v>14290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1400</v>
      </c>
      <c r="D85" s="1419"/>
      <c r="E85" s="1022">
        <v>5497314.7412814917</v>
      </c>
      <c r="F85" s="1422">
        <v>686</v>
      </c>
      <c r="G85" s="1419"/>
      <c r="H85" s="1024">
        <v>371569.5005142343</v>
      </c>
      <c r="I85" s="1423">
        <v>424</v>
      </c>
      <c r="J85" s="1419"/>
      <c r="K85" s="1024">
        <v>61921.956858140788</v>
      </c>
      <c r="L85" s="1422">
        <v>87</v>
      </c>
      <c r="M85" s="1419"/>
      <c r="N85" s="1024">
        <v>319681.05219640699</v>
      </c>
      <c r="O85" s="1422">
        <v>53</v>
      </c>
      <c r="P85" s="1419"/>
      <c r="Q85" s="1024">
        <v>76186.517853323676</v>
      </c>
      <c r="R85" s="1025">
        <v>6326675</v>
      </c>
      <c r="S85" s="1024">
        <v>1172868</v>
      </c>
      <c r="T85" s="1024">
        <v>-8762</v>
      </c>
      <c r="U85" s="1026">
        <v>1164106</v>
      </c>
      <c r="V85" s="1025">
        <v>7490781</v>
      </c>
      <c r="W85" s="1024">
        <v>-18727</v>
      </c>
      <c r="X85" s="1025">
        <v>7472054</v>
      </c>
      <c r="Y85" s="1024">
        <v>0</v>
      </c>
      <c r="Z85" s="1025">
        <v>7772937</v>
      </c>
      <c r="AA85" s="1024">
        <v>4372536</v>
      </c>
      <c r="AB85" s="1024">
        <v>3400401</v>
      </c>
      <c r="AC85" s="1025">
        <v>850100</v>
      </c>
      <c r="AD85" s="1027">
        <v>7804749</v>
      </c>
      <c r="AE85" s="1419"/>
      <c r="AF85" s="1028">
        <v>8193829</v>
      </c>
      <c r="AG85" s="1422">
        <v>256</v>
      </c>
      <c r="AH85" s="1024">
        <v>1428237</v>
      </c>
      <c r="AI85" s="1422">
        <v>-5</v>
      </c>
      <c r="AJ85" s="1024">
        <v>10651</v>
      </c>
      <c r="AK85" s="1026">
        <v>1438888</v>
      </c>
      <c r="AL85" s="1028">
        <v>9632717</v>
      </c>
      <c r="AM85" s="1024">
        <v>-24082</v>
      </c>
      <c r="AN85" s="1028">
        <v>9608635</v>
      </c>
      <c r="AO85" s="1024">
        <v>0</v>
      </c>
      <c r="AP85" s="1028">
        <v>9608635</v>
      </c>
      <c r="AQ85" s="1024">
        <v>5149392</v>
      </c>
      <c r="AR85" s="1024">
        <v>4459243</v>
      </c>
      <c r="AS85" s="1028">
        <v>1114811</v>
      </c>
      <c r="AT85" s="801">
        <v>17381572</v>
      </c>
      <c r="AU85" s="801">
        <v>1964911</v>
      </c>
      <c r="AV85" s="1024">
        <v>24082</v>
      </c>
      <c r="AW85" s="1024">
        <v>19360</v>
      </c>
      <c r="AX85" s="1024">
        <v>4722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19360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49" x14ac:dyDescent="0.2">
      <c r="A97" s="40"/>
      <c r="B97" s="40"/>
      <c r="C97"/>
      <c r="D97"/>
      <c r="E97"/>
      <c r="F97"/>
      <c r="G97"/>
      <c r="AW97" s="31" t="s">
        <v>1630</v>
      </c>
    </row>
    <row r="98" spans="1:49" x14ac:dyDescent="0.2">
      <c r="AW98" s="31" t="s">
        <v>1642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495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146708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80028</v>
      </c>
      <c r="AM7" s="207"/>
      <c r="AN7" s="206"/>
      <c r="AO7" s="199">
        <v>0</v>
      </c>
      <c r="AP7" s="206"/>
      <c r="AQ7" s="207"/>
      <c r="AR7" s="207"/>
      <c r="AS7" s="206">
        <v>8043</v>
      </c>
      <c r="AT7" s="793">
        <v>235170</v>
      </c>
      <c r="AU7" s="794">
        <v>22489</v>
      </c>
      <c r="AV7" s="199">
        <v>200</v>
      </c>
      <c r="AW7" s="199">
        <v>179</v>
      </c>
      <c r="AX7" s="199">
        <v>21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5187</v>
      </c>
      <c r="AM10" s="225"/>
      <c r="AN10" s="224"/>
      <c r="AO10" s="216">
        <v>0</v>
      </c>
      <c r="AP10" s="224"/>
      <c r="AQ10" s="225"/>
      <c r="AR10" s="225"/>
      <c r="AS10" s="224">
        <v>1294</v>
      </c>
      <c r="AT10" s="795">
        <v>10184</v>
      </c>
      <c r="AU10" s="796">
        <v>2547</v>
      </c>
      <c r="AV10" s="216">
        <v>13</v>
      </c>
      <c r="AW10" s="216">
        <v>0</v>
      </c>
      <c r="AX10" s="216">
        <v>13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3759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8404</v>
      </c>
      <c r="AM16" s="240"/>
      <c r="AN16" s="239"/>
      <c r="AO16" s="230">
        <v>0</v>
      </c>
      <c r="AP16" s="239"/>
      <c r="AQ16" s="240"/>
      <c r="AR16" s="240"/>
      <c r="AS16" s="239">
        <v>778</v>
      </c>
      <c r="AT16" s="797">
        <v>12770</v>
      </c>
      <c r="AU16" s="798">
        <v>1249</v>
      </c>
      <c r="AV16" s="230">
        <v>21</v>
      </c>
      <c r="AW16" s="230">
        <v>20</v>
      </c>
      <c r="AX16" s="230">
        <v>1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5747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9249</v>
      </c>
      <c r="AM26" s="240"/>
      <c r="AN26" s="239"/>
      <c r="AO26" s="230">
        <v>0</v>
      </c>
      <c r="AP26" s="239"/>
      <c r="AQ26" s="240"/>
      <c r="AR26" s="240"/>
      <c r="AS26" s="239">
        <v>1819</v>
      </c>
      <c r="AT26" s="797">
        <v>26424</v>
      </c>
      <c r="AU26" s="798">
        <v>5163</v>
      </c>
      <c r="AV26" s="230">
        <v>23</v>
      </c>
      <c r="AW26" s="230">
        <v>7</v>
      </c>
      <c r="AX26" s="230">
        <v>16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43303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25950</v>
      </c>
      <c r="AM29" s="225"/>
      <c r="AN29" s="224"/>
      <c r="AO29" s="216">
        <v>0</v>
      </c>
      <c r="AP29" s="224"/>
      <c r="AQ29" s="225"/>
      <c r="AR29" s="225"/>
      <c r="AS29" s="224">
        <v>2365</v>
      </c>
      <c r="AT29" s="795">
        <v>59696</v>
      </c>
      <c r="AU29" s="796">
        <v>3618</v>
      </c>
      <c r="AV29" s="216">
        <v>65</v>
      </c>
      <c r="AW29" s="216">
        <v>62</v>
      </c>
      <c r="AX29" s="216">
        <v>3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33925</v>
      </c>
      <c r="AM32" s="207"/>
      <c r="AN32" s="206"/>
      <c r="AO32" s="199">
        <v>0</v>
      </c>
      <c r="AP32" s="206"/>
      <c r="AQ32" s="207"/>
      <c r="AR32" s="207"/>
      <c r="AS32" s="206">
        <v>8460</v>
      </c>
      <c r="AT32" s="793">
        <v>54396</v>
      </c>
      <c r="AU32" s="794">
        <v>13599</v>
      </c>
      <c r="AV32" s="199">
        <v>85</v>
      </c>
      <c r="AW32" s="199">
        <v>0</v>
      </c>
      <c r="AX32" s="199">
        <v>85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3673428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5571748</v>
      </c>
      <c r="AM34" s="225"/>
      <c r="AN34" s="224"/>
      <c r="AO34" s="216">
        <v>5787</v>
      </c>
      <c r="AP34" s="224"/>
      <c r="AQ34" s="225"/>
      <c r="AR34" s="225"/>
      <c r="AS34" s="224">
        <v>586218</v>
      </c>
      <c r="AT34" s="795">
        <v>9562117</v>
      </c>
      <c r="AU34" s="796">
        <v>974548</v>
      </c>
      <c r="AV34" s="216">
        <v>13929</v>
      </c>
      <c r="AW34" s="216">
        <v>12086</v>
      </c>
      <c r="AX34" s="216">
        <v>1843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15501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13997</v>
      </c>
      <c r="AM35" s="225"/>
      <c r="AN35" s="224"/>
      <c r="AO35" s="216">
        <v>0</v>
      </c>
      <c r="AP35" s="224"/>
      <c r="AQ35" s="225"/>
      <c r="AR35" s="225"/>
      <c r="AS35" s="224">
        <v>1777</v>
      </c>
      <c r="AT35" s="795">
        <v>26841</v>
      </c>
      <c r="AU35" s="796">
        <v>2419</v>
      </c>
      <c r="AV35" s="216">
        <v>35</v>
      </c>
      <c r="AW35" s="216">
        <v>26</v>
      </c>
      <c r="AX35" s="216">
        <v>9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6679</v>
      </c>
      <c r="AM42" s="207"/>
      <c r="AN42" s="206"/>
      <c r="AO42" s="199">
        <v>0</v>
      </c>
      <c r="AP42" s="206"/>
      <c r="AQ42" s="207"/>
      <c r="AR42" s="207"/>
      <c r="AS42" s="206">
        <v>1666</v>
      </c>
      <c r="AT42" s="793">
        <v>10151</v>
      </c>
      <c r="AU42" s="794">
        <v>2538</v>
      </c>
      <c r="AV42" s="199">
        <v>17</v>
      </c>
      <c r="AW42" s="199">
        <v>0</v>
      </c>
      <c r="AX42" s="199">
        <v>17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8541</v>
      </c>
      <c r="AM51" s="240"/>
      <c r="AN51" s="239"/>
      <c r="AO51" s="230">
        <v>0</v>
      </c>
      <c r="AP51" s="239"/>
      <c r="AQ51" s="240"/>
      <c r="AR51" s="240"/>
      <c r="AS51" s="239">
        <v>2130</v>
      </c>
      <c r="AT51" s="797">
        <v>9870</v>
      </c>
      <c r="AU51" s="798">
        <v>2468</v>
      </c>
      <c r="AV51" s="230">
        <v>21</v>
      </c>
      <c r="AW51" s="230">
        <v>0</v>
      </c>
      <c r="AX51" s="230">
        <v>21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532347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422558</v>
      </c>
      <c r="AM55" s="225"/>
      <c r="AN55" s="224"/>
      <c r="AO55" s="216">
        <v>0</v>
      </c>
      <c r="AP55" s="224"/>
      <c r="AQ55" s="225"/>
      <c r="AR55" s="225"/>
      <c r="AS55" s="224">
        <v>53028</v>
      </c>
      <c r="AT55" s="795">
        <v>1123248</v>
      </c>
      <c r="AU55" s="796">
        <v>139963</v>
      </c>
      <c r="AV55" s="216">
        <v>1056</v>
      </c>
      <c r="AW55" s="216">
        <v>787</v>
      </c>
      <c r="AX55" s="216">
        <v>269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234258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185654</v>
      </c>
      <c r="AM56" s="240"/>
      <c r="AN56" s="239"/>
      <c r="AO56" s="230">
        <v>0</v>
      </c>
      <c r="AP56" s="239"/>
      <c r="AQ56" s="240"/>
      <c r="AR56" s="240"/>
      <c r="AS56" s="239">
        <v>16548</v>
      </c>
      <c r="AT56" s="797">
        <v>428657</v>
      </c>
      <c r="AU56" s="798">
        <v>38469</v>
      </c>
      <c r="AV56" s="230">
        <v>464</v>
      </c>
      <c r="AW56" s="230">
        <v>447</v>
      </c>
      <c r="AX56" s="230">
        <v>17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3631</v>
      </c>
      <c r="AM58" s="225"/>
      <c r="AN58" s="224"/>
      <c r="AO58" s="216">
        <v>0</v>
      </c>
      <c r="AP58" s="224"/>
      <c r="AQ58" s="225"/>
      <c r="AR58" s="225"/>
      <c r="AS58" s="224">
        <v>906</v>
      </c>
      <c r="AT58" s="795">
        <v>6153</v>
      </c>
      <c r="AU58" s="796">
        <v>1539</v>
      </c>
      <c r="AV58" s="216">
        <v>9</v>
      </c>
      <c r="AW58" s="216">
        <v>0</v>
      </c>
      <c r="AX58" s="216">
        <v>9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17209</v>
      </c>
      <c r="AM61" s="240"/>
      <c r="AN61" s="239"/>
      <c r="AO61" s="230">
        <v>0</v>
      </c>
      <c r="AP61" s="239"/>
      <c r="AQ61" s="240"/>
      <c r="AR61" s="240"/>
      <c r="AS61" s="239">
        <v>4292</v>
      </c>
      <c r="AT61" s="797">
        <v>33947</v>
      </c>
      <c r="AU61" s="798">
        <v>8487</v>
      </c>
      <c r="AV61" s="230">
        <v>43</v>
      </c>
      <c r="AW61" s="230">
        <v>0</v>
      </c>
      <c r="AX61" s="230">
        <v>43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15702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7245</v>
      </c>
      <c r="AM63" s="225"/>
      <c r="AN63" s="224"/>
      <c r="AO63" s="216">
        <v>0</v>
      </c>
      <c r="AP63" s="224"/>
      <c r="AQ63" s="225"/>
      <c r="AR63" s="225"/>
      <c r="AS63" s="224">
        <v>867</v>
      </c>
      <c r="AT63" s="795">
        <v>19966</v>
      </c>
      <c r="AU63" s="796">
        <v>1442</v>
      </c>
      <c r="AV63" s="216">
        <v>18</v>
      </c>
      <c r="AW63" s="216">
        <v>14</v>
      </c>
      <c r="AX63" s="216">
        <v>4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1000</v>
      </c>
      <c r="D76" s="1419"/>
      <c r="E76" s="1022">
        <v>3909795.1056257891</v>
      </c>
      <c r="F76" s="1422">
        <v>821</v>
      </c>
      <c r="G76" s="1419"/>
      <c r="H76" s="1024">
        <v>438619.91079120745</v>
      </c>
      <c r="I76" s="1423">
        <v>43</v>
      </c>
      <c r="J76" s="1419"/>
      <c r="K76" s="1024">
        <v>6443.704436214879</v>
      </c>
      <c r="L76" s="1422">
        <v>74</v>
      </c>
      <c r="M76" s="1419"/>
      <c r="N76" s="1024">
        <v>272467.7456608137</v>
      </c>
      <c r="O76" s="1422">
        <v>29</v>
      </c>
      <c r="P76" s="1419"/>
      <c r="Q76" s="1024">
        <v>43427.858637782207</v>
      </c>
      <c r="R76" s="1025">
        <v>4670753</v>
      </c>
      <c r="S76" s="1024">
        <v>562142</v>
      </c>
      <c r="T76" s="1024">
        <v>6452</v>
      </c>
      <c r="U76" s="1026">
        <v>568594</v>
      </c>
      <c r="V76" s="1025">
        <v>5239347</v>
      </c>
      <c r="W76" s="1024">
        <v>-13098</v>
      </c>
      <c r="X76" s="1025">
        <v>5226249</v>
      </c>
      <c r="Y76" s="1024">
        <v>3548</v>
      </c>
      <c r="Z76" s="1025">
        <v>5229797</v>
      </c>
      <c r="AA76" s="1024">
        <v>3108424</v>
      </c>
      <c r="AB76" s="1024">
        <v>2121373</v>
      </c>
      <c r="AC76" s="1025">
        <v>530347</v>
      </c>
      <c r="AD76" s="1027">
        <v>5229797</v>
      </c>
      <c r="AE76" s="1419"/>
      <c r="AF76" s="1028">
        <v>5756263</v>
      </c>
      <c r="AG76" s="1422">
        <v>118</v>
      </c>
      <c r="AH76" s="1024">
        <v>633350</v>
      </c>
      <c r="AI76" s="1422">
        <v>2</v>
      </c>
      <c r="AJ76" s="1024">
        <v>10392</v>
      </c>
      <c r="AK76" s="1026">
        <v>643742</v>
      </c>
      <c r="AL76" s="1028">
        <v>6400005</v>
      </c>
      <c r="AM76" s="1024">
        <v>-15999</v>
      </c>
      <c r="AN76" s="1028">
        <v>6384006</v>
      </c>
      <c r="AO76" s="1024">
        <v>5787</v>
      </c>
      <c r="AP76" s="1028">
        <v>6389793</v>
      </c>
      <c r="AQ76" s="1024">
        <v>3629048</v>
      </c>
      <c r="AR76" s="1024">
        <v>2760745</v>
      </c>
      <c r="AS76" s="1028">
        <v>690191</v>
      </c>
      <c r="AT76" s="1249">
        <v>11619590</v>
      </c>
      <c r="AU76" s="1250">
        <v>1220538</v>
      </c>
      <c r="AV76" s="1024">
        <v>15999</v>
      </c>
      <c r="AW76" s="1024">
        <v>13628</v>
      </c>
      <c r="AX76" s="1024">
        <v>2371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13334</v>
      </c>
      <c r="AA82" s="1417">
        <v>8888</v>
      </c>
      <c r="AB82" s="1414">
        <v>4446</v>
      </c>
      <c r="AC82" s="1416">
        <v>1112</v>
      </c>
      <c r="AD82" s="1416">
        <v>13334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13334</v>
      </c>
      <c r="AU82" s="1418">
        <v>1112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124768</v>
      </c>
      <c r="AA83" s="804">
        <v>63456</v>
      </c>
      <c r="AB83" s="803">
        <v>61312</v>
      </c>
      <c r="AC83" s="222">
        <v>15328</v>
      </c>
      <c r="AD83" s="222">
        <v>124768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124768</v>
      </c>
      <c r="AU83" s="805">
        <v>15328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99815</v>
      </c>
      <c r="AA84" s="804">
        <v>50768</v>
      </c>
      <c r="AB84" s="803">
        <v>49047</v>
      </c>
      <c r="AC84" s="222">
        <v>12262</v>
      </c>
      <c r="AD84" s="222">
        <v>99815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99815</v>
      </c>
      <c r="AU84" s="805">
        <v>12262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1000</v>
      </c>
      <c r="D85" s="1419"/>
      <c r="E85" s="1022">
        <v>3909795.1056257891</v>
      </c>
      <c r="F85" s="1422">
        <v>821</v>
      </c>
      <c r="G85" s="1419"/>
      <c r="H85" s="1024">
        <v>438619.91079120745</v>
      </c>
      <c r="I85" s="1423">
        <v>43</v>
      </c>
      <c r="J85" s="1419"/>
      <c r="K85" s="1024">
        <v>6443.704436214879</v>
      </c>
      <c r="L85" s="1422">
        <v>74</v>
      </c>
      <c r="M85" s="1419"/>
      <c r="N85" s="1024">
        <v>272467.7456608137</v>
      </c>
      <c r="O85" s="1422">
        <v>29</v>
      </c>
      <c r="P85" s="1419"/>
      <c r="Q85" s="1024">
        <v>43427.858637782207</v>
      </c>
      <c r="R85" s="1025">
        <v>4670753</v>
      </c>
      <c r="S85" s="1024">
        <v>562142</v>
      </c>
      <c r="T85" s="1024">
        <v>6452</v>
      </c>
      <c r="U85" s="1026">
        <v>568594</v>
      </c>
      <c r="V85" s="1025">
        <v>5239347</v>
      </c>
      <c r="W85" s="1024">
        <v>-13098</v>
      </c>
      <c r="X85" s="1025">
        <v>5226249</v>
      </c>
      <c r="Y85" s="1024">
        <v>3548</v>
      </c>
      <c r="Z85" s="1025">
        <v>5467714</v>
      </c>
      <c r="AA85" s="1024">
        <v>3231536</v>
      </c>
      <c r="AB85" s="1024">
        <v>2236178</v>
      </c>
      <c r="AC85" s="1025">
        <v>559049</v>
      </c>
      <c r="AD85" s="1027">
        <v>5477714</v>
      </c>
      <c r="AE85" s="1419"/>
      <c r="AF85" s="1028">
        <v>5756263</v>
      </c>
      <c r="AG85" s="1422">
        <v>118</v>
      </c>
      <c r="AH85" s="1024">
        <v>633350</v>
      </c>
      <c r="AI85" s="1422">
        <v>2</v>
      </c>
      <c r="AJ85" s="1024">
        <v>10392</v>
      </c>
      <c r="AK85" s="1026">
        <v>643742</v>
      </c>
      <c r="AL85" s="1028">
        <v>6400005</v>
      </c>
      <c r="AM85" s="1024">
        <v>-15999</v>
      </c>
      <c r="AN85" s="1028">
        <v>6384006</v>
      </c>
      <c r="AO85" s="1024">
        <v>5787</v>
      </c>
      <c r="AP85" s="1028">
        <v>6389793</v>
      </c>
      <c r="AQ85" s="1024">
        <v>3629048</v>
      </c>
      <c r="AR85" s="1024">
        <v>2760745</v>
      </c>
      <c r="AS85" s="1028">
        <v>690191</v>
      </c>
      <c r="AT85" s="801">
        <v>11857507</v>
      </c>
      <c r="AU85" s="801">
        <v>1249240</v>
      </c>
      <c r="AV85" s="1024">
        <v>15999</v>
      </c>
      <c r="AW85" s="1024">
        <v>13628</v>
      </c>
      <c r="AX85" s="1024">
        <v>2371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13628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496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42815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24624</v>
      </c>
      <c r="AM7" s="207"/>
      <c r="AN7" s="206"/>
      <c r="AO7" s="199">
        <v>0</v>
      </c>
      <c r="AP7" s="206"/>
      <c r="AQ7" s="207"/>
      <c r="AR7" s="207"/>
      <c r="AS7" s="206">
        <v>3163</v>
      </c>
      <c r="AT7" s="793">
        <v>82853</v>
      </c>
      <c r="AU7" s="794">
        <v>10618</v>
      </c>
      <c r="AV7" s="199">
        <v>62</v>
      </c>
      <c r="AW7" s="199">
        <v>45</v>
      </c>
      <c r="AX7" s="199">
        <v>17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12094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-3930</v>
      </c>
      <c r="AT23" s="795">
        <v>0</v>
      </c>
      <c r="AU23" s="796">
        <v>-5940</v>
      </c>
      <c r="AV23" s="216">
        <v>0</v>
      </c>
      <c r="AW23" s="216">
        <v>59</v>
      </c>
      <c r="AX23" s="216">
        <v>-59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5640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15137</v>
      </c>
      <c r="AM29" s="225"/>
      <c r="AN29" s="224"/>
      <c r="AO29" s="216">
        <v>0</v>
      </c>
      <c r="AP29" s="224"/>
      <c r="AQ29" s="225"/>
      <c r="AR29" s="225"/>
      <c r="AS29" s="224">
        <v>3091</v>
      </c>
      <c r="AT29" s="795">
        <v>33710</v>
      </c>
      <c r="AU29" s="796">
        <v>6806</v>
      </c>
      <c r="AV29" s="216">
        <v>38</v>
      </c>
      <c r="AW29" s="216">
        <v>10</v>
      </c>
      <c r="AX29" s="216">
        <v>28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2625448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3697925</v>
      </c>
      <c r="AM34" s="225"/>
      <c r="AN34" s="224"/>
      <c r="AO34" s="216">
        <v>0</v>
      </c>
      <c r="AP34" s="224"/>
      <c r="AQ34" s="225"/>
      <c r="AR34" s="225"/>
      <c r="AS34" s="224">
        <v>372050</v>
      </c>
      <c r="AT34" s="795">
        <v>6410387</v>
      </c>
      <c r="AU34" s="796">
        <v>615997</v>
      </c>
      <c r="AV34" s="216">
        <v>9245</v>
      </c>
      <c r="AW34" s="216">
        <v>8272</v>
      </c>
      <c r="AX34" s="216">
        <v>973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112427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94276</v>
      </c>
      <c r="AM55" s="225"/>
      <c r="AN55" s="224"/>
      <c r="AO55" s="216">
        <v>0</v>
      </c>
      <c r="AP55" s="224"/>
      <c r="AQ55" s="225"/>
      <c r="AR55" s="225"/>
      <c r="AS55" s="224">
        <v>12058</v>
      </c>
      <c r="AT55" s="795">
        <v>241830</v>
      </c>
      <c r="AU55" s="796">
        <v>30314</v>
      </c>
      <c r="AV55" s="216">
        <v>236</v>
      </c>
      <c r="AW55" s="216">
        <v>172</v>
      </c>
      <c r="AX55" s="216">
        <v>64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144122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83440</v>
      </c>
      <c r="AM56" s="240"/>
      <c r="AN56" s="239"/>
      <c r="AO56" s="230">
        <v>0</v>
      </c>
      <c r="AP56" s="239"/>
      <c r="AQ56" s="240"/>
      <c r="AR56" s="240"/>
      <c r="AS56" s="239">
        <v>3904</v>
      </c>
      <c r="AT56" s="797">
        <v>194911</v>
      </c>
      <c r="AU56" s="798">
        <v>7864</v>
      </c>
      <c r="AV56" s="230">
        <v>209</v>
      </c>
      <c r="AW56" s="230">
        <v>254</v>
      </c>
      <c r="AX56" s="230">
        <v>-45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5070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-808</v>
      </c>
      <c r="AT57" s="793">
        <v>0</v>
      </c>
      <c r="AU57" s="794">
        <v>-1650</v>
      </c>
      <c r="AV57" s="199">
        <v>0</v>
      </c>
      <c r="AW57" s="199">
        <v>12</v>
      </c>
      <c r="AX57" s="199">
        <v>-12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621</v>
      </c>
      <c r="D76" s="1419"/>
      <c r="E76" s="1022">
        <v>2376099.242024411</v>
      </c>
      <c r="F76" s="1422">
        <v>618</v>
      </c>
      <c r="G76" s="1419"/>
      <c r="H76" s="1024">
        <v>322742.9159820333</v>
      </c>
      <c r="I76" s="1423">
        <v>204</v>
      </c>
      <c r="J76" s="1419"/>
      <c r="K76" s="1024">
        <v>29091.373634599924</v>
      </c>
      <c r="L76" s="1422">
        <v>62</v>
      </c>
      <c r="M76" s="1419"/>
      <c r="N76" s="1024">
        <v>219682.42257990915</v>
      </c>
      <c r="O76" s="1422">
        <v>0</v>
      </c>
      <c r="P76" s="1419"/>
      <c r="Q76" s="1024">
        <v>0</v>
      </c>
      <c r="R76" s="1025">
        <v>2947616</v>
      </c>
      <c r="S76" s="1024">
        <v>220235</v>
      </c>
      <c r="T76" s="1024">
        <v>-102108</v>
      </c>
      <c r="U76" s="1026">
        <v>118127</v>
      </c>
      <c r="V76" s="1025">
        <v>3065743</v>
      </c>
      <c r="W76" s="1024">
        <v>-7664</v>
      </c>
      <c r="X76" s="1025">
        <v>3058079</v>
      </c>
      <c r="Y76" s="1024">
        <v>0</v>
      </c>
      <c r="Z76" s="1025">
        <v>3058079</v>
      </c>
      <c r="AA76" s="1024">
        <v>1960160</v>
      </c>
      <c r="AB76" s="1024">
        <v>1097919</v>
      </c>
      <c r="AC76" s="1025">
        <v>274481</v>
      </c>
      <c r="AD76" s="1027">
        <v>3058079</v>
      </c>
      <c r="AE76" s="1419"/>
      <c r="AF76" s="1028">
        <v>3732774</v>
      </c>
      <c r="AG76" s="1422">
        <v>57</v>
      </c>
      <c r="AH76" s="1024">
        <v>330085</v>
      </c>
      <c r="AI76" s="1422">
        <v>-47</v>
      </c>
      <c r="AJ76" s="1024">
        <v>-147457</v>
      </c>
      <c r="AK76" s="1026">
        <v>182628</v>
      </c>
      <c r="AL76" s="1028">
        <v>3915402</v>
      </c>
      <c r="AM76" s="1024">
        <v>-9790</v>
      </c>
      <c r="AN76" s="1028">
        <v>3905612</v>
      </c>
      <c r="AO76" s="1024">
        <v>0</v>
      </c>
      <c r="AP76" s="1028">
        <v>3905612</v>
      </c>
      <c r="AQ76" s="1024">
        <v>2347504</v>
      </c>
      <c r="AR76" s="1024">
        <v>1558108</v>
      </c>
      <c r="AS76" s="1028">
        <v>389528</v>
      </c>
      <c r="AT76" s="1249">
        <v>6963691</v>
      </c>
      <c r="AU76" s="1250">
        <v>664009</v>
      </c>
      <c r="AV76" s="1024">
        <v>9790</v>
      </c>
      <c r="AW76" s="1024">
        <v>8824</v>
      </c>
      <c r="AX76" s="1024">
        <v>966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7080</v>
      </c>
      <c r="AA82" s="1417">
        <v>4720</v>
      </c>
      <c r="AB82" s="1414">
        <v>2360</v>
      </c>
      <c r="AC82" s="1416">
        <v>590</v>
      </c>
      <c r="AD82" s="1416">
        <v>7080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7080</v>
      </c>
      <c r="AU82" s="1418">
        <v>590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74400</v>
      </c>
      <c r="AA83" s="804">
        <v>49384</v>
      </c>
      <c r="AB83" s="803">
        <v>25016</v>
      </c>
      <c r="AC83" s="222">
        <v>6254</v>
      </c>
      <c r="AD83" s="222">
        <v>74400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74400</v>
      </c>
      <c r="AU83" s="805">
        <v>6254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59521</v>
      </c>
      <c r="AA84" s="804">
        <v>39512</v>
      </c>
      <c r="AB84" s="803">
        <v>20009</v>
      </c>
      <c r="AC84" s="222">
        <v>5002</v>
      </c>
      <c r="AD84" s="222">
        <v>59521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59521</v>
      </c>
      <c r="AU84" s="805">
        <v>5002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621</v>
      </c>
      <c r="D85" s="1419"/>
      <c r="E85" s="1022">
        <v>2376099.242024411</v>
      </c>
      <c r="F85" s="1422">
        <v>618</v>
      </c>
      <c r="G85" s="1419"/>
      <c r="H85" s="1024">
        <v>322742.9159820333</v>
      </c>
      <c r="I85" s="1423">
        <v>204</v>
      </c>
      <c r="J85" s="1419"/>
      <c r="K85" s="1024">
        <v>29091.373634599924</v>
      </c>
      <c r="L85" s="1422">
        <v>62</v>
      </c>
      <c r="M85" s="1419"/>
      <c r="N85" s="1024">
        <v>219682.42257990915</v>
      </c>
      <c r="O85" s="1422">
        <v>0</v>
      </c>
      <c r="P85" s="1419"/>
      <c r="Q85" s="1024">
        <v>0</v>
      </c>
      <c r="R85" s="1025">
        <v>2947616</v>
      </c>
      <c r="S85" s="1024">
        <v>220235</v>
      </c>
      <c r="T85" s="1024">
        <v>-102108</v>
      </c>
      <c r="U85" s="1026">
        <v>118127</v>
      </c>
      <c r="V85" s="1025">
        <v>3065743</v>
      </c>
      <c r="W85" s="1024">
        <v>-7664</v>
      </c>
      <c r="X85" s="1025">
        <v>3058079</v>
      </c>
      <c r="Y85" s="1024">
        <v>0</v>
      </c>
      <c r="Z85" s="1025">
        <v>3199080</v>
      </c>
      <c r="AA85" s="1024">
        <v>2053776</v>
      </c>
      <c r="AB85" s="1024">
        <v>1145304</v>
      </c>
      <c r="AC85" s="1025">
        <v>286327</v>
      </c>
      <c r="AD85" s="1027">
        <v>3199080</v>
      </c>
      <c r="AE85" s="1419"/>
      <c r="AF85" s="1028">
        <v>3732774</v>
      </c>
      <c r="AG85" s="1422">
        <v>57</v>
      </c>
      <c r="AH85" s="1024">
        <v>330085</v>
      </c>
      <c r="AI85" s="1422">
        <v>-47</v>
      </c>
      <c r="AJ85" s="1024">
        <v>-147457</v>
      </c>
      <c r="AK85" s="1026">
        <v>182628</v>
      </c>
      <c r="AL85" s="1028">
        <v>3915402</v>
      </c>
      <c r="AM85" s="1024">
        <v>-9790</v>
      </c>
      <c r="AN85" s="1028">
        <v>3905612</v>
      </c>
      <c r="AO85" s="1024">
        <v>0</v>
      </c>
      <c r="AP85" s="1028">
        <v>3905612</v>
      </c>
      <c r="AQ85" s="1024">
        <v>2347504</v>
      </c>
      <c r="AR85" s="1024">
        <v>1558108</v>
      </c>
      <c r="AS85" s="1028">
        <v>389528</v>
      </c>
      <c r="AT85" s="801">
        <v>7104692</v>
      </c>
      <c r="AU85" s="801">
        <v>675855</v>
      </c>
      <c r="AV85" s="1024">
        <v>9790</v>
      </c>
      <c r="AW85" s="1024">
        <v>8824</v>
      </c>
      <c r="AX85" s="1024">
        <v>966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8824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  <c r="AW96" s="31" t="s">
        <v>1630</v>
      </c>
    </row>
    <row r="97" spans="1:49" x14ac:dyDescent="0.2">
      <c r="A97" s="40"/>
      <c r="B97" s="40"/>
      <c r="C97"/>
      <c r="D97"/>
      <c r="E97"/>
      <c r="F97"/>
      <c r="G97"/>
      <c r="AW97" s="31" t="s">
        <v>1642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505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12942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32314</v>
      </c>
      <c r="AM9" s="225"/>
      <c r="AN9" s="224"/>
      <c r="AO9" s="216">
        <v>0</v>
      </c>
      <c r="AP9" s="224"/>
      <c r="AQ9" s="225"/>
      <c r="AR9" s="225"/>
      <c r="AS9" s="224">
        <v>5686</v>
      </c>
      <c r="AT9" s="795">
        <v>54313</v>
      </c>
      <c r="AU9" s="796">
        <v>9054</v>
      </c>
      <c r="AV9" s="216">
        <v>81</v>
      </c>
      <c r="AW9" s="216">
        <v>36</v>
      </c>
      <c r="AX9" s="216">
        <v>45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3043757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5450246</v>
      </c>
      <c r="AM23" s="225"/>
      <c r="AN23" s="224"/>
      <c r="AO23" s="216">
        <v>0</v>
      </c>
      <c r="AP23" s="224"/>
      <c r="AQ23" s="225"/>
      <c r="AR23" s="225"/>
      <c r="AS23" s="224">
        <v>455335</v>
      </c>
      <c r="AT23" s="795">
        <v>8339179</v>
      </c>
      <c r="AU23" s="796">
        <v>674951</v>
      </c>
      <c r="AV23" s="216">
        <v>13626</v>
      </c>
      <c r="AW23" s="216">
        <v>13591</v>
      </c>
      <c r="AX23" s="216">
        <v>35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41662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30685</v>
      </c>
      <c r="AM38" s="225"/>
      <c r="AN38" s="224"/>
      <c r="AO38" s="216">
        <v>0</v>
      </c>
      <c r="AP38" s="224"/>
      <c r="AQ38" s="225"/>
      <c r="AR38" s="225"/>
      <c r="AS38" s="224">
        <v>4526</v>
      </c>
      <c r="AT38" s="795">
        <v>91683</v>
      </c>
      <c r="AU38" s="796">
        <v>12869</v>
      </c>
      <c r="AV38" s="216">
        <v>77</v>
      </c>
      <c r="AW38" s="216">
        <v>47</v>
      </c>
      <c r="AX38" s="216">
        <v>30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7332</v>
      </c>
      <c r="AM52" s="207"/>
      <c r="AN52" s="206"/>
      <c r="AO52" s="199">
        <v>0</v>
      </c>
      <c r="AP52" s="206"/>
      <c r="AQ52" s="207"/>
      <c r="AR52" s="207"/>
      <c r="AS52" s="206">
        <v>1829</v>
      </c>
      <c r="AT52" s="793">
        <v>20395</v>
      </c>
      <c r="AU52" s="794">
        <v>5099</v>
      </c>
      <c r="AV52" s="199">
        <v>18</v>
      </c>
      <c r="AW52" s="199">
        <v>0</v>
      </c>
      <c r="AX52" s="199">
        <v>18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3481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23488</v>
      </c>
      <c r="AM67" s="207"/>
      <c r="AN67" s="206"/>
      <c r="AO67" s="199">
        <v>0</v>
      </c>
      <c r="AP67" s="206"/>
      <c r="AQ67" s="207"/>
      <c r="AR67" s="207"/>
      <c r="AS67" s="206">
        <v>4003</v>
      </c>
      <c r="AT67" s="793">
        <v>31783</v>
      </c>
      <c r="AU67" s="794">
        <v>5514</v>
      </c>
      <c r="AV67" s="199">
        <v>59</v>
      </c>
      <c r="AW67" s="199">
        <v>28</v>
      </c>
      <c r="AX67" s="199">
        <v>31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29980</v>
      </c>
      <c r="AM73" s="225"/>
      <c r="AN73" s="224"/>
      <c r="AO73" s="216">
        <v>0</v>
      </c>
      <c r="AP73" s="224"/>
      <c r="AQ73" s="225"/>
      <c r="AR73" s="225"/>
      <c r="AS73" s="224">
        <v>7476</v>
      </c>
      <c r="AT73" s="795">
        <v>59339</v>
      </c>
      <c r="AU73" s="796">
        <v>14835</v>
      </c>
      <c r="AV73" s="418">
        <v>75</v>
      </c>
      <c r="AW73" s="418">
        <v>0</v>
      </c>
      <c r="AX73" s="418">
        <v>75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52594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90554</v>
      </c>
      <c r="AM74" s="225"/>
      <c r="AN74" s="224"/>
      <c r="AO74" s="216">
        <v>0</v>
      </c>
      <c r="AP74" s="224"/>
      <c r="AQ74" s="225"/>
      <c r="AR74" s="225"/>
      <c r="AS74" s="224">
        <v>17530</v>
      </c>
      <c r="AT74" s="795">
        <v>215266</v>
      </c>
      <c r="AU74" s="796">
        <v>40021</v>
      </c>
      <c r="AV74" s="418">
        <v>226</v>
      </c>
      <c r="AW74" s="418">
        <v>76</v>
      </c>
      <c r="AX74" s="418">
        <v>150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17941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39049</v>
      </c>
      <c r="AM75" s="225"/>
      <c r="AN75" s="224"/>
      <c r="AO75" s="216">
        <v>0</v>
      </c>
      <c r="AP75" s="224"/>
      <c r="AQ75" s="225"/>
      <c r="AR75" s="225"/>
      <c r="AS75" s="224">
        <v>7632</v>
      </c>
      <c r="AT75" s="1246">
        <v>90969</v>
      </c>
      <c r="AU75" s="1247">
        <v>17655</v>
      </c>
      <c r="AV75" s="1396">
        <v>98</v>
      </c>
      <c r="AW75" s="1396">
        <v>32</v>
      </c>
      <c r="AX75" s="1396">
        <v>66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710</v>
      </c>
      <c r="D76" s="1419"/>
      <c r="E76" s="1022">
        <v>2571914.7308459738</v>
      </c>
      <c r="F76" s="1422">
        <v>642</v>
      </c>
      <c r="G76" s="1419"/>
      <c r="H76" s="1024">
        <v>295705.59881630779</v>
      </c>
      <c r="I76" s="1423">
        <v>211</v>
      </c>
      <c r="J76" s="1419"/>
      <c r="K76" s="1024">
        <v>26652.698570684315</v>
      </c>
      <c r="L76" s="1422">
        <v>88</v>
      </c>
      <c r="M76" s="1419"/>
      <c r="N76" s="1024">
        <v>274971.62616454123</v>
      </c>
      <c r="O76" s="1422">
        <v>2</v>
      </c>
      <c r="P76" s="1419"/>
      <c r="Q76" s="1024">
        <v>3133.9959254700607</v>
      </c>
      <c r="R76" s="1025">
        <v>3172377</v>
      </c>
      <c r="S76" s="1024">
        <v>64074</v>
      </c>
      <c r="T76" s="1024">
        <v>-14858</v>
      </c>
      <c r="U76" s="1026">
        <v>49216</v>
      </c>
      <c r="V76" s="1025">
        <v>3221593</v>
      </c>
      <c r="W76" s="1024">
        <v>-8054</v>
      </c>
      <c r="X76" s="1025">
        <v>3213539</v>
      </c>
      <c r="Y76" s="1024">
        <v>0</v>
      </c>
      <c r="Z76" s="1025">
        <v>3213539</v>
      </c>
      <c r="AA76" s="1024">
        <v>2109624</v>
      </c>
      <c r="AB76" s="1024">
        <v>1103915</v>
      </c>
      <c r="AC76" s="1025">
        <v>275981</v>
      </c>
      <c r="AD76" s="1027">
        <v>3213539</v>
      </c>
      <c r="AE76" s="1419"/>
      <c r="AF76" s="1028">
        <v>5778166</v>
      </c>
      <c r="AG76" s="1422">
        <v>5</v>
      </c>
      <c r="AH76" s="1024">
        <v>-64781</v>
      </c>
      <c r="AI76" s="1422">
        <v>-4</v>
      </c>
      <c r="AJ76" s="1024">
        <v>-9737</v>
      </c>
      <c r="AK76" s="1026">
        <v>-74518</v>
      </c>
      <c r="AL76" s="1028">
        <v>5703648</v>
      </c>
      <c r="AM76" s="1024">
        <v>-14260</v>
      </c>
      <c r="AN76" s="1028">
        <v>5689388</v>
      </c>
      <c r="AO76" s="1024">
        <v>0</v>
      </c>
      <c r="AP76" s="1028">
        <v>5689388</v>
      </c>
      <c r="AQ76" s="1024">
        <v>3673320</v>
      </c>
      <c r="AR76" s="1024">
        <v>2016068</v>
      </c>
      <c r="AS76" s="1028">
        <v>504017</v>
      </c>
      <c r="AT76" s="1249">
        <v>8902927</v>
      </c>
      <c r="AU76" s="1250">
        <v>779998</v>
      </c>
      <c r="AV76" s="1024">
        <v>14260</v>
      </c>
      <c r="AW76" s="1024">
        <v>13810</v>
      </c>
      <c r="AX76" s="1024">
        <v>450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7965</v>
      </c>
      <c r="AA82" s="1417">
        <v>5312</v>
      </c>
      <c r="AB82" s="1414">
        <v>2653</v>
      </c>
      <c r="AC82" s="1416">
        <v>663</v>
      </c>
      <c r="AD82" s="1416">
        <v>7965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7965</v>
      </c>
      <c r="AU82" s="1418">
        <v>663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111983</v>
      </c>
      <c r="AA83" s="804">
        <v>68000</v>
      </c>
      <c r="AB83" s="803">
        <v>43983</v>
      </c>
      <c r="AC83" s="222">
        <v>10996</v>
      </c>
      <c r="AD83" s="222">
        <v>111983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111983</v>
      </c>
      <c r="AU83" s="805">
        <v>10996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89586</v>
      </c>
      <c r="AA84" s="804">
        <v>54400</v>
      </c>
      <c r="AB84" s="803">
        <v>35186</v>
      </c>
      <c r="AC84" s="222">
        <v>8797</v>
      </c>
      <c r="AD84" s="222">
        <v>89586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89586</v>
      </c>
      <c r="AU84" s="805">
        <v>8797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710</v>
      </c>
      <c r="D85" s="1419"/>
      <c r="E85" s="1022">
        <v>2571914.7308459738</v>
      </c>
      <c r="F85" s="1422">
        <v>642</v>
      </c>
      <c r="G85" s="1419"/>
      <c r="H85" s="1024">
        <v>295705.59881630779</v>
      </c>
      <c r="I85" s="1423">
        <v>211</v>
      </c>
      <c r="J85" s="1419"/>
      <c r="K85" s="1024">
        <v>26652.698570684315</v>
      </c>
      <c r="L85" s="1422">
        <v>88</v>
      </c>
      <c r="M85" s="1419"/>
      <c r="N85" s="1024">
        <v>274971.62616454123</v>
      </c>
      <c r="O85" s="1422">
        <v>2</v>
      </c>
      <c r="P85" s="1419"/>
      <c r="Q85" s="1024">
        <v>3133.9959254700607</v>
      </c>
      <c r="R85" s="1025">
        <v>3172377</v>
      </c>
      <c r="S85" s="1024">
        <v>64074</v>
      </c>
      <c r="T85" s="1024">
        <v>-14858</v>
      </c>
      <c r="U85" s="1026">
        <v>49216</v>
      </c>
      <c r="V85" s="1025">
        <v>3221593</v>
      </c>
      <c r="W85" s="1024">
        <v>-8054</v>
      </c>
      <c r="X85" s="1025">
        <v>3213539</v>
      </c>
      <c r="Y85" s="1024">
        <v>0</v>
      </c>
      <c r="Z85" s="1025">
        <v>3423073</v>
      </c>
      <c r="AA85" s="1024">
        <v>2237336</v>
      </c>
      <c r="AB85" s="1024">
        <v>1185737</v>
      </c>
      <c r="AC85" s="1025">
        <v>296437</v>
      </c>
      <c r="AD85" s="1027">
        <v>3423073</v>
      </c>
      <c r="AE85" s="1419"/>
      <c r="AF85" s="1028">
        <v>5778166</v>
      </c>
      <c r="AG85" s="1422">
        <v>5</v>
      </c>
      <c r="AH85" s="1024">
        <v>-64781</v>
      </c>
      <c r="AI85" s="1422">
        <v>-4</v>
      </c>
      <c r="AJ85" s="1024">
        <v>-9737</v>
      </c>
      <c r="AK85" s="1026">
        <v>-74518</v>
      </c>
      <c r="AL85" s="1028">
        <v>5703648</v>
      </c>
      <c r="AM85" s="1024">
        <v>-14260</v>
      </c>
      <c r="AN85" s="1028">
        <v>5689388</v>
      </c>
      <c r="AO85" s="1024">
        <v>0</v>
      </c>
      <c r="AP85" s="1028">
        <v>5689388</v>
      </c>
      <c r="AQ85" s="1024">
        <v>3673320</v>
      </c>
      <c r="AR85" s="1024">
        <v>2016068</v>
      </c>
      <c r="AS85" s="1028">
        <v>504017</v>
      </c>
      <c r="AT85" s="801">
        <v>9112461</v>
      </c>
      <c r="AU85" s="801">
        <v>800454</v>
      </c>
      <c r="AV85" s="1024">
        <v>14260</v>
      </c>
      <c r="AW85" s="1024">
        <v>13810</v>
      </c>
      <c r="AX85" s="1024">
        <v>450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13810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9" tint="0.59999389629810485"/>
  </sheetPr>
  <dimension ref="A1:AY10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881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572" t="s">
        <v>1156</v>
      </c>
      <c r="T3" s="1572" t="s">
        <v>1157</v>
      </c>
      <c r="U3" s="1572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72" t="s">
        <v>1268</v>
      </c>
      <c r="AH3" s="1572" t="s">
        <v>1180</v>
      </c>
      <c r="AI3" s="1572" t="s">
        <v>1181</v>
      </c>
      <c r="AJ3" s="1572" t="s">
        <v>1269</v>
      </c>
      <c r="AK3" s="1572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6.149999999999999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 t="s">
        <v>573</v>
      </c>
      <c r="D6" s="637" t="s">
        <v>573</v>
      </c>
      <c r="E6" s="637" t="s">
        <v>574</v>
      </c>
      <c r="F6" s="637" t="s">
        <v>646</v>
      </c>
      <c r="G6" s="637" t="s">
        <v>573</v>
      </c>
      <c r="H6" s="637" t="s">
        <v>574</v>
      </c>
      <c r="I6" s="637" t="s">
        <v>646</v>
      </c>
      <c r="J6" s="637" t="s">
        <v>573</v>
      </c>
      <c r="K6" s="637" t="s">
        <v>574</v>
      </c>
      <c r="L6" s="637" t="s">
        <v>646</v>
      </c>
      <c r="M6" s="637" t="s">
        <v>573</v>
      </c>
      <c r="N6" s="637" t="s">
        <v>574</v>
      </c>
      <c r="O6" s="637" t="s">
        <v>646</v>
      </c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112643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494830</v>
      </c>
      <c r="AM13" s="225"/>
      <c r="AN13" s="224"/>
      <c r="AO13" s="216">
        <v>0</v>
      </c>
      <c r="AP13" s="224"/>
      <c r="AQ13" s="225"/>
      <c r="AR13" s="225"/>
      <c r="AS13" s="224">
        <v>54908</v>
      </c>
      <c r="AT13" s="795">
        <v>631506</v>
      </c>
      <c r="AU13" s="796">
        <v>68787</v>
      </c>
      <c r="AV13" s="216">
        <v>1237</v>
      </c>
      <c r="AW13" s="216">
        <v>936</v>
      </c>
      <c r="AX13" s="216">
        <v>301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335699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184007</v>
      </c>
      <c r="AM20" s="225"/>
      <c r="AN20" s="224"/>
      <c r="AO20" s="216">
        <v>0</v>
      </c>
      <c r="AP20" s="224"/>
      <c r="AQ20" s="225"/>
      <c r="AR20" s="225"/>
      <c r="AS20" s="224">
        <v>15620</v>
      </c>
      <c r="AT20" s="795">
        <v>488725</v>
      </c>
      <c r="AU20" s="796">
        <v>38155</v>
      </c>
      <c r="AV20" s="216">
        <v>460</v>
      </c>
      <c r="AW20" s="216">
        <v>472</v>
      </c>
      <c r="AX20" s="216">
        <v>-12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140178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125584</v>
      </c>
      <c r="AM31" s="240"/>
      <c r="AN31" s="239"/>
      <c r="AO31" s="230">
        <v>0</v>
      </c>
      <c r="AP31" s="239"/>
      <c r="AQ31" s="240"/>
      <c r="AR31" s="240"/>
      <c r="AS31" s="239">
        <v>14247</v>
      </c>
      <c r="AT31" s="797">
        <v>272671</v>
      </c>
      <c r="AU31" s="798">
        <v>26839</v>
      </c>
      <c r="AV31" s="230">
        <v>314</v>
      </c>
      <c r="AW31" s="230">
        <v>247</v>
      </c>
      <c r="AX31" s="230">
        <v>67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2233679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3748580</v>
      </c>
      <c r="AM37" s="207"/>
      <c r="AN37" s="206"/>
      <c r="AO37" s="199">
        <v>0</v>
      </c>
      <c r="AP37" s="206"/>
      <c r="AQ37" s="207"/>
      <c r="AR37" s="207"/>
      <c r="AS37" s="206">
        <v>372511</v>
      </c>
      <c r="AT37" s="793">
        <v>6404517</v>
      </c>
      <c r="AU37" s="794">
        <v>615698</v>
      </c>
      <c r="AV37" s="199">
        <v>9371</v>
      </c>
      <c r="AW37" s="199">
        <v>7421</v>
      </c>
      <c r="AX37" s="199">
        <v>1950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76864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27148</v>
      </c>
      <c r="AM43" s="225"/>
      <c r="AN43" s="224"/>
      <c r="AO43" s="216">
        <v>0</v>
      </c>
      <c r="AP43" s="224"/>
      <c r="AQ43" s="225"/>
      <c r="AR43" s="225"/>
      <c r="AS43" s="224">
        <v>456</v>
      </c>
      <c r="AT43" s="795">
        <v>65752</v>
      </c>
      <c r="AU43" s="796">
        <v>1179</v>
      </c>
      <c r="AV43" s="216">
        <v>68</v>
      </c>
      <c r="AW43" s="216">
        <v>136</v>
      </c>
      <c r="AX43" s="216">
        <v>-68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3367</v>
      </c>
      <c r="AM55" s="225"/>
      <c r="AN55" s="224"/>
      <c r="AO55" s="216">
        <v>0</v>
      </c>
      <c r="AP55" s="224"/>
      <c r="AQ55" s="225"/>
      <c r="AR55" s="225"/>
      <c r="AS55" s="224">
        <v>840</v>
      </c>
      <c r="AT55" s="795">
        <v>8640</v>
      </c>
      <c r="AU55" s="796">
        <v>2160</v>
      </c>
      <c r="AV55" s="216">
        <v>8</v>
      </c>
      <c r="AW55" s="216">
        <v>0</v>
      </c>
      <c r="AX55" s="216">
        <v>8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300273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186600</v>
      </c>
      <c r="AM62" s="207"/>
      <c r="AN62" s="206"/>
      <c r="AO62" s="199">
        <v>0</v>
      </c>
      <c r="AP62" s="206"/>
      <c r="AQ62" s="207"/>
      <c r="AR62" s="207"/>
      <c r="AS62" s="206">
        <v>12749</v>
      </c>
      <c r="AT62" s="793">
        <v>427756</v>
      </c>
      <c r="AU62" s="794">
        <v>22213</v>
      </c>
      <c r="AV62" s="199">
        <v>467</v>
      </c>
      <c r="AW62" s="199">
        <v>498</v>
      </c>
      <c r="AX62" s="199">
        <v>-31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5519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23913</v>
      </c>
      <c r="AM66" s="240"/>
      <c r="AN66" s="239"/>
      <c r="AO66" s="230">
        <v>0</v>
      </c>
      <c r="AP66" s="239"/>
      <c r="AQ66" s="240"/>
      <c r="AR66" s="240"/>
      <c r="AS66" s="239">
        <v>3302</v>
      </c>
      <c r="AT66" s="797">
        <v>50845</v>
      </c>
      <c r="AU66" s="798">
        <v>6656</v>
      </c>
      <c r="AV66" s="230">
        <v>60</v>
      </c>
      <c r="AW66" s="230">
        <v>11</v>
      </c>
      <c r="AX66" s="230">
        <v>49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5867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-57</v>
      </c>
      <c r="AT70" s="795">
        <v>0</v>
      </c>
      <c r="AU70" s="796">
        <v>-154</v>
      </c>
      <c r="AV70" s="216">
        <v>0</v>
      </c>
      <c r="AW70" s="216">
        <v>9</v>
      </c>
      <c r="AX70" s="216">
        <v>-9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14445</v>
      </c>
      <c r="AM71" s="240"/>
      <c r="AN71" s="239"/>
      <c r="AO71" s="230">
        <v>0</v>
      </c>
      <c r="AP71" s="239"/>
      <c r="AQ71" s="240"/>
      <c r="AR71" s="240"/>
      <c r="AS71" s="239">
        <v>3602</v>
      </c>
      <c r="AT71" s="797">
        <v>27326</v>
      </c>
      <c r="AU71" s="798">
        <v>6831</v>
      </c>
      <c r="AV71" s="230">
        <v>36</v>
      </c>
      <c r="AW71" s="230">
        <v>0</v>
      </c>
      <c r="AX71" s="230">
        <v>36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569</v>
      </c>
      <c r="D76" s="1419"/>
      <c r="E76" s="1022">
        <v>2447412.345152786</v>
      </c>
      <c r="F76" s="1422">
        <v>550</v>
      </c>
      <c r="G76" s="1419"/>
      <c r="H76" s="1024">
        <v>318029.91398788104</v>
      </c>
      <c r="I76" s="1423">
        <v>117</v>
      </c>
      <c r="J76" s="1419"/>
      <c r="K76" s="1024">
        <v>18766.466598364801</v>
      </c>
      <c r="L76" s="1422">
        <v>106</v>
      </c>
      <c r="M76" s="1419"/>
      <c r="N76" s="1024">
        <v>414820.95455601567</v>
      </c>
      <c r="O76" s="1422">
        <v>7</v>
      </c>
      <c r="P76" s="1419"/>
      <c r="Q76" s="1024">
        <v>11692.300375281015</v>
      </c>
      <c r="R76" s="1025">
        <v>3210722</v>
      </c>
      <c r="S76" s="1024">
        <v>347687</v>
      </c>
      <c r="T76" s="1024">
        <v>31852</v>
      </c>
      <c r="U76" s="1026">
        <v>379539</v>
      </c>
      <c r="V76" s="1025">
        <v>3590261</v>
      </c>
      <c r="W76" s="1024">
        <v>-8976</v>
      </c>
      <c r="X76" s="1025">
        <v>3581285</v>
      </c>
      <c r="Y76" s="1024">
        <v>0</v>
      </c>
      <c r="Z76" s="1025">
        <v>3581285</v>
      </c>
      <c r="AA76" s="1024">
        <v>2340544</v>
      </c>
      <c r="AB76" s="1024">
        <v>1240741</v>
      </c>
      <c r="AC76" s="1025">
        <v>310186</v>
      </c>
      <c r="AD76" s="1027">
        <v>3581285</v>
      </c>
      <c r="AE76" s="1419"/>
      <c r="AF76" s="1028">
        <v>4187549</v>
      </c>
      <c r="AG76" s="1422">
        <v>62</v>
      </c>
      <c r="AH76" s="1024">
        <v>570702</v>
      </c>
      <c r="AI76" s="1422">
        <v>14</v>
      </c>
      <c r="AJ76" s="1024">
        <v>50223</v>
      </c>
      <c r="AK76" s="1026">
        <v>620925</v>
      </c>
      <c r="AL76" s="1028">
        <v>4808474</v>
      </c>
      <c r="AM76" s="1024">
        <v>-12021</v>
      </c>
      <c r="AN76" s="1028">
        <v>4796453</v>
      </c>
      <c r="AO76" s="1024">
        <v>0</v>
      </c>
      <c r="AP76" s="1028">
        <v>4796453</v>
      </c>
      <c r="AQ76" s="1024">
        <v>2883738</v>
      </c>
      <c r="AR76" s="1024">
        <v>1912715</v>
      </c>
      <c r="AS76" s="1028">
        <v>478178</v>
      </c>
      <c r="AT76" s="1249">
        <v>8377738</v>
      </c>
      <c r="AU76" s="1250">
        <v>788364</v>
      </c>
      <c r="AV76" s="1024">
        <v>12021</v>
      </c>
      <c r="AW76" s="1024">
        <v>9730</v>
      </c>
      <c r="AX76" s="1024">
        <v>2291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15871</v>
      </c>
      <c r="AA82" s="1417">
        <v>10584</v>
      </c>
      <c r="AB82" s="1414">
        <v>5287</v>
      </c>
      <c r="AC82" s="1416">
        <v>1322</v>
      </c>
      <c r="AD82" s="1416">
        <v>15871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15871</v>
      </c>
      <c r="AU82" s="1418">
        <v>1322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106342</v>
      </c>
      <c r="AA83" s="804">
        <v>54678</v>
      </c>
      <c r="AB83" s="803">
        <v>51664</v>
      </c>
      <c r="AC83" s="222">
        <v>12916</v>
      </c>
      <c r="AD83" s="222">
        <v>106342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106342</v>
      </c>
      <c r="AU83" s="805">
        <v>12916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85074</v>
      </c>
      <c r="AA84" s="804">
        <v>43744</v>
      </c>
      <c r="AB84" s="803">
        <v>41330</v>
      </c>
      <c r="AC84" s="222">
        <v>10333</v>
      </c>
      <c r="AD84" s="222">
        <v>85074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85074</v>
      </c>
      <c r="AU84" s="805">
        <v>10333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569</v>
      </c>
      <c r="D85" s="1419"/>
      <c r="E85" s="1022">
        <v>2447412.345152786</v>
      </c>
      <c r="F85" s="1422">
        <v>550</v>
      </c>
      <c r="G85" s="1419"/>
      <c r="H85" s="1024">
        <v>318029.91398788104</v>
      </c>
      <c r="I85" s="1423">
        <v>117</v>
      </c>
      <c r="J85" s="1419"/>
      <c r="K85" s="1024">
        <v>18766.466598364801</v>
      </c>
      <c r="L85" s="1422">
        <v>106</v>
      </c>
      <c r="M85" s="1419"/>
      <c r="N85" s="1024">
        <v>414820.95455601567</v>
      </c>
      <c r="O85" s="1422">
        <v>7</v>
      </c>
      <c r="P85" s="1419"/>
      <c r="Q85" s="1024">
        <v>11692.300375281015</v>
      </c>
      <c r="R85" s="1025">
        <v>3210722</v>
      </c>
      <c r="S85" s="1024">
        <v>347687</v>
      </c>
      <c r="T85" s="1024">
        <v>31852</v>
      </c>
      <c r="U85" s="1026">
        <v>379539</v>
      </c>
      <c r="V85" s="1025">
        <v>3590261</v>
      </c>
      <c r="W85" s="1024">
        <v>-8976</v>
      </c>
      <c r="X85" s="1025">
        <v>3581285</v>
      </c>
      <c r="Y85" s="1024">
        <v>0</v>
      </c>
      <c r="Z85" s="1025">
        <v>3788572</v>
      </c>
      <c r="AA85" s="1024">
        <v>2449550</v>
      </c>
      <c r="AB85" s="1024">
        <v>1339022</v>
      </c>
      <c r="AC85" s="1025">
        <v>334757</v>
      </c>
      <c r="AD85" s="1027">
        <v>3798572</v>
      </c>
      <c r="AE85" s="1419"/>
      <c r="AF85" s="1028">
        <v>4187549</v>
      </c>
      <c r="AG85" s="1422">
        <v>62</v>
      </c>
      <c r="AH85" s="1024">
        <v>570702</v>
      </c>
      <c r="AI85" s="1422">
        <v>14</v>
      </c>
      <c r="AJ85" s="1024">
        <v>50223</v>
      </c>
      <c r="AK85" s="1026">
        <v>620925</v>
      </c>
      <c r="AL85" s="1028">
        <v>4808474</v>
      </c>
      <c r="AM85" s="1024">
        <v>-12021</v>
      </c>
      <c r="AN85" s="1028">
        <v>4796453</v>
      </c>
      <c r="AO85" s="1024">
        <v>0</v>
      </c>
      <c r="AP85" s="1028">
        <v>4796453</v>
      </c>
      <c r="AQ85" s="1024">
        <v>2883738</v>
      </c>
      <c r="AR85" s="1024">
        <v>1912715</v>
      </c>
      <c r="AS85" s="1028">
        <v>478178</v>
      </c>
      <c r="AT85" s="801">
        <v>8585025</v>
      </c>
      <c r="AU85" s="801">
        <v>812935</v>
      </c>
      <c r="AV85" s="1024">
        <v>12021</v>
      </c>
      <c r="AW85" s="1024">
        <v>9730</v>
      </c>
      <c r="AX85" s="1024">
        <v>2291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9730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27" x14ac:dyDescent="0.2">
      <c r="A97" s="40"/>
      <c r="B97" s="40"/>
      <c r="C97"/>
      <c r="D97"/>
      <c r="E97"/>
      <c r="F97"/>
      <c r="G97"/>
    </row>
    <row r="107" spans="1:27" x14ac:dyDescent="0.2">
      <c r="AA107" s="31" t="e">
        <v>#REF!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77:B77"/>
    <mergeCell ref="A78:B78"/>
    <mergeCell ref="C2:C3"/>
    <mergeCell ref="D2:E2"/>
    <mergeCell ref="F2:H2"/>
    <mergeCell ref="A1:B3"/>
    <mergeCell ref="A76:B76"/>
    <mergeCell ref="A80:B80"/>
    <mergeCell ref="A81:B81"/>
    <mergeCell ref="A85:B85"/>
    <mergeCell ref="A79:B79"/>
    <mergeCell ref="A83:B83"/>
    <mergeCell ref="A84:B84"/>
    <mergeCell ref="A82:B82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114"/>
  <sheetViews>
    <sheetView workbookViewId="0">
      <selection activeCell="H13" sqref="H13"/>
    </sheetView>
  </sheetViews>
  <sheetFormatPr defaultColWidth="9.140625" defaultRowHeight="12.75" x14ac:dyDescent="0.2"/>
  <cols>
    <col min="1" max="2" width="6.28515625" style="29" customWidth="1"/>
    <col min="3" max="3" width="58.7109375" style="29" bestFit="1" customWidth="1"/>
    <col min="4" max="4" width="11.140625" style="81" bestFit="1" customWidth="1"/>
    <col min="5" max="7" width="16" style="29" customWidth="1"/>
    <col min="8" max="8" width="15" style="29" bestFit="1" customWidth="1"/>
    <col min="9" max="9" width="8.85546875" style="29" bestFit="1" customWidth="1"/>
    <col min="10" max="10" width="16" style="29" customWidth="1"/>
    <col min="11" max="11" width="14" style="29" bestFit="1" customWidth="1"/>
    <col min="12" max="12" width="15.42578125" style="29" bestFit="1" customWidth="1"/>
    <col min="13" max="13" width="11.28515625" style="29" bestFit="1" customWidth="1"/>
    <col min="14" max="14" width="15.42578125" style="29" bestFit="1" customWidth="1"/>
    <col min="15" max="15" width="13.42578125" style="29" bestFit="1" customWidth="1"/>
    <col min="16" max="16" width="9.140625" style="29"/>
    <col min="17" max="17" width="20.140625" style="29" customWidth="1"/>
    <col min="18" max="18" width="16.28515625" style="29" bestFit="1" customWidth="1"/>
    <col min="19" max="19" width="34" style="29" bestFit="1" customWidth="1"/>
    <col min="20" max="20" width="14.5703125" style="29" bestFit="1" customWidth="1"/>
    <col min="21" max="16384" width="9.140625" style="29"/>
  </cols>
  <sheetData>
    <row r="1" spans="1:15" ht="34.5" customHeight="1" x14ac:dyDescent="0.2">
      <c r="A1" s="1457" t="s">
        <v>1183</v>
      </c>
      <c r="B1" s="1456"/>
      <c r="C1" s="1456"/>
      <c r="D1" s="1456"/>
      <c r="E1" s="1456"/>
      <c r="F1" s="1456"/>
      <c r="G1" s="1456"/>
      <c r="H1" s="1456"/>
      <c r="I1" s="1456"/>
      <c r="J1" s="1232"/>
      <c r="K1" s="344">
        <f>'6_Local Deduct Calc'!I79</f>
        <v>0.35</v>
      </c>
    </row>
    <row r="2" spans="1:15" s="31" customFormat="1" ht="30.75" customHeight="1" thickBot="1" x14ac:dyDescent="0.25">
      <c r="A2" s="1233" t="s">
        <v>345</v>
      </c>
      <c r="B2" s="1233"/>
      <c r="C2" s="1233"/>
      <c r="D2" s="1233"/>
      <c r="E2" s="1233"/>
      <c r="F2" s="1233"/>
      <c r="G2" s="1233"/>
      <c r="H2" s="1233"/>
      <c r="I2" s="1233"/>
      <c r="J2" s="1233"/>
    </row>
    <row r="3" spans="1:15" s="32" customFormat="1" ht="86.25" customHeight="1" thickTop="1" thickBot="1" x14ac:dyDescent="0.25">
      <c r="A3" s="1690" t="s">
        <v>86</v>
      </c>
      <c r="B3" s="1691"/>
      <c r="C3" s="1692"/>
      <c r="D3" s="36" t="s">
        <v>344</v>
      </c>
      <c r="E3" s="36" t="s">
        <v>1306</v>
      </c>
      <c r="F3" s="1466" t="s">
        <v>1185</v>
      </c>
      <c r="G3" s="36" t="s">
        <v>1605</v>
      </c>
      <c r="H3" s="532" t="s">
        <v>1606</v>
      </c>
      <c r="I3" s="37" t="s">
        <v>1</v>
      </c>
      <c r="J3" s="36" t="s">
        <v>1153</v>
      </c>
      <c r="K3" s="1437"/>
      <c r="L3" s="36"/>
      <c r="N3" s="36"/>
    </row>
    <row r="4" spans="1:15" s="40" customFormat="1" ht="22.5" customHeight="1" x14ac:dyDescent="0.2">
      <c r="A4" s="1069" t="s">
        <v>78</v>
      </c>
      <c r="B4" s="1693" t="s">
        <v>282</v>
      </c>
      <c r="C4" s="1694"/>
      <c r="D4" s="39"/>
      <c r="E4" s="986"/>
      <c r="F4" s="1459"/>
      <c r="G4" s="930"/>
      <c r="H4" s="930"/>
      <c r="I4" s="951"/>
      <c r="J4" s="1434"/>
      <c r="K4" s="930"/>
      <c r="L4" s="930"/>
      <c r="M4" s="1234"/>
      <c r="N4" s="930"/>
      <c r="O4" s="1234"/>
    </row>
    <row r="5" spans="1:15" s="40" customFormat="1" ht="21.75" customHeight="1" x14ac:dyDescent="0.2">
      <c r="A5" s="38"/>
      <c r="B5" s="41" t="s">
        <v>71</v>
      </c>
      <c r="C5" s="42" t="s">
        <v>1011</v>
      </c>
      <c r="D5" s="43"/>
      <c r="E5" s="987"/>
      <c r="F5" s="987"/>
      <c r="G5" s="931"/>
      <c r="H5" s="931"/>
      <c r="I5" s="952"/>
      <c r="J5" s="1435"/>
      <c r="K5" s="931"/>
      <c r="L5" s="931"/>
      <c r="M5" s="1234"/>
      <c r="N5" s="931"/>
      <c r="O5" s="1234"/>
    </row>
    <row r="6" spans="1:15" s="40" customFormat="1" ht="21.75" customHeight="1" x14ac:dyDescent="0.2">
      <c r="A6" s="38"/>
      <c r="B6" s="44" t="s">
        <v>72</v>
      </c>
      <c r="C6" s="45" t="s">
        <v>1012</v>
      </c>
      <c r="D6" s="46"/>
      <c r="E6" s="932"/>
      <c r="F6" s="932"/>
      <c r="G6" s="932"/>
      <c r="H6" s="932"/>
      <c r="I6" s="953"/>
      <c r="J6" s="932"/>
      <c r="K6" s="932"/>
      <c r="L6" s="932"/>
      <c r="M6" s="1234"/>
      <c r="N6" s="932"/>
      <c r="O6" s="1234"/>
    </row>
    <row r="7" spans="1:15" s="40" customFormat="1" ht="21.75" customHeight="1" x14ac:dyDescent="0.2">
      <c r="A7" s="38"/>
      <c r="B7" s="44" t="s">
        <v>73</v>
      </c>
      <c r="C7" s="45" t="s">
        <v>1307</v>
      </c>
      <c r="D7" s="46"/>
      <c r="E7" s="932"/>
      <c r="F7" s="932"/>
      <c r="G7" s="932"/>
      <c r="H7" s="932"/>
      <c r="I7" s="953"/>
      <c r="J7" s="932"/>
      <c r="K7" s="932"/>
      <c r="L7" s="932"/>
      <c r="M7" s="1234"/>
      <c r="N7" s="932"/>
      <c r="O7" s="1234"/>
    </row>
    <row r="8" spans="1:15" s="40" customFormat="1" ht="21.75" customHeight="1" x14ac:dyDescent="0.2">
      <c r="A8" s="38"/>
      <c r="B8" s="47" t="s">
        <v>74</v>
      </c>
      <c r="C8" s="45" t="s">
        <v>1013</v>
      </c>
      <c r="D8" s="46"/>
      <c r="E8" s="932"/>
      <c r="F8" s="932"/>
      <c r="G8" s="932"/>
      <c r="H8" s="932"/>
      <c r="I8" s="953"/>
      <c r="J8" s="932"/>
      <c r="K8" s="932"/>
      <c r="L8" s="932"/>
      <c r="M8" s="1234"/>
      <c r="N8" s="932"/>
      <c r="O8" s="1234"/>
    </row>
    <row r="9" spans="1:15" s="40" customFormat="1" ht="21.75" customHeight="1" x14ac:dyDescent="0.2">
      <c r="A9" s="38"/>
      <c r="B9" s="44" t="s">
        <v>75</v>
      </c>
      <c r="C9" s="45" t="s">
        <v>1014</v>
      </c>
      <c r="D9" s="46"/>
      <c r="E9" s="932"/>
      <c r="F9" s="932"/>
      <c r="G9" s="932"/>
      <c r="H9" s="932"/>
      <c r="I9" s="953"/>
      <c r="J9" s="932"/>
      <c r="K9" s="932"/>
      <c r="L9" s="932"/>
      <c r="M9" s="1234"/>
      <c r="N9" s="932"/>
      <c r="O9" s="1234"/>
    </row>
    <row r="10" spans="1:15" s="40" customFormat="1" ht="21.75" customHeight="1" thickBot="1" x14ac:dyDescent="0.25">
      <c r="A10" s="48"/>
      <c r="B10" s="49" t="s">
        <v>76</v>
      </c>
      <c r="C10" s="50" t="s">
        <v>281</v>
      </c>
      <c r="D10" s="51"/>
      <c r="E10" s="933"/>
      <c r="F10" s="933"/>
      <c r="G10" s="933"/>
      <c r="H10" s="933"/>
      <c r="I10" s="954"/>
      <c r="J10" s="933"/>
      <c r="K10" s="933"/>
      <c r="L10" s="933"/>
      <c r="M10" s="1234"/>
      <c r="N10" s="933"/>
      <c r="O10" s="1234"/>
    </row>
    <row r="11" spans="1:15" s="40" customFormat="1" ht="24.75" customHeight="1" thickBot="1" x14ac:dyDescent="0.25">
      <c r="A11" s="48" t="s">
        <v>79</v>
      </c>
      <c r="B11" s="52" t="s">
        <v>288</v>
      </c>
      <c r="C11" s="50"/>
      <c r="D11" s="33"/>
      <c r="E11" s="934"/>
      <c r="F11" s="934"/>
      <c r="G11" s="934"/>
      <c r="H11" s="934"/>
      <c r="I11" s="35"/>
      <c r="J11" s="934"/>
      <c r="K11" s="934"/>
      <c r="L11" s="934"/>
      <c r="M11" s="1234"/>
      <c r="N11" s="934"/>
      <c r="O11" s="1234"/>
    </row>
    <row r="12" spans="1:15" s="40" customFormat="1" ht="18.75" customHeight="1" x14ac:dyDescent="0.2">
      <c r="A12" s="38" t="s">
        <v>80</v>
      </c>
      <c r="B12" s="57" t="s">
        <v>283</v>
      </c>
      <c r="C12" s="53"/>
      <c r="D12" s="54"/>
      <c r="E12" s="935"/>
      <c r="F12" s="935"/>
      <c r="G12" s="935"/>
      <c r="H12" s="935"/>
      <c r="I12" s="955"/>
      <c r="J12" s="935"/>
      <c r="K12" s="935"/>
      <c r="L12" s="935"/>
      <c r="M12" s="1234"/>
      <c r="N12" s="935"/>
      <c r="O12" s="1234"/>
    </row>
    <row r="13" spans="1:15" s="40" customFormat="1" ht="21.75" customHeight="1" x14ac:dyDescent="0.2">
      <c r="A13" s="533"/>
      <c r="B13" s="1465" t="s">
        <v>71</v>
      </c>
      <c r="C13" s="534" t="s">
        <v>284</v>
      </c>
      <c r="D13" s="535"/>
      <c r="E13" s="936"/>
      <c r="F13" s="936"/>
      <c r="G13" s="936"/>
      <c r="H13" s="936"/>
      <c r="I13" s="956"/>
      <c r="J13" s="936"/>
      <c r="K13" s="936"/>
      <c r="L13" s="936"/>
      <c r="M13" s="1234"/>
      <c r="N13" s="936"/>
      <c r="O13" s="1234"/>
    </row>
    <row r="14" spans="1:15" s="40" customFormat="1" ht="21" customHeight="1" thickBot="1" x14ac:dyDescent="0.25">
      <c r="A14" s="48"/>
      <c r="B14" s="55" t="s">
        <v>72</v>
      </c>
      <c r="C14" s="50" t="s">
        <v>285</v>
      </c>
      <c r="D14" s="51"/>
      <c r="E14" s="934"/>
      <c r="F14" s="934"/>
      <c r="G14" s="934"/>
      <c r="H14" s="934"/>
      <c r="I14" s="35"/>
      <c r="J14" s="934"/>
      <c r="K14" s="934"/>
      <c r="L14" s="934"/>
      <c r="M14" s="1234"/>
      <c r="N14" s="934"/>
      <c r="O14" s="1234"/>
    </row>
    <row r="15" spans="1:15" s="40" customFormat="1" ht="21" customHeight="1" x14ac:dyDescent="0.2">
      <c r="A15" s="56" t="s">
        <v>81</v>
      </c>
      <c r="B15" s="57" t="s">
        <v>1294</v>
      </c>
      <c r="C15" s="58"/>
      <c r="D15" s="54"/>
      <c r="E15" s="937"/>
      <c r="F15" s="937"/>
      <c r="G15" s="937"/>
      <c r="H15" s="937"/>
      <c r="I15" s="957"/>
      <c r="J15" s="937"/>
      <c r="K15" s="937"/>
      <c r="L15" s="937"/>
      <c r="M15" s="1234"/>
      <c r="N15" s="937"/>
      <c r="O15" s="1234"/>
    </row>
    <row r="16" spans="1:15" s="40" customFormat="1" ht="21" customHeight="1" x14ac:dyDescent="0.2">
      <c r="A16" s="38"/>
      <c r="B16" s="59" t="s">
        <v>297</v>
      </c>
      <c r="C16" s="60"/>
      <c r="D16" s="46"/>
      <c r="E16" s="938"/>
      <c r="F16" s="938"/>
      <c r="G16" s="938"/>
      <c r="H16" s="938"/>
      <c r="I16" s="958"/>
      <c r="J16" s="938"/>
      <c r="K16" s="938"/>
      <c r="L16" s="938"/>
      <c r="M16" s="1234"/>
      <c r="N16" s="938"/>
      <c r="O16" s="1234"/>
    </row>
    <row r="17" spans="1:15" s="40" customFormat="1" ht="21" customHeight="1" x14ac:dyDescent="0.2">
      <c r="A17" s="38"/>
      <c r="B17" s="47" t="s">
        <v>293</v>
      </c>
      <c r="C17" s="45" t="s">
        <v>286</v>
      </c>
      <c r="D17" s="46"/>
      <c r="E17" s="938"/>
      <c r="F17" s="938"/>
      <c r="G17" s="938"/>
      <c r="H17" s="938"/>
      <c r="I17" s="958"/>
      <c r="J17" s="938"/>
      <c r="K17" s="938"/>
      <c r="L17" s="938"/>
      <c r="M17" s="1234"/>
      <c r="N17" s="938"/>
      <c r="O17" s="1234"/>
    </row>
    <row r="18" spans="1:15" s="40" customFormat="1" ht="21" customHeight="1" x14ac:dyDescent="0.2">
      <c r="A18" s="38"/>
      <c r="B18" s="47" t="s">
        <v>294</v>
      </c>
      <c r="C18" s="61" t="s">
        <v>298</v>
      </c>
      <c r="D18" s="46"/>
      <c r="E18" s="950"/>
      <c r="F18" s="950"/>
      <c r="G18" s="950"/>
      <c r="H18" s="950"/>
      <c r="I18" s="959"/>
      <c r="J18" s="950"/>
      <c r="K18" s="950"/>
      <c r="L18" s="950"/>
      <c r="M18" s="1234"/>
      <c r="N18" s="950"/>
      <c r="O18" s="1234"/>
    </row>
    <row r="19" spans="1:15" s="40" customFormat="1" ht="21" customHeight="1" x14ac:dyDescent="0.2">
      <c r="A19" s="38"/>
      <c r="B19" s="47" t="s">
        <v>295</v>
      </c>
      <c r="C19" s="45" t="s">
        <v>291</v>
      </c>
      <c r="D19" s="46"/>
      <c r="E19" s="938"/>
      <c r="F19" s="938"/>
      <c r="G19" s="938"/>
      <c r="H19" s="938"/>
      <c r="I19" s="958"/>
      <c r="J19" s="938"/>
      <c r="K19" s="938"/>
      <c r="L19" s="938"/>
      <c r="M19" s="1234"/>
      <c r="N19" s="938"/>
      <c r="O19" s="1234"/>
    </row>
    <row r="20" spans="1:15" s="40" customFormat="1" ht="21" customHeight="1" x14ac:dyDescent="0.2">
      <c r="A20" s="38"/>
      <c r="B20" s="59" t="s">
        <v>296</v>
      </c>
      <c r="C20" s="45"/>
      <c r="D20" s="46"/>
      <c r="E20" s="938"/>
      <c r="F20" s="938"/>
      <c r="G20" s="938"/>
      <c r="H20" s="938"/>
      <c r="I20" s="958"/>
      <c r="J20" s="938"/>
      <c r="K20" s="938"/>
      <c r="L20" s="938"/>
      <c r="M20" s="1234"/>
      <c r="N20" s="938"/>
      <c r="O20" s="1234"/>
    </row>
    <row r="21" spans="1:15" s="40" customFormat="1" ht="21" customHeight="1" x14ac:dyDescent="0.2">
      <c r="A21" s="38"/>
      <c r="B21" s="47" t="s">
        <v>293</v>
      </c>
      <c r="C21" s="45" t="s">
        <v>287</v>
      </c>
      <c r="D21" s="46"/>
      <c r="E21" s="938"/>
      <c r="F21" s="938"/>
      <c r="G21" s="938"/>
      <c r="H21" s="938"/>
      <c r="I21" s="958"/>
      <c r="J21" s="938"/>
      <c r="K21" s="938"/>
      <c r="L21" s="938"/>
      <c r="M21" s="1234"/>
      <c r="N21" s="938"/>
      <c r="O21" s="1234"/>
    </row>
    <row r="22" spans="1:15" s="40" customFormat="1" ht="21" customHeight="1" x14ac:dyDescent="0.2">
      <c r="A22" s="38"/>
      <c r="B22" s="47" t="s">
        <v>294</v>
      </c>
      <c r="C22" s="61" t="s">
        <v>299</v>
      </c>
      <c r="D22" s="46"/>
      <c r="E22" s="34"/>
      <c r="F22" s="34"/>
      <c r="G22" s="34"/>
      <c r="H22" s="34"/>
      <c r="I22" s="34"/>
      <c r="J22" s="34"/>
      <c r="K22" s="34"/>
      <c r="L22" s="34"/>
      <c r="M22" s="1234"/>
      <c r="N22" s="34"/>
      <c r="O22" s="1234"/>
    </row>
    <row r="23" spans="1:15" s="40" customFormat="1" ht="21" customHeight="1" x14ac:dyDescent="0.2">
      <c r="A23" s="38"/>
      <c r="B23" s="47" t="s">
        <v>295</v>
      </c>
      <c r="C23" s="45" t="s">
        <v>292</v>
      </c>
      <c r="D23" s="46"/>
      <c r="E23" s="938"/>
      <c r="F23" s="938"/>
      <c r="G23" s="938"/>
      <c r="H23" s="938"/>
      <c r="I23" s="958"/>
      <c r="J23" s="938"/>
      <c r="K23" s="938"/>
      <c r="L23" s="938"/>
      <c r="M23" s="1234"/>
      <c r="N23" s="938"/>
      <c r="O23" s="1234"/>
    </row>
    <row r="24" spans="1:15" s="40" customFormat="1" ht="21" customHeight="1" thickBot="1" x14ac:dyDescent="0.25">
      <c r="A24" s="48"/>
      <c r="B24" s="52" t="s">
        <v>300</v>
      </c>
      <c r="C24" s="50"/>
      <c r="D24" s="51"/>
      <c r="E24" s="934"/>
      <c r="F24" s="934"/>
      <c r="G24" s="934"/>
      <c r="H24" s="934"/>
      <c r="I24" s="35"/>
      <c r="J24" s="934"/>
      <c r="K24" s="934"/>
      <c r="L24" s="934"/>
      <c r="M24" s="1234"/>
      <c r="N24" s="934"/>
      <c r="O24" s="1234"/>
    </row>
    <row r="25" spans="1:15" s="40" customFormat="1" ht="21" customHeight="1" x14ac:dyDescent="0.2">
      <c r="A25" s="38" t="s">
        <v>82</v>
      </c>
      <c r="B25" s="62" t="s">
        <v>77</v>
      </c>
      <c r="C25" s="63"/>
      <c r="D25" s="64"/>
      <c r="E25" s="939"/>
      <c r="F25" s="939"/>
      <c r="G25" s="939"/>
      <c r="H25" s="939"/>
      <c r="I25" s="960"/>
      <c r="J25" s="939"/>
      <c r="K25" s="939"/>
      <c r="L25" s="939"/>
      <c r="M25" s="1234"/>
      <c r="N25" s="939"/>
      <c r="O25" s="1234"/>
    </row>
    <row r="26" spans="1:15" s="40" customFormat="1" ht="23.25" customHeight="1" thickBot="1" x14ac:dyDescent="0.25">
      <c r="A26" s="536"/>
      <c r="B26" s="537" t="s">
        <v>71</v>
      </c>
      <c r="C26" s="538" t="s">
        <v>289</v>
      </c>
      <c r="D26" s="539"/>
      <c r="E26" s="988"/>
      <c r="F26" s="988"/>
      <c r="G26" s="940"/>
      <c r="H26" s="940"/>
      <c r="I26" s="961"/>
      <c r="J26" s="1436"/>
      <c r="K26" s="940"/>
      <c r="L26" s="940"/>
      <c r="M26" s="1234"/>
      <c r="N26" s="940"/>
      <c r="O26" s="1234"/>
    </row>
    <row r="27" spans="1:15" s="40" customFormat="1" ht="21.75" customHeight="1" thickBot="1" x14ac:dyDescent="0.25">
      <c r="A27" s="540" t="s">
        <v>90</v>
      </c>
      <c r="B27" s="541" t="s">
        <v>308</v>
      </c>
      <c r="C27" s="542"/>
      <c r="D27" s="539"/>
      <c r="E27" s="941"/>
      <c r="F27" s="1458"/>
      <c r="G27" s="941"/>
      <c r="H27" s="941"/>
      <c r="I27" s="553"/>
      <c r="J27" s="941"/>
      <c r="K27" s="941"/>
      <c r="L27" s="941"/>
      <c r="M27" s="1234"/>
      <c r="N27" s="941"/>
      <c r="O27" s="1234"/>
    </row>
    <row r="28" spans="1:15" s="40" customFormat="1" ht="30" customHeight="1" x14ac:dyDescent="0.2">
      <c r="A28" s="543" t="s">
        <v>83</v>
      </c>
      <c r="B28" s="1695" t="s">
        <v>349</v>
      </c>
      <c r="C28" s="1696"/>
      <c r="D28" s="544"/>
      <c r="E28" s="942"/>
      <c r="F28" s="1460"/>
      <c r="G28" s="942"/>
      <c r="H28" s="942"/>
      <c r="I28" s="962"/>
      <c r="J28" s="942"/>
      <c r="K28" s="942"/>
      <c r="L28" s="942"/>
      <c r="M28" s="1234"/>
      <c r="N28" s="942"/>
      <c r="O28" s="1234"/>
    </row>
    <row r="29" spans="1:15" s="40" customFormat="1" ht="21" customHeight="1" x14ac:dyDescent="0.2">
      <c r="A29" s="38"/>
      <c r="B29" s="65" t="s">
        <v>71</v>
      </c>
      <c r="C29" s="66" t="s">
        <v>971</v>
      </c>
      <c r="D29" s="46"/>
      <c r="E29" s="938"/>
      <c r="F29" s="938"/>
      <c r="G29" s="938"/>
      <c r="H29" s="938"/>
      <c r="I29" s="958"/>
      <c r="J29" s="938"/>
      <c r="K29" s="938"/>
      <c r="L29" s="938"/>
      <c r="M29" s="1234"/>
      <c r="N29" s="938"/>
      <c r="O29" s="1234"/>
    </row>
    <row r="30" spans="1:15" s="40" customFormat="1" ht="21" customHeight="1" x14ac:dyDescent="0.2">
      <c r="A30" s="38"/>
      <c r="B30" s="65" t="s">
        <v>72</v>
      </c>
      <c r="C30" s="66" t="s">
        <v>959</v>
      </c>
      <c r="D30" s="46"/>
      <c r="E30" s="938"/>
      <c r="F30" s="938"/>
      <c r="G30" s="938"/>
      <c r="H30" s="938"/>
      <c r="I30" s="958"/>
      <c r="J30" s="938"/>
      <c r="K30" s="938"/>
      <c r="L30" s="938"/>
      <c r="M30" s="1234"/>
      <c r="N30" s="938"/>
      <c r="O30" s="1234"/>
    </row>
    <row r="31" spans="1:15" s="40" customFormat="1" ht="21" customHeight="1" x14ac:dyDescent="0.2">
      <c r="A31" s="38"/>
      <c r="B31" s="65" t="s">
        <v>73</v>
      </c>
      <c r="C31" s="66" t="s">
        <v>290</v>
      </c>
      <c r="D31" s="46"/>
      <c r="E31" s="938"/>
      <c r="F31" s="938"/>
      <c r="G31" s="938"/>
      <c r="H31" s="938"/>
      <c r="I31" s="958"/>
      <c r="J31" s="938"/>
      <c r="K31" s="938"/>
      <c r="L31" s="938"/>
      <c r="M31" s="1234"/>
      <c r="N31" s="938"/>
      <c r="O31" s="1234"/>
    </row>
    <row r="32" spans="1:15" s="40" customFormat="1" ht="21" customHeight="1" thickBot="1" x14ac:dyDescent="0.25">
      <c r="A32" s="38"/>
      <c r="B32" s="65" t="s">
        <v>74</v>
      </c>
      <c r="C32" s="66" t="s">
        <v>1289</v>
      </c>
      <c r="D32" s="51"/>
      <c r="E32" s="938"/>
      <c r="F32" s="938"/>
      <c r="G32" s="938"/>
      <c r="H32" s="938"/>
      <c r="I32" s="958"/>
      <c r="J32" s="938"/>
      <c r="K32" s="938"/>
      <c r="L32" s="938"/>
      <c r="M32" s="1234"/>
      <c r="N32" s="938"/>
      <c r="O32" s="1234"/>
    </row>
    <row r="33" spans="1:15" s="40" customFormat="1" ht="17.25" customHeight="1" x14ac:dyDescent="0.2">
      <c r="A33" s="545" t="s">
        <v>149</v>
      </c>
      <c r="B33" s="1697" t="s">
        <v>544</v>
      </c>
      <c r="C33" s="1698"/>
      <c r="D33" s="546"/>
      <c r="E33" s="943"/>
      <c r="F33" s="1461"/>
      <c r="G33" s="943"/>
      <c r="H33" s="943"/>
      <c r="I33" s="963"/>
      <c r="J33" s="943"/>
      <c r="K33" s="943"/>
      <c r="L33" s="943"/>
      <c r="M33" s="1234"/>
      <c r="N33" s="943"/>
      <c r="O33" s="1234"/>
    </row>
    <row r="34" spans="1:15" s="40" customFormat="1" ht="16.5" thickBot="1" x14ac:dyDescent="0.25">
      <c r="A34" s="547"/>
      <c r="B34" s="1699"/>
      <c r="C34" s="1700"/>
      <c r="D34" s="548"/>
      <c r="E34" s="944"/>
      <c r="F34" s="944"/>
      <c r="G34" s="944"/>
      <c r="H34" s="944"/>
      <c r="I34" s="964"/>
      <c r="J34" s="944"/>
      <c r="K34" s="944"/>
      <c r="L34" s="944"/>
      <c r="M34" s="1234"/>
      <c r="N34" s="944"/>
      <c r="O34" s="1234"/>
    </row>
    <row r="35" spans="1:15" s="70" customFormat="1" ht="25.5" customHeight="1" thickTop="1" thickBot="1" x14ac:dyDescent="0.25">
      <c r="A35" s="67"/>
      <c r="B35" s="68"/>
      <c r="C35" s="68"/>
      <c r="D35" s="69"/>
      <c r="E35" s="2"/>
      <c r="F35" s="2"/>
      <c r="G35" s="2"/>
      <c r="H35" s="2"/>
      <c r="I35" s="965"/>
      <c r="J35" s="2"/>
      <c r="K35" s="2"/>
      <c r="L35" s="2"/>
      <c r="M35" s="1234"/>
      <c r="N35" s="2"/>
      <c r="O35" s="1234"/>
    </row>
    <row r="36" spans="1:15" s="40" customFormat="1" ht="30" customHeight="1" thickTop="1" x14ac:dyDescent="0.2">
      <c r="A36" s="549" t="s">
        <v>244</v>
      </c>
      <c r="B36" s="1703" t="s">
        <v>307</v>
      </c>
      <c r="C36" s="1704"/>
      <c r="D36" s="550"/>
      <c r="E36" s="945"/>
      <c r="F36" s="1462"/>
      <c r="G36" s="945"/>
      <c r="H36" s="945"/>
      <c r="I36" s="966"/>
      <c r="J36" s="945"/>
      <c r="K36" s="945"/>
      <c r="L36" s="945"/>
      <c r="M36" s="1234"/>
      <c r="N36" s="945"/>
      <c r="O36" s="1234"/>
    </row>
    <row r="37" spans="1:15" s="40" customFormat="1" ht="19.149999999999999" customHeight="1" x14ac:dyDescent="0.2">
      <c r="A37" s="71"/>
      <c r="B37" s="65" t="s">
        <v>319</v>
      </c>
      <c r="C37" s="66" t="s">
        <v>1288</v>
      </c>
      <c r="D37" s="46"/>
      <c r="E37" s="938"/>
      <c r="F37" s="938"/>
      <c r="G37" s="938"/>
      <c r="H37" s="938"/>
      <c r="I37" s="958"/>
      <c r="J37" s="938"/>
      <c r="K37" s="938"/>
      <c r="L37" s="938"/>
      <c r="M37" s="1234"/>
      <c r="N37" s="938"/>
      <c r="O37" s="1234"/>
    </row>
    <row r="38" spans="1:15" s="40" customFormat="1" ht="19.149999999999999" customHeight="1" x14ac:dyDescent="0.2">
      <c r="A38" s="71"/>
      <c r="B38" s="65" t="s">
        <v>320</v>
      </c>
      <c r="C38" s="45" t="s">
        <v>1290</v>
      </c>
      <c r="D38" s="46"/>
      <c r="E38" s="938"/>
      <c r="F38" s="938"/>
      <c r="G38" s="938"/>
      <c r="H38" s="938"/>
      <c r="I38" s="958"/>
      <c r="J38" s="938"/>
      <c r="K38" s="938"/>
      <c r="L38" s="938"/>
      <c r="M38" s="1234"/>
      <c r="N38" s="938"/>
      <c r="O38" s="1234"/>
    </row>
    <row r="39" spans="1:15" s="40" customFormat="1" ht="19.5" customHeight="1" x14ac:dyDescent="0.2">
      <c r="A39" s="71"/>
      <c r="B39" s="65" t="s">
        <v>72</v>
      </c>
      <c r="C39" s="45" t="s">
        <v>1291</v>
      </c>
      <c r="D39" s="46"/>
      <c r="E39" s="938"/>
      <c r="F39" s="938"/>
      <c r="G39" s="938"/>
      <c r="H39" s="938"/>
      <c r="I39" s="958"/>
      <c r="J39" s="938"/>
      <c r="K39" s="938"/>
      <c r="L39" s="938"/>
      <c r="M39" s="1234"/>
      <c r="N39" s="938"/>
      <c r="O39" s="1234"/>
    </row>
    <row r="40" spans="1:15" s="40" customFormat="1" ht="19.5" customHeight="1" x14ac:dyDescent="0.2">
      <c r="A40" s="71"/>
      <c r="B40" s="65" t="s">
        <v>73</v>
      </c>
      <c r="C40" s="45" t="s">
        <v>1292</v>
      </c>
      <c r="D40" s="46"/>
      <c r="E40" s="938"/>
      <c r="F40" s="938"/>
      <c r="G40" s="938"/>
      <c r="H40" s="938"/>
      <c r="I40" s="958"/>
      <c r="J40" s="938"/>
      <c r="K40" s="938"/>
      <c r="L40" s="938"/>
      <c r="M40" s="1234"/>
      <c r="N40" s="938"/>
      <c r="O40" s="1234"/>
    </row>
    <row r="41" spans="1:15" s="40" customFormat="1" ht="19.5" customHeight="1" x14ac:dyDescent="0.2">
      <c r="A41" s="71"/>
      <c r="B41" s="592" t="s">
        <v>74</v>
      </c>
      <c r="C41" s="593" t="s">
        <v>260</v>
      </c>
      <c r="D41" s="54"/>
      <c r="E41" s="935"/>
      <c r="F41" s="935"/>
      <c r="G41" s="935"/>
      <c r="H41" s="935"/>
      <c r="I41" s="955"/>
      <c r="J41" s="935"/>
      <c r="K41" s="935"/>
      <c r="L41" s="935"/>
      <c r="M41" s="1234"/>
      <c r="N41" s="935"/>
      <c r="O41" s="1234"/>
    </row>
    <row r="42" spans="1:15" s="40" customFormat="1" ht="19.5" customHeight="1" x14ac:dyDescent="0.2">
      <c r="A42" s="71"/>
      <c r="B42" s="592" t="s">
        <v>75</v>
      </c>
      <c r="C42" s="593" t="s">
        <v>1289</v>
      </c>
      <c r="D42" s="54"/>
      <c r="E42" s="935"/>
      <c r="F42" s="935"/>
      <c r="G42" s="935"/>
      <c r="H42" s="935"/>
      <c r="I42" s="955"/>
      <c r="J42" s="935"/>
      <c r="K42" s="935"/>
      <c r="L42" s="935"/>
      <c r="M42" s="1234"/>
      <c r="N42" s="935"/>
      <c r="O42" s="1234"/>
    </row>
    <row r="43" spans="1:15" s="40" customFormat="1" ht="19.5" customHeight="1" thickBot="1" x14ac:dyDescent="0.25">
      <c r="A43" s="71"/>
      <c r="B43" s="592" t="s">
        <v>76</v>
      </c>
      <c r="C43" s="593" t="s">
        <v>1293</v>
      </c>
      <c r="D43" s="54"/>
      <c r="E43" s="935"/>
      <c r="F43" s="935"/>
      <c r="G43" s="935"/>
      <c r="H43" s="935"/>
      <c r="I43" s="955"/>
      <c r="J43" s="935"/>
      <c r="K43" s="935"/>
      <c r="L43" s="935"/>
      <c r="M43" s="1234"/>
      <c r="N43" s="935"/>
      <c r="O43" s="1234"/>
    </row>
    <row r="44" spans="1:15" s="40" customFormat="1" ht="36.75" customHeight="1" thickBot="1" x14ac:dyDescent="0.25">
      <c r="A44" s="551" t="s">
        <v>347</v>
      </c>
      <c r="B44" s="1705" t="s">
        <v>1021</v>
      </c>
      <c r="C44" s="1706"/>
      <c r="D44" s="552"/>
      <c r="E44" s="941"/>
      <c r="F44" s="1458"/>
      <c r="G44" s="941"/>
      <c r="H44" s="941"/>
      <c r="I44" s="553"/>
      <c r="J44" s="941"/>
      <c r="K44" s="941"/>
      <c r="L44" s="941"/>
      <c r="M44" s="1234"/>
      <c r="N44" s="941"/>
      <c r="O44" s="1234"/>
    </row>
    <row r="45" spans="1:15" s="40" customFormat="1" ht="18.75" customHeight="1" x14ac:dyDescent="0.2">
      <c r="A45" s="72"/>
      <c r="B45" s="44" t="s">
        <v>319</v>
      </c>
      <c r="C45" s="45" t="s">
        <v>146</v>
      </c>
      <c r="D45" s="46"/>
      <c r="E45" s="938"/>
      <c r="F45" s="938"/>
      <c r="G45" s="938"/>
      <c r="H45" s="938"/>
      <c r="I45" s="958"/>
      <c r="J45" s="938"/>
      <c r="K45" s="938"/>
      <c r="L45" s="938"/>
      <c r="M45" s="1234"/>
      <c r="N45" s="938"/>
      <c r="O45" s="1234"/>
    </row>
    <row r="46" spans="1:15" s="40" customFormat="1" ht="18.75" customHeight="1" x14ac:dyDescent="0.2">
      <c r="A46" s="72"/>
      <c r="B46" s="44" t="s">
        <v>320</v>
      </c>
      <c r="C46" s="45" t="s">
        <v>147</v>
      </c>
      <c r="D46" s="46"/>
      <c r="E46" s="938"/>
      <c r="F46" s="938"/>
      <c r="G46" s="938"/>
      <c r="H46" s="938"/>
      <c r="I46" s="958"/>
      <c r="J46" s="938"/>
      <c r="K46" s="938"/>
      <c r="L46" s="938"/>
      <c r="M46" s="1234"/>
      <c r="N46" s="938"/>
      <c r="O46" s="1234"/>
    </row>
    <row r="47" spans="1:15" s="31" customFormat="1" ht="18.75" customHeight="1" x14ac:dyDescent="0.2">
      <c r="A47" s="72"/>
      <c r="B47" s="44" t="s">
        <v>72</v>
      </c>
      <c r="C47" s="45" t="s">
        <v>245</v>
      </c>
      <c r="D47" s="46"/>
      <c r="E47" s="938"/>
      <c r="F47" s="938"/>
      <c r="G47" s="938"/>
      <c r="H47" s="938"/>
      <c r="I47" s="958"/>
      <c r="J47" s="938"/>
      <c r="K47" s="938"/>
      <c r="L47" s="938"/>
      <c r="M47" s="1234"/>
      <c r="N47" s="938"/>
      <c r="O47" s="1234"/>
    </row>
    <row r="48" spans="1:15" s="40" customFormat="1" ht="18.75" customHeight="1" x14ac:dyDescent="0.2">
      <c r="A48" s="72"/>
      <c r="B48" s="44" t="s">
        <v>73</v>
      </c>
      <c r="C48" s="45" t="s">
        <v>143</v>
      </c>
      <c r="D48" s="46"/>
      <c r="E48" s="938"/>
      <c r="F48" s="938"/>
      <c r="G48" s="938"/>
      <c r="H48" s="938"/>
      <c r="I48" s="958"/>
      <c r="J48" s="938"/>
      <c r="K48" s="938"/>
      <c r="L48" s="938"/>
      <c r="M48" s="1234"/>
      <c r="N48" s="938"/>
      <c r="O48" s="1234"/>
    </row>
    <row r="49" spans="1:17" s="31" customFormat="1" ht="18.75" customHeight="1" x14ac:dyDescent="0.2">
      <c r="A49" s="72"/>
      <c r="B49" s="44" t="s">
        <v>74</v>
      </c>
      <c r="C49" s="45" t="s">
        <v>279</v>
      </c>
      <c r="D49" s="46"/>
      <c r="E49" s="938"/>
      <c r="F49" s="938"/>
      <c r="G49" s="938"/>
      <c r="H49" s="938"/>
      <c r="I49" s="958"/>
      <c r="J49" s="938"/>
      <c r="K49" s="938"/>
      <c r="L49" s="938"/>
      <c r="M49" s="1234"/>
      <c r="N49" s="938"/>
      <c r="O49" s="1234"/>
    </row>
    <row r="50" spans="1:17" s="31" customFormat="1" ht="18.75" customHeight="1" x14ac:dyDescent="0.2">
      <c r="A50" s="72"/>
      <c r="B50" s="44" t="s">
        <v>75</v>
      </c>
      <c r="C50" s="45" t="s">
        <v>280</v>
      </c>
      <c r="D50" s="46"/>
      <c r="E50" s="938"/>
      <c r="F50" s="938"/>
      <c r="G50" s="938"/>
      <c r="H50" s="938"/>
      <c r="I50" s="958"/>
      <c r="J50" s="938"/>
      <c r="K50" s="938"/>
      <c r="L50" s="938"/>
      <c r="M50" s="1234"/>
      <c r="N50" s="938"/>
      <c r="O50" s="1234"/>
    </row>
    <row r="51" spans="1:17" s="31" customFormat="1" ht="18.75" customHeight="1" x14ac:dyDescent="0.2">
      <c r="A51" s="72"/>
      <c r="B51" s="44" t="s">
        <v>76</v>
      </c>
      <c r="C51" s="45" t="s">
        <v>566</v>
      </c>
      <c r="D51" s="46"/>
      <c r="E51" s="938"/>
      <c r="F51" s="938"/>
      <c r="G51" s="938"/>
      <c r="H51" s="938"/>
      <c r="I51" s="958"/>
      <c r="J51" s="938"/>
      <c r="K51" s="938"/>
      <c r="L51" s="938"/>
      <c r="M51" s="1234"/>
      <c r="N51" s="938"/>
      <c r="O51" s="1234"/>
    </row>
    <row r="52" spans="1:17" s="31" customFormat="1" ht="18.75" customHeight="1" x14ac:dyDescent="0.2">
      <c r="A52" s="72"/>
      <c r="B52" s="44" t="s">
        <v>87</v>
      </c>
      <c r="C52" s="45" t="s">
        <v>558</v>
      </c>
      <c r="D52" s="46"/>
      <c r="E52" s="938"/>
      <c r="F52" s="938"/>
      <c r="G52" s="938"/>
      <c r="H52" s="938"/>
      <c r="I52" s="958"/>
      <c r="J52" s="938"/>
      <c r="K52" s="938"/>
      <c r="L52" s="938"/>
      <c r="M52" s="1234"/>
      <c r="N52" s="938"/>
      <c r="O52" s="1234"/>
    </row>
    <row r="53" spans="1:17" s="31" customFormat="1" ht="16.5" thickBot="1" x14ac:dyDescent="0.25">
      <c r="A53" s="73"/>
      <c r="B53" s="44" t="s">
        <v>567</v>
      </c>
      <c r="C53" s="45" t="s">
        <v>898</v>
      </c>
      <c r="D53" s="46"/>
      <c r="E53" s="946"/>
      <c r="F53" s="946"/>
      <c r="G53" s="946"/>
      <c r="H53" s="946"/>
      <c r="I53" s="967"/>
      <c r="J53" s="946"/>
      <c r="K53" s="946"/>
      <c r="L53" s="946"/>
      <c r="M53" s="1234"/>
      <c r="N53" s="946"/>
      <c r="O53" s="1234"/>
    </row>
    <row r="54" spans="1:17" s="40" customFormat="1" ht="37.5" customHeight="1" thickBot="1" x14ac:dyDescent="0.25">
      <c r="A54" s="551" t="s">
        <v>346</v>
      </c>
      <c r="B54" s="1705" t="s">
        <v>545</v>
      </c>
      <c r="C54" s="1706"/>
      <c r="D54" s="552"/>
      <c r="E54" s="941"/>
      <c r="F54" s="1458"/>
      <c r="G54" s="941"/>
      <c r="H54" s="941"/>
      <c r="I54" s="553"/>
      <c r="J54" s="941"/>
      <c r="K54" s="941"/>
      <c r="L54" s="941"/>
      <c r="M54" s="1234"/>
      <c r="N54" s="941"/>
      <c r="O54" s="1234"/>
    </row>
    <row r="55" spans="1:17" s="40" customFormat="1" ht="20.25" customHeight="1" x14ac:dyDescent="0.2">
      <c r="A55" s="38" t="s">
        <v>142</v>
      </c>
      <c r="B55" s="74" t="s">
        <v>71</v>
      </c>
      <c r="C55" s="75" t="s">
        <v>1093</v>
      </c>
      <c r="D55" s="76"/>
      <c r="E55" s="937"/>
      <c r="F55" s="937"/>
      <c r="G55" s="937"/>
      <c r="H55" s="937"/>
      <c r="I55" s="957"/>
      <c r="J55" s="937"/>
      <c r="K55" s="1159"/>
      <c r="L55" s="937"/>
      <c r="M55" s="1234"/>
      <c r="N55" s="937"/>
      <c r="O55" s="1234"/>
    </row>
    <row r="56" spans="1:17" s="40" customFormat="1" ht="20.25" customHeight="1" x14ac:dyDescent="0.2">
      <c r="A56" s="38" t="s">
        <v>84</v>
      </c>
      <c r="B56" s="77" t="s">
        <v>899</v>
      </c>
      <c r="C56" s="78"/>
      <c r="D56" s="46"/>
      <c r="E56" s="946"/>
      <c r="F56" s="1463"/>
      <c r="G56" s="938"/>
      <c r="H56" s="946"/>
      <c r="I56" s="967"/>
      <c r="J56" s="938"/>
      <c r="K56" s="1160"/>
      <c r="L56" s="938"/>
      <c r="M56" s="1234"/>
      <c r="N56" s="938"/>
      <c r="O56" s="1234"/>
    </row>
    <row r="57" spans="1:17" s="40" customFormat="1" ht="20.25" customHeight="1" x14ac:dyDescent="0.2">
      <c r="A57" s="38"/>
      <c r="B57" s="44" t="s">
        <v>71</v>
      </c>
      <c r="C57" s="79" t="s">
        <v>1614</v>
      </c>
      <c r="D57" s="46"/>
      <c r="E57" s="947"/>
      <c r="F57" s="947"/>
      <c r="G57" s="947"/>
      <c r="H57" s="947"/>
      <c r="I57" s="968"/>
      <c r="J57" s="947"/>
      <c r="K57" s="947"/>
      <c r="L57" s="947"/>
      <c r="M57" s="1234"/>
      <c r="N57" s="947"/>
      <c r="O57" s="1234"/>
    </row>
    <row r="58" spans="1:17" s="40" customFormat="1" ht="20.25" customHeight="1" thickBot="1" x14ac:dyDescent="0.25">
      <c r="A58" s="48"/>
      <c r="B58" s="49" t="s">
        <v>72</v>
      </c>
      <c r="C58" s="80" t="s">
        <v>1144</v>
      </c>
      <c r="D58" s="51"/>
      <c r="E58" s="948"/>
      <c r="F58" s="948"/>
      <c r="G58" s="948"/>
      <c r="H58" s="948"/>
      <c r="I58" s="969"/>
      <c r="J58" s="948"/>
      <c r="K58" s="948"/>
      <c r="L58" s="948"/>
      <c r="M58" s="1234"/>
      <c r="N58" s="948"/>
      <c r="O58" s="1234"/>
    </row>
    <row r="59" spans="1:17" s="40" customFormat="1" ht="33" customHeight="1" thickBot="1" x14ac:dyDescent="0.25">
      <c r="A59" s="554" t="s">
        <v>348</v>
      </c>
      <c r="B59" s="1701" t="s">
        <v>546</v>
      </c>
      <c r="C59" s="1702"/>
      <c r="D59" s="555"/>
      <c r="E59" s="949"/>
      <c r="F59" s="1464"/>
      <c r="G59" s="949"/>
      <c r="H59" s="949"/>
      <c r="I59" s="556"/>
      <c r="J59" s="949"/>
      <c r="K59" s="949"/>
      <c r="L59" s="949"/>
      <c r="M59" s="1234"/>
      <c r="N59" s="949"/>
      <c r="O59" s="1234"/>
    </row>
    <row r="60" spans="1:17" s="40" customFormat="1" ht="33" customHeight="1" thickTop="1" thickBot="1" x14ac:dyDescent="0.25">
      <c r="A60" s="1594" t="s">
        <v>348</v>
      </c>
      <c r="B60" s="1701" t="s">
        <v>1641</v>
      </c>
      <c r="C60" s="1702"/>
      <c r="D60" s="1595"/>
      <c r="E60" s="1596"/>
      <c r="F60" s="1597"/>
      <c r="G60" s="1596"/>
      <c r="H60" s="1596"/>
      <c r="I60" s="1598"/>
      <c r="J60" s="1596"/>
      <c r="K60" s="1596"/>
      <c r="L60" s="1596"/>
      <c r="M60" s="1234"/>
      <c r="N60" s="1599">
        <v>44630.503472222219</v>
      </c>
      <c r="O60" s="1234"/>
    </row>
    <row r="61" spans="1:17" s="1140" customFormat="1" ht="17.25" thickTop="1" x14ac:dyDescent="0.3">
      <c r="C61" s="1140" t="s">
        <v>1284</v>
      </c>
      <c r="D61" s="1141"/>
      <c r="E61" s="1567"/>
      <c r="F61" s="1567"/>
      <c r="G61" s="1567"/>
      <c r="H61" s="1567"/>
      <c r="J61" s="1142"/>
      <c r="K61" s="1142"/>
      <c r="L61" s="1142"/>
      <c r="O61" s="1234"/>
      <c r="Q61" s="1601">
        <v>44630.511111111111</v>
      </c>
    </row>
    <row r="62" spans="1:17" s="1140" customFormat="1" ht="16.5" x14ac:dyDescent="0.3">
      <c r="C62" s="1140" t="s">
        <v>1597</v>
      </c>
      <c r="D62" s="1141"/>
      <c r="E62" s="1567"/>
      <c r="F62" s="1567"/>
      <c r="G62" s="1567"/>
      <c r="H62" s="1567"/>
      <c r="J62" s="1142"/>
      <c r="K62" s="1142"/>
      <c r="L62" s="1142"/>
      <c r="O62" s="1234"/>
      <c r="Q62" s="1140">
        <v>12000000</v>
      </c>
    </row>
    <row r="63" spans="1:17" s="1140" customFormat="1" ht="16.5" x14ac:dyDescent="0.3">
      <c r="C63" s="1140" t="s">
        <v>1285</v>
      </c>
      <c r="D63" s="1141"/>
      <c r="E63" s="1567"/>
      <c r="F63" s="1567"/>
      <c r="G63" s="1567"/>
      <c r="H63" s="1567"/>
      <c r="J63" s="1142"/>
      <c r="K63" s="1142"/>
      <c r="L63" s="1142"/>
      <c r="O63" s="1234"/>
      <c r="Q63" s="1140">
        <v>62907310.859999999</v>
      </c>
    </row>
    <row r="64" spans="1:17" s="1140" customFormat="1" ht="16.5" x14ac:dyDescent="0.3">
      <c r="C64" s="1140" t="s">
        <v>1286</v>
      </c>
      <c r="D64" s="1141"/>
      <c r="E64" s="1567"/>
      <c r="F64" s="1567"/>
      <c r="G64" s="1567"/>
      <c r="H64" s="1567"/>
      <c r="J64" s="1142"/>
      <c r="K64" s="1142"/>
      <c r="L64" s="1142"/>
      <c r="O64" s="1234"/>
      <c r="Q64" s="1140">
        <v>1723079.4499999993</v>
      </c>
    </row>
    <row r="65" spans="3:21" s="1140" customFormat="1" ht="16.5" x14ac:dyDescent="0.3">
      <c r="C65" s="1140" t="s">
        <v>1287</v>
      </c>
      <c r="D65" s="1141"/>
      <c r="E65" s="1567"/>
      <c r="F65" s="1567"/>
      <c r="G65" s="1600"/>
      <c r="H65" s="1567"/>
      <c r="J65" s="1142"/>
      <c r="K65" s="1142"/>
      <c r="L65" s="1142"/>
      <c r="O65" s="1234"/>
      <c r="Q65" s="1140">
        <v>440000</v>
      </c>
    </row>
    <row r="66" spans="3:21" s="1140" customFormat="1" ht="16.5" x14ac:dyDescent="0.3">
      <c r="C66" s="1140" t="s">
        <v>1145</v>
      </c>
      <c r="D66" s="1141"/>
      <c r="E66" s="1567"/>
      <c r="F66" s="1567"/>
      <c r="G66" s="1567"/>
      <c r="H66" s="1567"/>
      <c r="J66" s="1142"/>
      <c r="K66" s="1142"/>
      <c r="L66" s="1142"/>
      <c r="O66" s="1234"/>
      <c r="Q66" s="1140">
        <v>3915546188.8099999</v>
      </c>
    </row>
    <row r="67" spans="3:21" s="1140" customFormat="1" ht="16.5" x14ac:dyDescent="0.3">
      <c r="D67" s="1141"/>
      <c r="E67" s="1567"/>
      <c r="F67" s="1567"/>
      <c r="G67" s="1567"/>
      <c r="H67" s="1567"/>
      <c r="J67" s="1142"/>
      <c r="K67" s="1142"/>
      <c r="L67" s="1142"/>
      <c r="O67" s="1234"/>
      <c r="Q67" s="1140">
        <v>3915070175</v>
      </c>
    </row>
    <row r="68" spans="3:21" s="1140" customFormat="1" ht="16.5" x14ac:dyDescent="0.3">
      <c r="D68" s="1141"/>
      <c r="E68" s="1567"/>
      <c r="F68" s="1567"/>
      <c r="G68" s="1567"/>
      <c r="H68" s="1567"/>
      <c r="J68" s="1142"/>
      <c r="K68" s="1142"/>
      <c r="L68" s="1142"/>
      <c r="O68" s="1234"/>
      <c r="Q68" s="1141"/>
      <c r="R68" s="1567"/>
      <c r="S68" s="1567"/>
      <c r="T68" s="1567">
        <f>-U47</f>
        <v>0</v>
      </c>
      <c r="U68" s="1567"/>
    </row>
    <row r="69" spans="3:21" s="1140" customFormat="1" ht="16.5" x14ac:dyDescent="0.3">
      <c r="D69" s="1141"/>
      <c r="E69" s="1567"/>
      <c r="F69" s="1567"/>
      <c r="G69" s="1142"/>
      <c r="H69" s="1142"/>
      <c r="J69" s="1142"/>
      <c r="K69" s="1142"/>
      <c r="L69" s="1142"/>
      <c r="O69" s="1234"/>
      <c r="Q69" s="1141"/>
      <c r="R69" s="1567"/>
      <c r="S69" s="1567"/>
      <c r="T69" s="1567">
        <f>-U63-U60</f>
        <v>0</v>
      </c>
      <c r="U69" s="1567"/>
    </row>
    <row r="70" spans="3:21" s="1140" customFormat="1" ht="16.5" x14ac:dyDescent="0.3">
      <c r="D70" s="1141"/>
      <c r="E70" s="1142"/>
      <c r="F70" s="1570"/>
      <c r="G70" s="1142"/>
      <c r="H70" s="1142"/>
      <c r="J70" s="1142"/>
      <c r="K70" s="1142"/>
      <c r="L70" s="1142"/>
      <c r="O70" s="1234"/>
      <c r="Q70" s="1141"/>
      <c r="R70" s="1567"/>
      <c r="S70" s="1567"/>
      <c r="T70" s="1567">
        <f>-U46</f>
        <v>0</v>
      </c>
      <c r="U70" s="1567"/>
    </row>
    <row r="71" spans="3:21" s="1140" customFormat="1" ht="16.5" x14ac:dyDescent="0.3">
      <c r="D71" s="1141"/>
      <c r="E71" s="1142"/>
      <c r="F71" s="1142"/>
      <c r="G71" s="1142"/>
      <c r="H71" s="1142"/>
      <c r="J71" s="1142"/>
      <c r="K71" s="1142"/>
      <c r="L71" s="1142"/>
      <c r="O71" s="1234"/>
      <c r="Q71" s="1141"/>
      <c r="R71" s="1567"/>
      <c r="S71" s="1567"/>
      <c r="T71" s="1567">
        <f>-U45</f>
        <v>0</v>
      </c>
      <c r="U71" s="1567"/>
    </row>
    <row r="72" spans="3:21" s="1140" customFormat="1" ht="16.5" x14ac:dyDescent="0.3">
      <c r="D72" s="1141"/>
      <c r="E72" s="1142"/>
      <c r="F72" s="1570"/>
      <c r="G72" s="1142"/>
      <c r="H72" s="1142"/>
      <c r="J72" s="1142"/>
      <c r="K72" s="1142"/>
      <c r="L72" s="1142"/>
      <c r="O72" s="1234"/>
      <c r="Q72" s="1141"/>
      <c r="R72" s="1567"/>
      <c r="S72" s="1567"/>
      <c r="T72" s="1600">
        <f>T66+SUM(T68:T71)</f>
        <v>0</v>
      </c>
      <c r="U72" s="1567"/>
    </row>
    <row r="73" spans="3:21" s="1140" customFormat="1" ht="16.5" x14ac:dyDescent="0.3">
      <c r="D73" s="1141"/>
      <c r="E73" s="1142"/>
      <c r="F73" s="1142"/>
      <c r="G73" s="1142"/>
      <c r="H73" s="1142"/>
      <c r="J73" s="1142"/>
      <c r="K73" s="1142"/>
      <c r="L73" s="1142"/>
      <c r="O73" s="1234"/>
      <c r="Q73" s="1141"/>
      <c r="R73" s="1567">
        <v>3895695015</v>
      </c>
      <c r="S73" s="1567">
        <v>3915070175</v>
      </c>
      <c r="T73" s="1567">
        <v>3915070175</v>
      </c>
      <c r="U73" s="1567" t="s">
        <v>1145</v>
      </c>
    </row>
    <row r="74" spans="3:21" s="1140" customFormat="1" ht="16.5" x14ac:dyDescent="0.3">
      <c r="D74" s="1141"/>
      <c r="E74" s="1142"/>
      <c r="F74" s="1570"/>
      <c r="G74" s="1142"/>
      <c r="H74" s="1142"/>
      <c r="J74" s="1142"/>
      <c r="K74" s="1142"/>
      <c r="L74" s="1142"/>
      <c r="O74" s="1234"/>
      <c r="Q74" s="1141"/>
      <c r="R74" s="1567">
        <f>R66-R73</f>
        <v>-3895695015</v>
      </c>
      <c r="S74" s="1567">
        <f>S66-S73</f>
        <v>-3915070175</v>
      </c>
      <c r="T74" s="1567">
        <f>T72-T73</f>
        <v>-3915070175</v>
      </c>
      <c r="U74" s="1567"/>
    </row>
    <row r="75" spans="3:21" s="1140" customFormat="1" ht="16.5" x14ac:dyDescent="0.3">
      <c r="D75" s="1141"/>
      <c r="E75" s="1142"/>
      <c r="F75" s="1142"/>
      <c r="G75" s="1142"/>
      <c r="H75" s="1142"/>
      <c r="J75" s="1142"/>
      <c r="K75" s="1142"/>
      <c r="L75" s="1142"/>
      <c r="O75" s="1234"/>
      <c r="Q75" s="1141" t="s">
        <v>1594</v>
      </c>
      <c r="R75" s="1567">
        <v>3819385774</v>
      </c>
      <c r="S75" s="1567">
        <v>3914458373.8099999</v>
      </c>
      <c r="T75" s="1567"/>
      <c r="U75" s="1567"/>
    </row>
    <row r="76" spans="3:21" s="1140" customFormat="1" ht="16.5" x14ac:dyDescent="0.3">
      <c r="D76" s="1141"/>
      <c r="E76" s="1142"/>
      <c r="F76" s="1142"/>
      <c r="G76" s="1142"/>
      <c r="H76" s="1142"/>
      <c r="J76" s="1142"/>
      <c r="K76" s="1142"/>
      <c r="L76" s="1142"/>
      <c r="O76" s="1234"/>
      <c r="Q76" s="1141"/>
      <c r="R76" s="1567">
        <f>R66-R75</f>
        <v>-3819385774</v>
      </c>
      <c r="S76" s="1567">
        <f>S66-S75</f>
        <v>-3914458373.8099999</v>
      </c>
      <c r="T76" s="1142">
        <v>3890752595.0799999</v>
      </c>
      <c r="U76" s="1142" t="s">
        <v>1594</v>
      </c>
    </row>
    <row r="77" spans="3:21" s="1140" customFormat="1" ht="16.5" x14ac:dyDescent="0.3">
      <c r="D77" s="1141"/>
      <c r="E77" s="1142"/>
      <c r="F77" s="1142"/>
      <c r="G77" s="1142"/>
      <c r="H77" s="1142"/>
      <c r="J77" s="1142"/>
      <c r="K77" s="1142"/>
      <c r="L77" s="1142"/>
      <c r="O77" s="1234"/>
      <c r="Q77" s="1141"/>
      <c r="R77" s="1142"/>
      <c r="S77" s="1570" t="s">
        <v>1595</v>
      </c>
      <c r="T77" s="1142">
        <f>70*6000</f>
        <v>420000</v>
      </c>
      <c r="U77" s="1142"/>
    </row>
    <row r="78" spans="3:21" s="1140" customFormat="1" ht="16.5" x14ac:dyDescent="0.3">
      <c r="D78" s="1141"/>
      <c r="E78" s="1142"/>
      <c r="F78" s="1142"/>
      <c r="G78" s="1142"/>
      <c r="H78" s="1142"/>
      <c r="J78" s="1142"/>
      <c r="K78" s="1142"/>
      <c r="L78" s="1142"/>
      <c r="O78" s="1234"/>
      <c r="Q78" s="1141"/>
      <c r="R78" s="1142"/>
      <c r="S78" s="1142">
        <v>3891172595.0799999</v>
      </c>
      <c r="T78" s="1142">
        <f>SUM(T76:T77)</f>
        <v>3891172595.0799999</v>
      </c>
      <c r="U78" s="1142" t="s">
        <v>1596</v>
      </c>
    </row>
    <row r="79" spans="3:21" s="1140" customFormat="1" ht="16.5" x14ac:dyDescent="0.3">
      <c r="D79" s="1142"/>
      <c r="F79" s="1142"/>
      <c r="G79" s="1142"/>
      <c r="H79" s="1142"/>
      <c r="J79" s="1142"/>
      <c r="K79" s="1142"/>
      <c r="L79" s="1142"/>
      <c r="O79" s="1234"/>
      <c r="Q79" s="1141"/>
      <c r="R79" s="1142"/>
      <c r="S79" s="1570" t="s">
        <v>1599</v>
      </c>
      <c r="T79" s="1142">
        <v>-369134.08000000002</v>
      </c>
      <c r="U79" s="1142"/>
    </row>
    <row r="80" spans="3:21" s="1140" customFormat="1" ht="16.5" x14ac:dyDescent="0.3">
      <c r="D80" s="1141"/>
      <c r="E80" s="1142"/>
      <c r="F80" s="1142"/>
      <c r="G80" s="1142"/>
      <c r="H80" s="1142"/>
      <c r="J80" s="1142"/>
      <c r="K80" s="1142"/>
      <c r="L80" s="1142"/>
      <c r="O80" s="1234"/>
      <c r="Q80" s="1141"/>
      <c r="R80" s="1142"/>
      <c r="S80" s="1142">
        <v>3890803461</v>
      </c>
      <c r="T80" s="1142">
        <f>SUM(T78:T79)</f>
        <v>3890803461</v>
      </c>
      <c r="U80" s="1142" t="s">
        <v>1598</v>
      </c>
    </row>
    <row r="81" spans="4:21" s="1140" customFormat="1" ht="16.5" x14ac:dyDescent="0.3">
      <c r="D81" s="1141"/>
      <c r="E81" s="1142"/>
      <c r="F81" s="1142"/>
      <c r="G81" s="1142"/>
      <c r="H81" s="1142"/>
      <c r="J81" s="1142"/>
      <c r="K81" s="1142"/>
      <c r="L81" s="1142"/>
      <c r="O81" s="1234"/>
      <c r="Q81" s="1141"/>
      <c r="R81" s="1142"/>
      <c r="S81" s="1570" t="s">
        <v>1603</v>
      </c>
      <c r="T81" s="1142">
        <f>-99373429-79498741</f>
        <v>-178872170</v>
      </c>
      <c r="U81" s="1142"/>
    </row>
    <row r="82" spans="4:21" s="1140" customFormat="1" ht="16.5" x14ac:dyDescent="0.3">
      <c r="D82" s="1141"/>
      <c r="E82" s="1142"/>
      <c r="F82" s="1142"/>
      <c r="G82" s="1142"/>
      <c r="H82" s="1142"/>
      <c r="J82" s="1142"/>
      <c r="K82" s="1142"/>
      <c r="L82" s="1142"/>
      <c r="O82" s="1234"/>
      <c r="Q82" s="1141"/>
      <c r="R82" s="1142"/>
      <c r="S82" s="1142"/>
      <c r="T82" s="1142"/>
      <c r="U82" s="1142"/>
    </row>
    <row r="83" spans="4:21" s="1140" customFormat="1" ht="16.5" x14ac:dyDescent="0.3">
      <c r="D83" s="1141"/>
      <c r="E83" s="1142"/>
      <c r="F83" s="1142"/>
      <c r="G83" s="1142"/>
      <c r="H83" s="1142"/>
      <c r="J83" s="1142"/>
      <c r="K83" s="1142"/>
      <c r="L83" s="1142"/>
      <c r="O83" s="1234"/>
      <c r="Q83" s="1141"/>
      <c r="R83" s="1142" t="s">
        <v>1624</v>
      </c>
      <c r="S83" s="1142">
        <v>3711931291</v>
      </c>
      <c r="T83" s="1142">
        <f>SUM(T80:T82)</f>
        <v>3711931291</v>
      </c>
      <c r="U83" s="1142" t="s">
        <v>1604</v>
      </c>
    </row>
    <row r="84" spans="4:21" s="1140" customFormat="1" ht="16.5" x14ac:dyDescent="0.3">
      <c r="D84" s="1141"/>
      <c r="E84" s="1142"/>
      <c r="F84" s="1142"/>
      <c r="G84" s="1142"/>
      <c r="H84" s="1142"/>
      <c r="J84" s="1142"/>
      <c r="K84" s="1142"/>
      <c r="L84" s="1142"/>
      <c r="O84" s="1234"/>
      <c r="Q84" s="1141"/>
      <c r="R84" s="1142"/>
      <c r="S84" s="1142" t="s">
        <v>1615</v>
      </c>
      <c r="T84" s="1142">
        <v>-49751051</v>
      </c>
      <c r="U84" s="1142"/>
    </row>
    <row r="85" spans="4:21" s="1140" customFormat="1" ht="16.5" x14ac:dyDescent="0.3">
      <c r="D85" s="1141"/>
      <c r="E85" s="1142"/>
      <c r="F85" s="1142"/>
      <c r="G85" s="1142"/>
      <c r="H85" s="1142"/>
      <c r="J85" s="1142"/>
      <c r="K85" s="1142"/>
      <c r="L85" s="1142"/>
      <c r="O85" s="1234"/>
      <c r="Q85" s="1141"/>
      <c r="R85" s="1142"/>
      <c r="S85" s="1142" t="s">
        <v>1616</v>
      </c>
      <c r="T85" s="1142">
        <v>-10525668</v>
      </c>
      <c r="U85" s="1142"/>
    </row>
    <row r="86" spans="4:21" s="1140" customFormat="1" ht="16.5" x14ac:dyDescent="0.3">
      <c r="D86" s="1141"/>
      <c r="E86" s="1142"/>
      <c r="F86" s="1142"/>
      <c r="G86" s="1142"/>
      <c r="H86" s="1142"/>
      <c r="J86" s="1142"/>
      <c r="K86" s="1142"/>
      <c r="L86" s="1142"/>
      <c r="O86" s="1234"/>
      <c r="Q86" s="1142" t="s">
        <v>1625</v>
      </c>
      <c r="S86" s="1142" t="s">
        <v>1617</v>
      </c>
      <c r="T86" s="1142">
        <f>'5A2_Legacy Type 2'!R23</f>
        <v>0</v>
      </c>
      <c r="U86" s="1142"/>
    </row>
    <row r="87" spans="4:21" s="1140" customFormat="1" ht="16.5" x14ac:dyDescent="0.3">
      <c r="D87" s="1141"/>
      <c r="E87" s="1142"/>
      <c r="F87" s="1142"/>
      <c r="G87" s="1142"/>
      <c r="H87" s="1142"/>
      <c r="J87" s="1142"/>
      <c r="K87" s="1142"/>
      <c r="L87" s="1142"/>
      <c r="O87" s="1234"/>
      <c r="Q87" s="1141" t="s">
        <v>1626</v>
      </c>
      <c r="R87" s="1142"/>
      <c r="S87" s="1142" t="s">
        <v>1620</v>
      </c>
      <c r="T87" s="1142">
        <v>-10479</v>
      </c>
      <c r="U87" s="1142"/>
    </row>
    <row r="88" spans="4:21" s="1140" customFormat="1" ht="16.5" x14ac:dyDescent="0.3">
      <c r="D88" s="1141"/>
      <c r="G88" s="1142"/>
      <c r="J88" s="1142"/>
      <c r="K88" s="1142"/>
      <c r="L88" s="1142"/>
      <c r="O88" s="1234"/>
      <c r="Q88" s="1141"/>
      <c r="R88" s="1142"/>
      <c r="S88" s="1142" t="s">
        <v>1627</v>
      </c>
      <c r="T88" s="1142">
        <f>T49+T50</f>
        <v>0</v>
      </c>
      <c r="U88" s="1142"/>
    </row>
    <row r="89" spans="4:21" s="1140" customFormat="1" ht="16.5" x14ac:dyDescent="0.3">
      <c r="E89" s="1144"/>
      <c r="F89" s="1144"/>
      <c r="G89" s="1143"/>
      <c r="H89" s="1143"/>
      <c r="J89" s="1144"/>
      <c r="Q89" s="1141"/>
      <c r="R89" s="1142"/>
      <c r="S89" s="1142" t="s">
        <v>1628</v>
      </c>
      <c r="T89" s="1142">
        <v>-2636672</v>
      </c>
      <c r="U89" s="1142"/>
    </row>
    <row r="90" spans="4:21" s="1140" customFormat="1" ht="16.5" x14ac:dyDescent="0.3">
      <c r="D90" s="1141"/>
      <c r="E90" s="1144"/>
      <c r="F90" s="1144"/>
      <c r="G90" s="1143"/>
      <c r="H90" s="1145"/>
      <c r="J90" s="1144"/>
      <c r="Q90" s="1141"/>
      <c r="R90" s="1142"/>
      <c r="S90" s="1142" t="s">
        <v>1629</v>
      </c>
      <c r="T90" s="1142">
        <f>S59-T59</f>
        <v>0</v>
      </c>
      <c r="U90" s="1142"/>
    </row>
    <row r="91" spans="4:21" s="1140" customFormat="1" ht="16.5" x14ac:dyDescent="0.3">
      <c r="D91" s="1141"/>
      <c r="E91" s="1144"/>
      <c r="F91" s="1144"/>
      <c r="G91" s="1143"/>
      <c r="H91" s="1145"/>
      <c r="J91" s="1144"/>
      <c r="Q91" s="1141"/>
      <c r="R91" s="1142"/>
      <c r="S91" s="1142"/>
      <c r="T91" s="1142"/>
      <c r="U91" s="1142"/>
    </row>
    <row r="92" spans="4:21" s="1140" customFormat="1" ht="16.5" x14ac:dyDescent="0.3">
      <c r="D92" s="1141"/>
      <c r="E92" s="1144"/>
      <c r="F92" s="1144"/>
      <c r="G92" s="1143"/>
      <c r="H92" s="1145"/>
      <c r="J92" s="1144"/>
      <c r="Q92" s="1141"/>
      <c r="R92" s="1142"/>
      <c r="S92" s="1142"/>
      <c r="T92" s="1142"/>
      <c r="U92" s="1142"/>
    </row>
    <row r="93" spans="4:21" s="1140" customFormat="1" ht="16.5" x14ac:dyDescent="0.3">
      <c r="D93" s="1141"/>
      <c r="E93" s="1144"/>
      <c r="F93" s="1144"/>
      <c r="G93" s="1143"/>
      <c r="H93" s="1145"/>
      <c r="J93" s="1144"/>
      <c r="Q93" s="1141"/>
      <c r="R93" s="1142"/>
      <c r="S93" s="1142"/>
      <c r="T93" s="1142"/>
      <c r="U93" s="1142"/>
    </row>
    <row r="94" spans="4:21" s="1140" customFormat="1" ht="16.5" x14ac:dyDescent="0.3">
      <c r="D94" s="1141"/>
      <c r="E94" s="1144"/>
      <c r="F94" s="1144"/>
      <c r="G94" s="1143"/>
      <c r="H94" s="1145"/>
      <c r="J94" s="1144"/>
      <c r="Q94" s="1141"/>
      <c r="R94" s="1142"/>
      <c r="S94" s="1142"/>
      <c r="T94" s="1142">
        <f>SUM(T83:T93)</f>
        <v>3649007421</v>
      </c>
      <c r="U94" s="1142" t="s">
        <v>1622</v>
      </c>
    </row>
    <row r="95" spans="4:21" s="1140" customFormat="1" ht="16.5" x14ac:dyDescent="0.3">
      <c r="D95" s="1141"/>
      <c r="E95" s="1144"/>
      <c r="F95" s="1144"/>
      <c r="G95" s="1143"/>
      <c r="J95" s="1144"/>
      <c r="Q95" s="1141"/>
      <c r="T95" s="1142">
        <f>T66-T94</f>
        <v>-3649007421</v>
      </c>
      <c r="U95" s="1140" t="s">
        <v>1623</v>
      </c>
    </row>
    <row r="96" spans="4:21" s="1140" customFormat="1" ht="16.5" x14ac:dyDescent="0.3">
      <c r="D96" s="1141"/>
      <c r="E96" s="1144"/>
      <c r="F96" s="1144"/>
      <c r="G96" s="1143"/>
      <c r="H96" s="1145"/>
      <c r="J96" s="1144"/>
      <c r="R96" s="1144"/>
      <c r="S96" s="1144"/>
      <c r="T96" s="1143"/>
      <c r="U96" s="1143"/>
    </row>
    <row r="97" spans="4:21" s="1140" customFormat="1" ht="16.5" x14ac:dyDescent="0.3">
      <c r="D97" s="1141"/>
      <c r="E97" s="1144"/>
      <c r="F97" s="1144"/>
      <c r="G97" s="1143"/>
      <c r="H97" s="1145"/>
      <c r="J97" s="1144"/>
      <c r="Q97" s="1141"/>
      <c r="R97" s="1144"/>
      <c r="S97" s="1144"/>
      <c r="T97" s="1143"/>
      <c r="U97" s="1145"/>
    </row>
    <row r="98" spans="4:21" s="1140" customFormat="1" ht="16.5" x14ac:dyDescent="0.3">
      <c r="D98" s="1141"/>
      <c r="E98" s="1144"/>
      <c r="F98" s="1144"/>
      <c r="G98" s="1143"/>
      <c r="H98" s="1145"/>
      <c r="J98" s="1144"/>
    </row>
    <row r="99" spans="4:21" s="1140" customFormat="1" ht="16.5" x14ac:dyDescent="0.3">
      <c r="D99" s="1141"/>
      <c r="E99" s="1144"/>
      <c r="F99" s="1144"/>
      <c r="G99" s="1143"/>
      <c r="H99" s="1145"/>
      <c r="J99" s="1144"/>
    </row>
    <row r="100" spans="4:21" s="1140" customFormat="1" ht="16.5" x14ac:dyDescent="0.3">
      <c r="D100" s="1141"/>
      <c r="E100" s="1144"/>
      <c r="F100" s="1144"/>
      <c r="G100" s="1143"/>
      <c r="H100" s="1145"/>
      <c r="J100" s="1144"/>
    </row>
    <row r="101" spans="4:21" s="1140" customFormat="1" ht="16.5" x14ac:dyDescent="0.3">
      <c r="D101" s="1141"/>
      <c r="E101" s="1144"/>
      <c r="F101" s="1144"/>
      <c r="G101" s="1143"/>
      <c r="H101" s="1145"/>
      <c r="J101" s="1144"/>
    </row>
    <row r="102" spans="4:21" s="1140" customFormat="1" ht="16.5" x14ac:dyDescent="0.3">
      <c r="D102" s="1141"/>
      <c r="E102" s="1144"/>
      <c r="F102" s="1144"/>
      <c r="G102" s="1143"/>
      <c r="H102" s="1145"/>
      <c r="J102" s="1144"/>
    </row>
    <row r="103" spans="4:21" s="1140" customFormat="1" ht="16.5" x14ac:dyDescent="0.3">
      <c r="D103" s="1141"/>
      <c r="E103" s="1144"/>
      <c r="F103" s="1144"/>
      <c r="G103" s="1143"/>
      <c r="H103" s="1145"/>
      <c r="J103" s="1144"/>
    </row>
    <row r="104" spans="4:21" s="1140" customFormat="1" ht="16.5" x14ac:dyDescent="0.3">
      <c r="D104" s="1141"/>
      <c r="E104" s="1144"/>
      <c r="F104" s="1144"/>
      <c r="G104" s="1143"/>
      <c r="H104" s="1145"/>
      <c r="J104" s="1144"/>
    </row>
    <row r="105" spans="4:21" s="1140" customFormat="1" ht="16.5" x14ac:dyDescent="0.3">
      <c r="D105" s="1141"/>
      <c r="E105" s="1144"/>
      <c r="F105" s="1144"/>
      <c r="G105" s="1143"/>
      <c r="H105" s="1145"/>
      <c r="J105" s="1144"/>
    </row>
    <row r="106" spans="4:21" s="1140" customFormat="1" ht="16.5" x14ac:dyDescent="0.3">
      <c r="D106" s="1141"/>
      <c r="E106" s="1144"/>
      <c r="F106" s="1144"/>
      <c r="G106" s="1143"/>
      <c r="H106" s="1145"/>
      <c r="J106" s="1144"/>
    </row>
    <row r="107" spans="4:21" s="1140" customFormat="1" ht="16.5" x14ac:dyDescent="0.3">
      <c r="D107" s="1141"/>
      <c r="E107" s="1144"/>
      <c r="F107" s="1144"/>
      <c r="G107" s="1143"/>
      <c r="H107" s="1145"/>
      <c r="J107" s="1144"/>
    </row>
    <row r="108" spans="4:21" s="1140" customFormat="1" ht="16.5" x14ac:dyDescent="0.3">
      <c r="D108" s="1141"/>
      <c r="E108" s="1144"/>
      <c r="F108" s="1144"/>
      <c r="G108" s="1143"/>
      <c r="H108" s="1145"/>
      <c r="J108" s="1144"/>
    </row>
    <row r="109" spans="4:21" s="1140" customFormat="1" ht="16.5" x14ac:dyDescent="0.3">
      <c r="D109" s="1141"/>
      <c r="E109" s="1144"/>
      <c r="F109" s="1144"/>
      <c r="G109" s="1143"/>
      <c r="H109" s="1145"/>
      <c r="J109" s="1144"/>
    </row>
    <row r="110" spans="4:21" s="1140" customFormat="1" ht="16.5" x14ac:dyDescent="0.3">
      <c r="D110" s="1141"/>
      <c r="E110" s="1144"/>
      <c r="F110" s="1144"/>
      <c r="G110" s="1143"/>
      <c r="H110" s="1145"/>
      <c r="J110" s="1144"/>
    </row>
    <row r="111" spans="4:21" s="1140" customFormat="1" ht="16.5" x14ac:dyDescent="0.3">
      <c r="D111" s="1141"/>
      <c r="E111" s="1144"/>
      <c r="F111" s="1144"/>
      <c r="G111" s="1143"/>
      <c r="H111" s="1145"/>
    </row>
    <row r="112" spans="4:21" s="1140" customFormat="1" ht="16.5" x14ac:dyDescent="0.3">
      <c r="D112" s="1141"/>
      <c r="E112" s="1144"/>
      <c r="F112" s="1144"/>
      <c r="G112" s="1143"/>
      <c r="H112" s="1145"/>
    </row>
    <row r="113" spans="4:10" s="1140" customFormat="1" ht="16.5" x14ac:dyDescent="0.3">
      <c r="D113" s="1141"/>
    </row>
    <row r="114" spans="4:10" s="1140" customFormat="1" ht="16.5" x14ac:dyDescent="0.3">
      <c r="D114" s="1141"/>
      <c r="E114" s="1144"/>
      <c r="F114" s="1144"/>
      <c r="G114" s="1143"/>
      <c r="H114" s="1145"/>
      <c r="J114" s="1144"/>
    </row>
  </sheetData>
  <sheetProtection algorithmName="SHA-512" hashValue="zhPCqY4Xi5gjX75c7cSTnplHxiFjl4s8cmyR5m/ozyIduFiKoBMEdtbmGqgeam4wJU7LI5rBsTqduotrZiFjwA==" saltValue="/z1teR1wZz5umbTmb6Yz5A==" spinCount="100000" sheet="1" objects="1" scenarios="1" selectLockedCells="1" selectUnlockedCells="1"/>
  <mergeCells count="9">
    <mergeCell ref="A3:C3"/>
    <mergeCell ref="B4:C4"/>
    <mergeCell ref="B28:C28"/>
    <mergeCell ref="B33:C34"/>
    <mergeCell ref="B60:C60"/>
    <mergeCell ref="B36:C36"/>
    <mergeCell ref="B44:C44"/>
    <mergeCell ref="B54:C54"/>
    <mergeCell ref="B59:C59"/>
  </mergeCells>
  <printOptions horizontalCentered="1"/>
  <pageMargins left="0.25" right="0.25" top="0.5" bottom="0.16" header="0.38" footer="0.16"/>
  <pageSetup paperSize="5" scale="70" fitToWidth="0" fitToHeight="0" orientation="portrait" r:id="rId1"/>
  <headerFooter alignWithMargins="0">
    <oddFooter>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784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37688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122130</v>
      </c>
      <c r="AM32" s="207"/>
      <c r="AN32" s="206"/>
      <c r="AO32" s="199">
        <v>0</v>
      </c>
      <c r="AP32" s="206"/>
      <c r="AQ32" s="207"/>
      <c r="AR32" s="207"/>
      <c r="AS32" s="206">
        <v>21930</v>
      </c>
      <c r="AT32" s="793">
        <v>203176</v>
      </c>
      <c r="AU32" s="794">
        <v>36002</v>
      </c>
      <c r="AV32" s="199">
        <v>305</v>
      </c>
      <c r="AW32" s="199">
        <v>128</v>
      </c>
      <c r="AX32" s="199">
        <v>177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447301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707974</v>
      </c>
      <c r="AM42" s="207"/>
      <c r="AN42" s="206"/>
      <c r="AO42" s="199">
        <v>0</v>
      </c>
      <c r="AP42" s="206"/>
      <c r="AQ42" s="207"/>
      <c r="AR42" s="207"/>
      <c r="AS42" s="206">
        <v>79657</v>
      </c>
      <c r="AT42" s="793">
        <v>1206786</v>
      </c>
      <c r="AU42" s="794">
        <v>130439</v>
      </c>
      <c r="AV42" s="199">
        <v>1770</v>
      </c>
      <c r="AW42" s="199">
        <v>1457</v>
      </c>
      <c r="AX42" s="199">
        <v>313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4847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4439</v>
      </c>
      <c r="AM50" s="225"/>
      <c r="AN50" s="224"/>
      <c r="AO50" s="216">
        <v>0</v>
      </c>
      <c r="AP50" s="224"/>
      <c r="AQ50" s="225"/>
      <c r="AR50" s="225"/>
      <c r="AS50" s="224">
        <v>413</v>
      </c>
      <c r="AT50" s="795">
        <v>9263</v>
      </c>
      <c r="AU50" s="796">
        <v>816</v>
      </c>
      <c r="AV50" s="216">
        <v>11</v>
      </c>
      <c r="AW50" s="216">
        <v>10</v>
      </c>
      <c r="AX50" s="216">
        <v>1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4604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17082</v>
      </c>
      <c r="AM51" s="240"/>
      <c r="AN51" s="239"/>
      <c r="AO51" s="230">
        <v>0</v>
      </c>
      <c r="AP51" s="239"/>
      <c r="AQ51" s="240"/>
      <c r="AR51" s="240"/>
      <c r="AS51" s="239">
        <v>1796</v>
      </c>
      <c r="AT51" s="797">
        <v>21354</v>
      </c>
      <c r="AU51" s="798">
        <v>2109</v>
      </c>
      <c r="AV51" s="230">
        <v>43</v>
      </c>
      <c r="AW51" s="230">
        <v>37</v>
      </c>
      <c r="AX51" s="230">
        <v>6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3745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18868</v>
      </c>
      <c r="AM54" s="225"/>
      <c r="AN54" s="224"/>
      <c r="AO54" s="216">
        <v>0</v>
      </c>
      <c r="AP54" s="224"/>
      <c r="AQ54" s="225"/>
      <c r="AR54" s="225"/>
      <c r="AS54" s="224">
        <v>3349</v>
      </c>
      <c r="AT54" s="795">
        <v>30596</v>
      </c>
      <c r="AU54" s="796">
        <v>5671</v>
      </c>
      <c r="AV54" s="216">
        <v>47</v>
      </c>
      <c r="AW54" s="216">
        <v>20</v>
      </c>
      <c r="AX54" s="216">
        <v>27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1811</v>
      </c>
      <c r="AT58" s="795">
        <v>12304</v>
      </c>
      <c r="AU58" s="796">
        <v>3076</v>
      </c>
      <c r="AV58" s="216">
        <v>18</v>
      </c>
      <c r="AW58" s="216">
        <v>0</v>
      </c>
      <c r="AX58" s="216">
        <v>18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107</v>
      </c>
      <c r="D76" s="1419"/>
      <c r="E76" s="1022">
        <v>378236.11066872184</v>
      </c>
      <c r="F76" s="1422">
        <v>91</v>
      </c>
      <c r="G76" s="1419"/>
      <c r="H76" s="1024">
        <v>43241.722409790593</v>
      </c>
      <c r="I76" s="1423">
        <v>0</v>
      </c>
      <c r="J76" s="1419"/>
      <c r="K76" s="1024">
        <v>0</v>
      </c>
      <c r="L76" s="1422">
        <v>24</v>
      </c>
      <c r="M76" s="1419"/>
      <c r="N76" s="1024">
        <v>76708.060073206376</v>
      </c>
      <c r="O76" s="1422">
        <v>0</v>
      </c>
      <c r="P76" s="1419"/>
      <c r="Q76" s="1024">
        <v>0</v>
      </c>
      <c r="R76" s="1025">
        <v>498185</v>
      </c>
      <c r="S76" s="1024">
        <v>97808</v>
      </c>
      <c r="T76" s="1024">
        <v>13450</v>
      </c>
      <c r="U76" s="1026">
        <v>111258</v>
      </c>
      <c r="V76" s="1025">
        <v>609443</v>
      </c>
      <c r="W76" s="1024">
        <v>-1525</v>
      </c>
      <c r="X76" s="1025">
        <v>607918</v>
      </c>
      <c r="Y76" s="1024">
        <v>0</v>
      </c>
      <c r="Z76" s="1025">
        <v>607918</v>
      </c>
      <c r="AA76" s="1024">
        <v>331296</v>
      </c>
      <c r="AB76" s="1024">
        <v>276622</v>
      </c>
      <c r="AC76" s="1025">
        <v>69157</v>
      </c>
      <c r="AD76" s="1027">
        <v>607918</v>
      </c>
      <c r="AE76" s="1419"/>
      <c r="AF76" s="1028">
        <v>726419</v>
      </c>
      <c r="AG76" s="1422">
        <v>21</v>
      </c>
      <c r="AH76" s="1024">
        <v>144657</v>
      </c>
      <c r="AI76" s="1422">
        <v>2</v>
      </c>
      <c r="AJ76" s="1024">
        <v>6679</v>
      </c>
      <c r="AK76" s="1026">
        <v>151336</v>
      </c>
      <c r="AL76" s="1028">
        <v>877755</v>
      </c>
      <c r="AM76" s="1024">
        <v>-2194</v>
      </c>
      <c r="AN76" s="1028">
        <v>875561</v>
      </c>
      <c r="AO76" s="1024">
        <v>0</v>
      </c>
      <c r="AP76" s="1028">
        <v>875561</v>
      </c>
      <c r="AQ76" s="1024">
        <v>439736</v>
      </c>
      <c r="AR76" s="1024">
        <v>435825</v>
      </c>
      <c r="AS76" s="1028">
        <v>108956</v>
      </c>
      <c r="AT76" s="1249">
        <v>1483479</v>
      </c>
      <c r="AU76" s="1250">
        <v>178113</v>
      </c>
      <c r="AV76" s="1024">
        <v>2194</v>
      </c>
      <c r="AW76" s="1024">
        <v>1652</v>
      </c>
      <c r="AX76" s="1024">
        <v>542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0</v>
      </c>
      <c r="AA82" s="1417">
        <v>0</v>
      </c>
      <c r="AB82" s="1414">
        <v>0</v>
      </c>
      <c r="AC82" s="1416">
        <v>0</v>
      </c>
      <c r="AD82" s="1416">
        <v>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0</v>
      </c>
      <c r="AU82" s="1418">
        <v>0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17601</v>
      </c>
      <c r="AA83" s="804">
        <v>10512</v>
      </c>
      <c r="AB83" s="803">
        <v>7089</v>
      </c>
      <c r="AC83" s="222">
        <v>1772</v>
      </c>
      <c r="AD83" s="222">
        <v>17601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17601</v>
      </c>
      <c r="AU83" s="805">
        <v>1772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14081</v>
      </c>
      <c r="AA84" s="804">
        <v>8416</v>
      </c>
      <c r="AB84" s="803">
        <v>5665</v>
      </c>
      <c r="AC84" s="222">
        <v>1416</v>
      </c>
      <c r="AD84" s="222">
        <v>14081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14081</v>
      </c>
      <c r="AU84" s="805">
        <v>1416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107</v>
      </c>
      <c r="D85" s="1419"/>
      <c r="E85" s="1022">
        <v>378236.11066872184</v>
      </c>
      <c r="F85" s="1422">
        <v>91</v>
      </c>
      <c r="G85" s="1419"/>
      <c r="H85" s="1024">
        <v>43241.722409790593</v>
      </c>
      <c r="I85" s="1423">
        <v>0</v>
      </c>
      <c r="J85" s="1419"/>
      <c r="K85" s="1024">
        <v>0</v>
      </c>
      <c r="L85" s="1422">
        <v>24</v>
      </c>
      <c r="M85" s="1419"/>
      <c r="N85" s="1024">
        <v>76708.060073206376</v>
      </c>
      <c r="O85" s="1422">
        <v>0</v>
      </c>
      <c r="P85" s="1419"/>
      <c r="Q85" s="1024">
        <v>0</v>
      </c>
      <c r="R85" s="1025">
        <v>498185</v>
      </c>
      <c r="S85" s="1024">
        <v>97808</v>
      </c>
      <c r="T85" s="1024">
        <v>13450</v>
      </c>
      <c r="U85" s="1026">
        <v>111258</v>
      </c>
      <c r="V85" s="1025">
        <v>609443</v>
      </c>
      <c r="W85" s="1024">
        <v>-1525</v>
      </c>
      <c r="X85" s="1025">
        <v>607918</v>
      </c>
      <c r="Y85" s="1024">
        <v>0</v>
      </c>
      <c r="Z85" s="1025">
        <v>639600</v>
      </c>
      <c r="AA85" s="1024">
        <v>350224</v>
      </c>
      <c r="AB85" s="1024">
        <v>289376</v>
      </c>
      <c r="AC85" s="1025">
        <v>72345</v>
      </c>
      <c r="AD85" s="1027">
        <v>639600</v>
      </c>
      <c r="AE85" s="1419"/>
      <c r="AF85" s="1028">
        <v>726419</v>
      </c>
      <c r="AG85" s="1422">
        <v>21</v>
      </c>
      <c r="AH85" s="1024">
        <v>144657</v>
      </c>
      <c r="AI85" s="1422">
        <v>2</v>
      </c>
      <c r="AJ85" s="1024">
        <v>6679</v>
      </c>
      <c r="AK85" s="1026">
        <v>151336</v>
      </c>
      <c r="AL85" s="1028">
        <v>877755</v>
      </c>
      <c r="AM85" s="1024">
        <v>-2194</v>
      </c>
      <c r="AN85" s="1028">
        <v>875561</v>
      </c>
      <c r="AO85" s="1024">
        <v>0</v>
      </c>
      <c r="AP85" s="1028">
        <v>875561</v>
      </c>
      <c r="AQ85" s="1024">
        <v>439736</v>
      </c>
      <c r="AR85" s="1024">
        <v>435825</v>
      </c>
      <c r="AS85" s="1028">
        <v>108956</v>
      </c>
      <c r="AT85" s="801">
        <v>1515161</v>
      </c>
      <c r="AU85" s="801">
        <v>181301</v>
      </c>
      <c r="AV85" s="1024">
        <v>2194</v>
      </c>
      <c r="AW85" s="1024">
        <v>1652</v>
      </c>
      <c r="AX85" s="1024">
        <v>542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1652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X94" s="31" t="s">
        <v>1644</v>
      </c>
    </row>
    <row r="95" spans="1:51" x14ac:dyDescent="0.2">
      <c r="A95" s="40"/>
      <c r="B95" s="1602"/>
      <c r="C95"/>
      <c r="D95"/>
      <c r="E95"/>
      <c r="F95"/>
      <c r="G95"/>
      <c r="AX95" s="31" t="s">
        <v>1642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1:AX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6:B76"/>
    <mergeCell ref="A85:B85"/>
    <mergeCell ref="A78:B78"/>
    <mergeCell ref="A79:B79"/>
    <mergeCell ref="A80:B80"/>
    <mergeCell ref="A81:B81"/>
    <mergeCell ref="A83:B83"/>
    <mergeCell ref="A84:B84"/>
    <mergeCell ref="A82:B82"/>
    <mergeCell ref="AN2:AN3"/>
    <mergeCell ref="AO2:AO3"/>
    <mergeCell ref="S2:U2"/>
    <mergeCell ref="V2:V3"/>
    <mergeCell ref="AP2:AP3"/>
    <mergeCell ref="AV2:AV3"/>
    <mergeCell ref="AW2:AW3"/>
    <mergeCell ref="AX2:AX3"/>
    <mergeCell ref="AS2:AS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785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15622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-992</v>
      </c>
      <c r="AT7" s="793">
        <v>0</v>
      </c>
      <c r="AU7" s="794">
        <v>-3590</v>
      </c>
      <c r="AV7" s="199">
        <v>0</v>
      </c>
      <c r="AW7" s="199">
        <v>15</v>
      </c>
      <c r="AX7" s="199">
        <v>-15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24690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2162</v>
      </c>
      <c r="AM29" s="225"/>
      <c r="AN29" s="224"/>
      <c r="AO29" s="216">
        <v>0</v>
      </c>
      <c r="AP29" s="224"/>
      <c r="AQ29" s="225"/>
      <c r="AR29" s="225"/>
      <c r="AS29" s="224">
        <v>-1513</v>
      </c>
      <c r="AT29" s="795">
        <v>5057</v>
      </c>
      <c r="AU29" s="796">
        <v>-4892</v>
      </c>
      <c r="AV29" s="216">
        <v>5</v>
      </c>
      <c r="AW29" s="216">
        <v>31</v>
      </c>
      <c r="AX29" s="216">
        <v>-26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280041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366685</v>
      </c>
      <c r="AM34" s="225"/>
      <c r="AN34" s="224"/>
      <c r="AO34" s="216">
        <v>0</v>
      </c>
      <c r="AP34" s="224"/>
      <c r="AQ34" s="225"/>
      <c r="AR34" s="225"/>
      <c r="AS34" s="224">
        <v>34870</v>
      </c>
      <c r="AT34" s="795">
        <v>642969</v>
      </c>
      <c r="AU34" s="796">
        <v>57614</v>
      </c>
      <c r="AV34" s="216">
        <v>917</v>
      </c>
      <c r="AW34" s="216">
        <v>851</v>
      </c>
      <c r="AX34" s="216">
        <v>66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1684</v>
      </c>
      <c r="AM55" s="225"/>
      <c r="AN55" s="224"/>
      <c r="AO55" s="216">
        <v>0</v>
      </c>
      <c r="AP55" s="224"/>
      <c r="AQ55" s="225"/>
      <c r="AR55" s="225"/>
      <c r="AS55" s="224">
        <v>420</v>
      </c>
      <c r="AT55" s="795">
        <v>4320</v>
      </c>
      <c r="AU55" s="796">
        <v>1080</v>
      </c>
      <c r="AV55" s="216">
        <v>4</v>
      </c>
      <c r="AW55" s="216">
        <v>0</v>
      </c>
      <c r="AX55" s="216">
        <v>4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16099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2086</v>
      </c>
      <c r="AM56" s="240"/>
      <c r="AN56" s="239"/>
      <c r="AO56" s="230">
        <v>0</v>
      </c>
      <c r="AP56" s="239"/>
      <c r="AQ56" s="240"/>
      <c r="AR56" s="240"/>
      <c r="AS56" s="239">
        <v>-1508</v>
      </c>
      <c r="AT56" s="797">
        <v>4757</v>
      </c>
      <c r="AU56" s="798">
        <v>-3515</v>
      </c>
      <c r="AV56" s="230">
        <v>5</v>
      </c>
      <c r="AW56" s="230">
        <v>31</v>
      </c>
      <c r="AX56" s="230">
        <v>-26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5729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2898</v>
      </c>
      <c r="AM63" s="225"/>
      <c r="AN63" s="224"/>
      <c r="AO63" s="216">
        <v>0</v>
      </c>
      <c r="AP63" s="224"/>
      <c r="AQ63" s="225"/>
      <c r="AR63" s="225"/>
      <c r="AS63" s="224">
        <v>253</v>
      </c>
      <c r="AT63" s="795">
        <v>8606</v>
      </c>
      <c r="AU63" s="796">
        <v>730</v>
      </c>
      <c r="AV63" s="216">
        <v>7</v>
      </c>
      <c r="AW63" s="216">
        <v>7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67</v>
      </c>
      <c r="D76" s="1419"/>
      <c r="E76" s="1022">
        <v>260497.08192270363</v>
      </c>
      <c r="F76" s="1422">
        <v>59</v>
      </c>
      <c r="G76" s="1419"/>
      <c r="H76" s="1024">
        <v>31272.112934243978</v>
      </c>
      <c r="I76" s="1423">
        <v>16</v>
      </c>
      <c r="J76" s="1419"/>
      <c r="K76" s="1024">
        <v>2262.2245237851598</v>
      </c>
      <c r="L76" s="1422">
        <v>13</v>
      </c>
      <c r="M76" s="1419"/>
      <c r="N76" s="1024">
        <v>48150.683105455479</v>
      </c>
      <c r="O76" s="1422">
        <v>0</v>
      </c>
      <c r="P76" s="1419"/>
      <c r="Q76" s="1024">
        <v>0</v>
      </c>
      <c r="R76" s="1025">
        <v>342181</v>
      </c>
      <c r="S76" s="1024">
        <v>-41813</v>
      </c>
      <c r="T76" s="1024">
        <v>-8506</v>
      </c>
      <c r="U76" s="1026">
        <v>-50319</v>
      </c>
      <c r="V76" s="1025">
        <v>291862</v>
      </c>
      <c r="W76" s="1024">
        <v>-730</v>
      </c>
      <c r="X76" s="1025">
        <v>291132</v>
      </c>
      <c r="Y76" s="1024">
        <v>0</v>
      </c>
      <c r="Z76" s="1025">
        <v>291132</v>
      </c>
      <c r="AA76" s="1024">
        <v>227544</v>
      </c>
      <c r="AB76" s="1024">
        <v>63588</v>
      </c>
      <c r="AC76" s="1025">
        <v>15897</v>
      </c>
      <c r="AD76" s="1027">
        <v>291132</v>
      </c>
      <c r="AE76" s="1419"/>
      <c r="AF76" s="1028">
        <v>395015</v>
      </c>
      <c r="AG76" s="1422">
        <v>-4</v>
      </c>
      <c r="AH76" s="1024">
        <v>-10720</v>
      </c>
      <c r="AI76" s="1422">
        <v>-3</v>
      </c>
      <c r="AJ76" s="1024">
        <v>-8780</v>
      </c>
      <c r="AK76" s="1026">
        <v>-19500</v>
      </c>
      <c r="AL76" s="1028">
        <v>375515</v>
      </c>
      <c r="AM76" s="1024">
        <v>-938</v>
      </c>
      <c r="AN76" s="1028">
        <v>374577</v>
      </c>
      <c r="AO76" s="1024">
        <v>0</v>
      </c>
      <c r="AP76" s="1028">
        <v>374577</v>
      </c>
      <c r="AQ76" s="1024">
        <v>248456</v>
      </c>
      <c r="AR76" s="1024">
        <v>126121</v>
      </c>
      <c r="AS76" s="1028">
        <v>31530</v>
      </c>
      <c r="AT76" s="1249">
        <v>665709</v>
      </c>
      <c r="AU76" s="1250">
        <v>47427</v>
      </c>
      <c r="AV76" s="1024">
        <v>938</v>
      </c>
      <c r="AW76" s="1024">
        <v>935</v>
      </c>
      <c r="AX76" s="1024">
        <v>3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3953</v>
      </c>
      <c r="AA82" s="1417">
        <v>2632</v>
      </c>
      <c r="AB82" s="1414">
        <v>1321</v>
      </c>
      <c r="AC82" s="1416">
        <v>330</v>
      </c>
      <c r="AD82" s="1416">
        <v>3953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3953</v>
      </c>
      <c r="AU82" s="1418">
        <v>330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11518</v>
      </c>
      <c r="AA83" s="804">
        <v>8824</v>
      </c>
      <c r="AB83" s="803">
        <v>2694</v>
      </c>
      <c r="AC83" s="222">
        <v>674</v>
      </c>
      <c r="AD83" s="222">
        <v>11518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11518</v>
      </c>
      <c r="AU83" s="805">
        <v>674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9214</v>
      </c>
      <c r="AA84" s="804">
        <v>7056</v>
      </c>
      <c r="AB84" s="803">
        <v>2158</v>
      </c>
      <c r="AC84" s="222">
        <v>540</v>
      </c>
      <c r="AD84" s="222">
        <v>9214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9214</v>
      </c>
      <c r="AU84" s="805">
        <v>540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67</v>
      </c>
      <c r="D85" s="1419"/>
      <c r="E85" s="1022">
        <v>260497.08192270363</v>
      </c>
      <c r="F85" s="1422">
        <v>59</v>
      </c>
      <c r="G85" s="1419"/>
      <c r="H85" s="1024">
        <v>31272.112934243978</v>
      </c>
      <c r="I85" s="1423">
        <v>16</v>
      </c>
      <c r="J85" s="1419"/>
      <c r="K85" s="1024">
        <v>2262.2245237851598</v>
      </c>
      <c r="L85" s="1422">
        <v>13</v>
      </c>
      <c r="M85" s="1419"/>
      <c r="N85" s="1024">
        <v>48150.683105455479</v>
      </c>
      <c r="O85" s="1422">
        <v>0</v>
      </c>
      <c r="P85" s="1419"/>
      <c r="Q85" s="1024">
        <v>0</v>
      </c>
      <c r="R85" s="1025">
        <v>342181</v>
      </c>
      <c r="S85" s="1024">
        <v>-41813</v>
      </c>
      <c r="T85" s="1024">
        <v>-8506</v>
      </c>
      <c r="U85" s="1026">
        <v>-50319</v>
      </c>
      <c r="V85" s="1025">
        <v>291862</v>
      </c>
      <c r="W85" s="1024">
        <v>-730</v>
      </c>
      <c r="X85" s="1025">
        <v>291132</v>
      </c>
      <c r="Y85" s="1024">
        <v>0</v>
      </c>
      <c r="Z85" s="1025">
        <v>315817</v>
      </c>
      <c r="AA85" s="1024">
        <v>246056</v>
      </c>
      <c r="AB85" s="1024">
        <v>69761</v>
      </c>
      <c r="AC85" s="1025">
        <v>17441</v>
      </c>
      <c r="AD85" s="1027">
        <v>325817</v>
      </c>
      <c r="AE85" s="1419"/>
      <c r="AF85" s="1028">
        <v>395015</v>
      </c>
      <c r="AG85" s="1422">
        <v>-4</v>
      </c>
      <c r="AH85" s="1024">
        <v>-10720</v>
      </c>
      <c r="AI85" s="1422">
        <v>-3</v>
      </c>
      <c r="AJ85" s="1024">
        <v>-8780</v>
      </c>
      <c r="AK85" s="1026">
        <v>-19500</v>
      </c>
      <c r="AL85" s="1028">
        <v>375515</v>
      </c>
      <c r="AM85" s="1024">
        <v>-938</v>
      </c>
      <c r="AN85" s="1028">
        <v>374577</v>
      </c>
      <c r="AO85" s="1024">
        <v>0</v>
      </c>
      <c r="AP85" s="1028">
        <v>374577</v>
      </c>
      <c r="AQ85" s="1024">
        <v>248456</v>
      </c>
      <c r="AR85" s="1024">
        <v>126121</v>
      </c>
      <c r="AS85" s="1028">
        <v>31530</v>
      </c>
      <c r="AT85" s="801">
        <v>690394</v>
      </c>
      <c r="AU85" s="801">
        <v>48971</v>
      </c>
      <c r="AV85" s="1024">
        <v>938</v>
      </c>
      <c r="AW85" s="1024">
        <v>935</v>
      </c>
      <c r="AX85" s="1024">
        <v>3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935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X2:AX3"/>
    <mergeCell ref="A85:B85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3:B83"/>
    <mergeCell ref="A84:B84"/>
    <mergeCell ref="A82:B82"/>
    <mergeCell ref="AV2:AV3"/>
    <mergeCell ref="AW2:AW3"/>
    <mergeCell ref="A77:B77"/>
    <mergeCell ref="AA2:AA3"/>
    <mergeCell ref="R2:R3"/>
    <mergeCell ref="S2:U2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786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2062948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3284967</v>
      </c>
      <c r="AM23" s="225"/>
      <c r="AN23" s="224"/>
      <c r="AO23" s="216">
        <v>0</v>
      </c>
      <c r="AP23" s="224"/>
      <c r="AQ23" s="225"/>
      <c r="AR23" s="225"/>
      <c r="AS23" s="224">
        <v>221881</v>
      </c>
      <c r="AT23" s="795">
        <v>5110725</v>
      </c>
      <c r="AU23" s="796">
        <v>337408</v>
      </c>
      <c r="AV23" s="216">
        <v>8212</v>
      </c>
      <c r="AW23" s="216">
        <v>8982</v>
      </c>
      <c r="AX23" s="216">
        <v>-770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4845</v>
      </c>
      <c r="AM38" s="225"/>
      <c r="AN38" s="224"/>
      <c r="AO38" s="216">
        <v>0</v>
      </c>
      <c r="AP38" s="224"/>
      <c r="AQ38" s="225"/>
      <c r="AR38" s="225"/>
      <c r="AS38" s="224">
        <v>1208</v>
      </c>
      <c r="AT38" s="795">
        <v>16467</v>
      </c>
      <c r="AU38" s="796">
        <v>4117</v>
      </c>
      <c r="AV38" s="216">
        <v>12</v>
      </c>
      <c r="AW38" s="216">
        <v>0</v>
      </c>
      <c r="AX38" s="216">
        <v>12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10018</v>
      </c>
      <c r="AM42" s="207"/>
      <c r="AN42" s="206"/>
      <c r="AO42" s="199">
        <v>0</v>
      </c>
      <c r="AP42" s="206"/>
      <c r="AQ42" s="207"/>
      <c r="AR42" s="207"/>
      <c r="AS42" s="206">
        <v>2498</v>
      </c>
      <c r="AT42" s="793">
        <v>15940</v>
      </c>
      <c r="AU42" s="794">
        <v>3985</v>
      </c>
      <c r="AV42" s="199">
        <v>25</v>
      </c>
      <c r="AW42" s="199">
        <v>0</v>
      </c>
      <c r="AX42" s="199">
        <v>25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11744</v>
      </c>
      <c r="AM67" s="207"/>
      <c r="AN67" s="206"/>
      <c r="AO67" s="199">
        <v>0</v>
      </c>
      <c r="AP67" s="206"/>
      <c r="AQ67" s="207"/>
      <c r="AR67" s="207"/>
      <c r="AS67" s="206">
        <v>2929</v>
      </c>
      <c r="AT67" s="793">
        <v>15187</v>
      </c>
      <c r="AU67" s="794">
        <v>3797</v>
      </c>
      <c r="AV67" s="199">
        <v>29</v>
      </c>
      <c r="AW67" s="199">
        <v>0</v>
      </c>
      <c r="AX67" s="199">
        <v>29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46762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95320</v>
      </c>
      <c r="AM74" s="225"/>
      <c r="AN74" s="224"/>
      <c r="AO74" s="216">
        <v>0</v>
      </c>
      <c r="AP74" s="224"/>
      <c r="AQ74" s="225"/>
      <c r="AR74" s="225"/>
      <c r="AS74" s="224">
        <v>19981</v>
      </c>
      <c r="AT74" s="795">
        <v>221102</v>
      </c>
      <c r="AU74" s="796">
        <v>43712</v>
      </c>
      <c r="AV74" s="418">
        <v>238</v>
      </c>
      <c r="AW74" s="418">
        <v>57</v>
      </c>
      <c r="AX74" s="418">
        <v>181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11485</v>
      </c>
      <c r="AM75" s="225"/>
      <c r="AN75" s="224"/>
      <c r="AO75" s="216">
        <v>0</v>
      </c>
      <c r="AP75" s="224"/>
      <c r="AQ75" s="225"/>
      <c r="AR75" s="225"/>
      <c r="AS75" s="224">
        <v>2864</v>
      </c>
      <c r="AT75" s="1246">
        <v>26804</v>
      </c>
      <c r="AU75" s="1247">
        <v>6701</v>
      </c>
      <c r="AV75" s="1396">
        <v>29</v>
      </c>
      <c r="AW75" s="1396">
        <v>0</v>
      </c>
      <c r="AX75" s="1396">
        <v>29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462</v>
      </c>
      <c r="D76" s="1419"/>
      <c r="E76" s="1022">
        <v>1664180.8893258488</v>
      </c>
      <c r="F76" s="1422">
        <v>426</v>
      </c>
      <c r="G76" s="1419"/>
      <c r="H76" s="1024">
        <v>194571.01326201032</v>
      </c>
      <c r="I76" s="1423">
        <v>173</v>
      </c>
      <c r="J76" s="1419"/>
      <c r="K76" s="1024">
        <v>21745.231821550406</v>
      </c>
      <c r="L76" s="1422">
        <v>73</v>
      </c>
      <c r="M76" s="1419"/>
      <c r="N76" s="1024">
        <v>229212.63856266637</v>
      </c>
      <c r="O76" s="1422">
        <v>0</v>
      </c>
      <c r="P76" s="1419"/>
      <c r="Q76" s="1024">
        <v>0</v>
      </c>
      <c r="R76" s="1025">
        <v>2109710</v>
      </c>
      <c r="S76" s="1024">
        <v>-47789</v>
      </c>
      <c r="T76" s="1024">
        <v>-60527</v>
      </c>
      <c r="U76" s="1026">
        <v>-108316</v>
      </c>
      <c r="V76" s="1025">
        <v>2001394</v>
      </c>
      <c r="W76" s="1024">
        <v>-5003</v>
      </c>
      <c r="X76" s="1025">
        <v>1996391</v>
      </c>
      <c r="Y76" s="1024">
        <v>0</v>
      </c>
      <c r="Z76" s="1025">
        <v>1996391</v>
      </c>
      <c r="AA76" s="1024">
        <v>1402960</v>
      </c>
      <c r="AB76" s="1024">
        <v>593431</v>
      </c>
      <c r="AC76" s="1025">
        <v>148359</v>
      </c>
      <c r="AD76" s="1027">
        <v>1996391</v>
      </c>
      <c r="AE76" s="1419"/>
      <c r="AF76" s="1028">
        <v>3782844</v>
      </c>
      <c r="AG76" s="1422">
        <v>-25</v>
      </c>
      <c r="AH76" s="1024">
        <v>-271372</v>
      </c>
      <c r="AI76" s="1422">
        <v>-23</v>
      </c>
      <c r="AJ76" s="1024">
        <v>-93093</v>
      </c>
      <c r="AK76" s="1026">
        <v>-364465</v>
      </c>
      <c r="AL76" s="1028">
        <v>3418379</v>
      </c>
      <c r="AM76" s="1024">
        <v>-8545</v>
      </c>
      <c r="AN76" s="1028">
        <v>3409834</v>
      </c>
      <c r="AO76" s="1024">
        <v>0</v>
      </c>
      <c r="AP76" s="1028">
        <v>3409834</v>
      </c>
      <c r="AQ76" s="1024">
        <v>2404392</v>
      </c>
      <c r="AR76" s="1024">
        <v>1005442</v>
      </c>
      <c r="AS76" s="1028">
        <v>251361</v>
      </c>
      <c r="AT76" s="1249">
        <v>5406225</v>
      </c>
      <c r="AU76" s="1250">
        <v>399720</v>
      </c>
      <c r="AV76" s="1024">
        <v>8545</v>
      </c>
      <c r="AW76" s="1024">
        <v>9039</v>
      </c>
      <c r="AX76" s="1024">
        <v>-494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19762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27258</v>
      </c>
      <c r="AA82" s="1417">
        <v>18176</v>
      </c>
      <c r="AB82" s="1414">
        <v>9082</v>
      </c>
      <c r="AC82" s="1416">
        <v>2271</v>
      </c>
      <c r="AD82" s="1416">
        <v>27258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27258</v>
      </c>
      <c r="AU82" s="1418">
        <v>2271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62202</v>
      </c>
      <c r="AA83" s="804">
        <v>46928</v>
      </c>
      <c r="AB83" s="803">
        <v>15274</v>
      </c>
      <c r="AC83" s="222">
        <v>3819</v>
      </c>
      <c r="AD83" s="222">
        <v>62202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62202</v>
      </c>
      <c r="AU83" s="805">
        <v>3819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49761</v>
      </c>
      <c r="AA84" s="804">
        <v>37544</v>
      </c>
      <c r="AB84" s="803">
        <v>12217</v>
      </c>
      <c r="AC84" s="222">
        <v>3054</v>
      </c>
      <c r="AD84" s="222">
        <v>49761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49761</v>
      </c>
      <c r="AU84" s="805">
        <v>3054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462</v>
      </c>
      <c r="D85" s="1419"/>
      <c r="E85" s="1022">
        <v>1664180.8893258488</v>
      </c>
      <c r="F85" s="1422">
        <v>426</v>
      </c>
      <c r="G85" s="1419"/>
      <c r="H85" s="1024">
        <v>194571.01326201032</v>
      </c>
      <c r="I85" s="1423">
        <v>173</v>
      </c>
      <c r="J85" s="1419"/>
      <c r="K85" s="1024">
        <v>21745.231821550406</v>
      </c>
      <c r="L85" s="1422">
        <v>73</v>
      </c>
      <c r="M85" s="1419"/>
      <c r="N85" s="1024">
        <v>229212.63856266637</v>
      </c>
      <c r="O85" s="1422">
        <v>0</v>
      </c>
      <c r="P85" s="1419"/>
      <c r="Q85" s="1024">
        <v>0</v>
      </c>
      <c r="R85" s="1025">
        <v>2109710</v>
      </c>
      <c r="S85" s="1024">
        <v>-47789</v>
      </c>
      <c r="T85" s="1024">
        <v>-60527</v>
      </c>
      <c r="U85" s="1026">
        <v>-108316</v>
      </c>
      <c r="V85" s="1025">
        <v>2001394</v>
      </c>
      <c r="W85" s="1024">
        <v>-5003</v>
      </c>
      <c r="X85" s="1025">
        <v>1996391</v>
      </c>
      <c r="Y85" s="1024">
        <v>0</v>
      </c>
      <c r="Z85" s="1025">
        <v>2135612</v>
      </c>
      <c r="AA85" s="1024">
        <v>1505608</v>
      </c>
      <c r="AB85" s="1024">
        <v>630004</v>
      </c>
      <c r="AC85" s="1025">
        <v>157503</v>
      </c>
      <c r="AD85" s="1027">
        <v>2155374</v>
      </c>
      <c r="AE85" s="1419"/>
      <c r="AF85" s="1028">
        <v>3782844</v>
      </c>
      <c r="AG85" s="1422">
        <v>-25</v>
      </c>
      <c r="AH85" s="1024">
        <v>-271372</v>
      </c>
      <c r="AI85" s="1422">
        <v>-23</v>
      </c>
      <c r="AJ85" s="1024">
        <v>-93093</v>
      </c>
      <c r="AK85" s="1026">
        <v>-364465</v>
      </c>
      <c r="AL85" s="1028">
        <v>3418379</v>
      </c>
      <c r="AM85" s="1024">
        <v>-8545</v>
      </c>
      <c r="AN85" s="1028">
        <v>3409834</v>
      </c>
      <c r="AO85" s="1024">
        <v>0</v>
      </c>
      <c r="AP85" s="1028">
        <v>3409834</v>
      </c>
      <c r="AQ85" s="1024">
        <v>2404392</v>
      </c>
      <c r="AR85" s="1024">
        <v>1005442</v>
      </c>
      <c r="AS85" s="1028">
        <v>251361</v>
      </c>
      <c r="AT85" s="801">
        <v>5545446</v>
      </c>
      <c r="AU85" s="801">
        <v>408864</v>
      </c>
      <c r="AV85" s="1024">
        <v>8545</v>
      </c>
      <c r="AW85" s="1024">
        <v>9039</v>
      </c>
      <c r="AX85" s="1024">
        <v>-494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1634</v>
      </c>
      <c r="AC90" s="31">
        <v>4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9039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  <c r="AW94" s="31" t="s">
        <v>1630</v>
      </c>
    </row>
    <row r="95" spans="1:51" x14ac:dyDescent="0.2">
      <c r="A95" s="40"/>
      <c r="B95" s="1602"/>
      <c r="C95"/>
      <c r="D95"/>
      <c r="E95"/>
      <c r="F95"/>
      <c r="G95"/>
      <c r="AW95" s="31" t="s">
        <v>1642</v>
      </c>
    </row>
    <row r="96" spans="1:51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X2:AX3"/>
    <mergeCell ref="A85:B85"/>
    <mergeCell ref="A78:B78"/>
    <mergeCell ref="A79:B79"/>
    <mergeCell ref="A80:B80"/>
    <mergeCell ref="A81:B81"/>
    <mergeCell ref="AP2:AP3"/>
    <mergeCell ref="AQ2:AQ3"/>
    <mergeCell ref="AR2:AR3"/>
    <mergeCell ref="AS2:AS3"/>
    <mergeCell ref="A76:B76"/>
    <mergeCell ref="AN2:AN3"/>
    <mergeCell ref="AO2:AO3"/>
    <mergeCell ref="AM2:AM3"/>
    <mergeCell ref="Z2:Z3"/>
    <mergeCell ref="A83:B83"/>
    <mergeCell ref="A84:B84"/>
    <mergeCell ref="A82:B82"/>
    <mergeCell ref="AV2:AV3"/>
    <mergeCell ref="AW2:AW3"/>
    <mergeCell ref="A77:B77"/>
    <mergeCell ref="AA2:AA3"/>
    <mergeCell ref="R2:R3"/>
    <mergeCell ref="S2:U2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6" tint="0.39997558519241921"/>
  </sheetPr>
  <dimension ref="A1:AY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29"/>
  </cols>
  <sheetData>
    <row r="1" spans="1:51" ht="19.899999999999999" customHeight="1" x14ac:dyDescent="0.2">
      <c r="A1" s="1902" t="s">
        <v>797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1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1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572" t="s">
        <v>1156</v>
      </c>
      <c r="T3" s="1572" t="s">
        <v>1157</v>
      </c>
      <c r="U3" s="1572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72" t="s">
        <v>1268</v>
      </c>
      <c r="AH3" s="1572" t="s">
        <v>1180</v>
      </c>
      <c r="AI3" s="1572" t="s">
        <v>1181</v>
      </c>
      <c r="AJ3" s="1572" t="s">
        <v>1269</v>
      </c>
      <c r="AK3" s="1572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1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1" s="760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1" s="760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  <c r="AY7" s="31"/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  <c r="AY8" s="31"/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  <c r="AY9" s="31"/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  <c r="AY10" s="31"/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  <c r="AY11" s="31"/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  <c r="AY12" s="31"/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  <c r="AY13" s="31"/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  <c r="AY14" s="31"/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  <c r="AY15" s="31"/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  <c r="AY16" s="31"/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  <c r="AY17" s="31"/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  <c r="AY18" s="31"/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  <c r="AY19" s="31"/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  <c r="AY20" s="31"/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  <c r="AY21" s="31"/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  <c r="AY22" s="31"/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  <c r="AY23" s="31"/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  <c r="AY24" s="31"/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  <c r="AY25" s="31"/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  <c r="AY26" s="31"/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  <c r="AY27" s="31"/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  <c r="AY28" s="31"/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  <c r="AY29" s="31"/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  <c r="AY30" s="31"/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  <c r="AY31" s="31"/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62037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125522</v>
      </c>
      <c r="AM32" s="207"/>
      <c r="AN32" s="206"/>
      <c r="AO32" s="199">
        <v>0</v>
      </c>
      <c r="AP32" s="206"/>
      <c r="AQ32" s="207"/>
      <c r="AR32" s="207"/>
      <c r="AS32" s="206">
        <v>6191</v>
      </c>
      <c r="AT32" s="793">
        <v>214253</v>
      </c>
      <c r="AU32" s="794">
        <v>8200</v>
      </c>
      <c r="AV32" s="199">
        <v>314</v>
      </c>
      <c r="AW32" s="199">
        <v>192</v>
      </c>
      <c r="AX32" s="199">
        <v>122</v>
      </c>
      <c r="AY32" s="31"/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  <c r="AY33" s="31"/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  <c r="AY34" s="31"/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  <c r="AY35" s="31"/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  <c r="AY36" s="31"/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  <c r="AY37" s="31"/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  <c r="AY38" s="31"/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  <c r="AY39" s="31"/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  <c r="AY40" s="31"/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  <c r="AY41" s="31"/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704959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1506115</v>
      </c>
      <c r="AM42" s="207"/>
      <c r="AN42" s="206"/>
      <c r="AO42" s="199">
        <v>0</v>
      </c>
      <c r="AP42" s="206"/>
      <c r="AQ42" s="207"/>
      <c r="AR42" s="207"/>
      <c r="AS42" s="206">
        <v>157578</v>
      </c>
      <c r="AT42" s="793">
        <v>2498366</v>
      </c>
      <c r="AU42" s="794">
        <v>244306</v>
      </c>
      <c r="AV42" s="199">
        <v>3765</v>
      </c>
      <c r="AW42" s="199">
        <v>2368</v>
      </c>
      <c r="AX42" s="199">
        <v>1397</v>
      </c>
      <c r="AY42" s="31"/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  <c r="AY43" s="31"/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2485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22324</v>
      </c>
      <c r="AM44" s="225"/>
      <c r="AN44" s="224"/>
      <c r="AO44" s="216">
        <v>0</v>
      </c>
      <c r="AP44" s="224"/>
      <c r="AQ44" s="225"/>
      <c r="AR44" s="225"/>
      <c r="AS44" s="224">
        <v>2118</v>
      </c>
      <c r="AT44" s="795">
        <v>27005</v>
      </c>
      <c r="AU44" s="796">
        <v>2473</v>
      </c>
      <c r="AV44" s="216">
        <v>56</v>
      </c>
      <c r="AW44" s="216">
        <v>26</v>
      </c>
      <c r="AX44" s="216">
        <v>30</v>
      </c>
      <c r="AY44" s="31"/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  <c r="AY45" s="31"/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  <c r="AY46" s="31"/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  <c r="AY47" s="31"/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  <c r="AY48" s="31"/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  <c r="AY49" s="31"/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  <c r="AY50" s="31"/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  <c r="AY51" s="31"/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  <c r="AY52" s="31"/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  <c r="AY53" s="31"/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  <c r="AY54" s="31"/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  <c r="AY55" s="31"/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  <c r="AY56" s="31"/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  <c r="AY57" s="31"/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4471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-416</v>
      </c>
      <c r="AT58" s="795">
        <v>11704</v>
      </c>
      <c r="AU58" s="796">
        <v>-714</v>
      </c>
      <c r="AV58" s="216">
        <v>18</v>
      </c>
      <c r="AW58" s="216">
        <v>18</v>
      </c>
      <c r="AX58" s="216">
        <v>0</v>
      </c>
      <c r="AY58" s="31"/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  <c r="AY59" s="31"/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  <c r="AY60" s="31"/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  <c r="AY61" s="31"/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  <c r="AY62" s="31"/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  <c r="AY63" s="31"/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  <c r="AY64" s="31"/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  <c r="AY65" s="31"/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  <c r="AY66" s="31"/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  <c r="AY67" s="31"/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  <c r="AY68" s="31"/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  <c r="AY69" s="31"/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  <c r="AY70" s="31"/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  <c r="AY71" s="31"/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  <c r="AY72" s="31"/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  <c r="AY73" s="31"/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  <c r="AY74" s="31"/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  <c r="AY75" s="31"/>
    </row>
    <row r="76" spans="1:51" s="88" customFormat="1" ht="15" customHeight="1" thickBot="1" x14ac:dyDescent="0.25">
      <c r="A76" s="1653" t="s">
        <v>414</v>
      </c>
      <c r="B76" s="1654"/>
      <c r="C76" s="1421">
        <v>170</v>
      </c>
      <c r="D76" s="1419"/>
      <c r="E76" s="1022">
        <v>599536.171272957</v>
      </c>
      <c r="F76" s="1422">
        <v>138</v>
      </c>
      <c r="G76" s="1419"/>
      <c r="H76" s="1024">
        <v>65632.577633780078</v>
      </c>
      <c r="I76" s="1423">
        <v>10</v>
      </c>
      <c r="J76" s="1419"/>
      <c r="K76" s="1024">
        <v>1299.3988874876372</v>
      </c>
      <c r="L76" s="1422">
        <v>33</v>
      </c>
      <c r="M76" s="1419"/>
      <c r="N76" s="1024">
        <v>107483.93929407839</v>
      </c>
      <c r="O76" s="1422">
        <v>0</v>
      </c>
      <c r="P76" s="1419"/>
      <c r="Q76" s="1024">
        <v>0</v>
      </c>
      <c r="R76" s="1025">
        <v>773952</v>
      </c>
      <c r="S76" s="1024">
        <v>288202</v>
      </c>
      <c r="T76" s="1024">
        <v>34846</v>
      </c>
      <c r="U76" s="1026">
        <v>323048</v>
      </c>
      <c r="V76" s="1025">
        <v>1097000</v>
      </c>
      <c r="W76" s="1024">
        <v>-2742</v>
      </c>
      <c r="X76" s="1025">
        <v>1094258</v>
      </c>
      <c r="Y76" s="1024">
        <v>0</v>
      </c>
      <c r="Z76" s="1025">
        <v>1094258</v>
      </c>
      <c r="AA76" s="1024">
        <v>739086</v>
      </c>
      <c r="AB76" s="1024">
        <v>355172</v>
      </c>
      <c r="AC76" s="1025">
        <v>88794</v>
      </c>
      <c r="AD76" s="1027">
        <v>1094258</v>
      </c>
      <c r="AE76" s="1419"/>
      <c r="AF76" s="1028">
        <v>1141768</v>
      </c>
      <c r="AG76" s="1422">
        <v>67</v>
      </c>
      <c r="AH76" s="1024">
        <v>452718</v>
      </c>
      <c r="AI76" s="1422">
        <v>20</v>
      </c>
      <c r="AJ76" s="1024">
        <v>66737</v>
      </c>
      <c r="AK76" s="1026">
        <v>519455</v>
      </c>
      <c r="AL76" s="1028">
        <v>1661223</v>
      </c>
      <c r="AM76" s="1024">
        <v>-4153</v>
      </c>
      <c r="AN76" s="1028">
        <v>1657070</v>
      </c>
      <c r="AO76" s="1024">
        <v>0</v>
      </c>
      <c r="AP76" s="1028">
        <v>1657070</v>
      </c>
      <c r="AQ76" s="1024">
        <v>995185</v>
      </c>
      <c r="AR76" s="1024">
        <v>661885</v>
      </c>
      <c r="AS76" s="1028">
        <v>165471</v>
      </c>
      <c r="AT76" s="1249">
        <v>2751328</v>
      </c>
      <c r="AU76" s="1250">
        <v>254265</v>
      </c>
      <c r="AV76" s="1024">
        <v>4153</v>
      </c>
      <c r="AW76" s="1024">
        <v>2604</v>
      </c>
      <c r="AX76" s="1024">
        <v>1549</v>
      </c>
      <c r="AY76" s="101"/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  <c r="AY77" s="511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  <c r="AY78" s="101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  <c r="AY79" s="101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  <c r="AY80" s="31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  <c r="AY81" s="101"/>
    </row>
    <row r="82" spans="1:51" s="88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10030</v>
      </c>
      <c r="AA82" s="1417">
        <v>6688</v>
      </c>
      <c r="AB82" s="1414">
        <v>3342</v>
      </c>
      <c r="AC82" s="1416">
        <v>836</v>
      </c>
      <c r="AD82" s="1416">
        <v>10030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10030</v>
      </c>
      <c r="AU82" s="1418">
        <v>836</v>
      </c>
      <c r="AV82" s="1414"/>
      <c r="AW82" s="1414"/>
      <c r="AX82" s="1414"/>
      <c r="AY82" s="101"/>
    </row>
    <row r="83" spans="1:51" s="88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47108</v>
      </c>
      <c r="AA83" s="804">
        <v>21784</v>
      </c>
      <c r="AB83" s="803">
        <v>25324</v>
      </c>
      <c r="AC83" s="222">
        <v>6331</v>
      </c>
      <c r="AD83" s="222">
        <v>47108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47108</v>
      </c>
      <c r="AU83" s="805">
        <v>6331</v>
      </c>
      <c r="AV83" s="803"/>
      <c r="AW83" s="803"/>
      <c r="AX83" s="803"/>
      <c r="AY83" s="101"/>
    </row>
    <row r="84" spans="1:51" s="88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37686</v>
      </c>
      <c r="AA84" s="804">
        <v>17424</v>
      </c>
      <c r="AB84" s="803">
        <v>20262</v>
      </c>
      <c r="AC84" s="222">
        <v>5066</v>
      </c>
      <c r="AD84" s="222">
        <v>37686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37686</v>
      </c>
      <c r="AU84" s="805">
        <v>5066</v>
      </c>
      <c r="AV84" s="803"/>
      <c r="AW84" s="803"/>
      <c r="AX84" s="803"/>
      <c r="AY84" s="101"/>
    </row>
    <row r="85" spans="1:51" s="88" customFormat="1" ht="15" customHeight="1" thickBot="1" x14ac:dyDescent="0.25">
      <c r="A85" s="1653" t="s">
        <v>415</v>
      </c>
      <c r="B85" s="1654"/>
      <c r="C85" s="1421">
        <v>170</v>
      </c>
      <c r="D85" s="1419"/>
      <c r="E85" s="1022">
        <v>599536.171272957</v>
      </c>
      <c r="F85" s="1422">
        <v>138</v>
      </c>
      <c r="G85" s="1419"/>
      <c r="H85" s="1024">
        <v>65632.577633780078</v>
      </c>
      <c r="I85" s="1423">
        <v>10</v>
      </c>
      <c r="J85" s="1419"/>
      <c r="K85" s="1024">
        <v>1299.3988874876372</v>
      </c>
      <c r="L85" s="1422">
        <v>33</v>
      </c>
      <c r="M85" s="1419"/>
      <c r="N85" s="1024">
        <v>107483.93929407839</v>
      </c>
      <c r="O85" s="1422">
        <v>0</v>
      </c>
      <c r="P85" s="1419"/>
      <c r="Q85" s="1024">
        <v>0</v>
      </c>
      <c r="R85" s="1025">
        <v>773952</v>
      </c>
      <c r="S85" s="1024">
        <v>288202</v>
      </c>
      <c r="T85" s="1024">
        <v>34846</v>
      </c>
      <c r="U85" s="1026">
        <v>323048</v>
      </c>
      <c r="V85" s="1025">
        <v>1097000</v>
      </c>
      <c r="W85" s="1024">
        <v>-2742</v>
      </c>
      <c r="X85" s="1025">
        <v>1094258</v>
      </c>
      <c r="Y85" s="1024">
        <v>0</v>
      </c>
      <c r="Z85" s="1025">
        <v>1189082</v>
      </c>
      <c r="AA85" s="1024">
        <v>784982</v>
      </c>
      <c r="AB85" s="1024">
        <v>404100</v>
      </c>
      <c r="AC85" s="1025">
        <v>101027</v>
      </c>
      <c r="AD85" s="1027">
        <v>1199082</v>
      </c>
      <c r="AE85" s="1419"/>
      <c r="AF85" s="1028">
        <v>1141768</v>
      </c>
      <c r="AG85" s="1422">
        <v>67</v>
      </c>
      <c r="AH85" s="1024">
        <v>452718</v>
      </c>
      <c r="AI85" s="1422">
        <v>20</v>
      </c>
      <c r="AJ85" s="1024">
        <v>66737</v>
      </c>
      <c r="AK85" s="1026">
        <v>519455</v>
      </c>
      <c r="AL85" s="1028">
        <v>1661223</v>
      </c>
      <c r="AM85" s="1024">
        <v>-4153</v>
      </c>
      <c r="AN85" s="1028">
        <v>1657070</v>
      </c>
      <c r="AO85" s="1024">
        <v>0</v>
      </c>
      <c r="AP85" s="1028">
        <v>1657070</v>
      </c>
      <c r="AQ85" s="1024">
        <v>995185</v>
      </c>
      <c r="AR85" s="1024">
        <v>661885</v>
      </c>
      <c r="AS85" s="1028">
        <v>165471</v>
      </c>
      <c r="AT85" s="801">
        <v>2846152</v>
      </c>
      <c r="AU85" s="801">
        <v>266498</v>
      </c>
      <c r="AV85" s="1024">
        <v>4153</v>
      </c>
      <c r="AW85" s="1024">
        <v>2604</v>
      </c>
      <c r="AX85" s="1024">
        <v>1549</v>
      </c>
      <c r="AY85" s="101"/>
    </row>
    <row r="86" spans="1:51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1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1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1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Q90" s="31" t="s">
        <v>1630</v>
      </c>
      <c r="AS90" s="31">
        <v>4</v>
      </c>
    </row>
    <row r="91" spans="1:51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2604</v>
      </c>
    </row>
    <row r="92" spans="1:51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1" x14ac:dyDescent="0.2">
      <c r="A93" s="40"/>
      <c r="B93" s="1603"/>
      <c r="C93"/>
      <c r="D93"/>
      <c r="E93"/>
      <c r="F93"/>
      <c r="G93"/>
    </row>
    <row r="94" spans="1:51" x14ac:dyDescent="0.2">
      <c r="A94" s="40"/>
      <c r="B94" s="1603"/>
      <c r="C94"/>
      <c r="D94"/>
      <c r="E94"/>
      <c r="F94"/>
      <c r="G94"/>
    </row>
    <row r="95" spans="1:51" x14ac:dyDescent="0.2">
      <c r="A95" s="40"/>
      <c r="B95" s="1602"/>
      <c r="C95"/>
      <c r="D95"/>
      <c r="E95"/>
      <c r="F95"/>
      <c r="G95"/>
      <c r="AW95" s="31" t="s">
        <v>1630</v>
      </c>
    </row>
    <row r="96" spans="1:51" x14ac:dyDescent="0.2">
      <c r="A96" s="861"/>
      <c r="B96" s="861"/>
      <c r="C96"/>
      <c r="D96"/>
      <c r="E96"/>
      <c r="F96"/>
      <c r="G96"/>
      <c r="AW96" s="31" t="s">
        <v>1642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  <mergeCell ref="AV1:AX1"/>
    <mergeCell ref="AT1:AT3"/>
    <mergeCell ref="AU1:AU3"/>
    <mergeCell ref="AV2:AV3"/>
    <mergeCell ref="AW2:AW3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02" t="s">
        <v>799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04"/>
      <c r="B3" s="1905"/>
      <c r="C3" s="1688"/>
      <c r="D3" s="1223" t="s">
        <v>533</v>
      </c>
      <c r="E3" s="1223" t="s">
        <v>352</v>
      </c>
      <c r="F3" s="1500" t="s">
        <v>1174</v>
      </c>
      <c r="G3" s="1223" t="s">
        <v>409</v>
      </c>
      <c r="H3" s="1223" t="s">
        <v>352</v>
      </c>
      <c r="I3" s="1500" t="s">
        <v>1175</v>
      </c>
      <c r="J3" s="1223" t="s">
        <v>409</v>
      </c>
      <c r="K3" s="1223" t="s">
        <v>352</v>
      </c>
      <c r="L3" s="1500" t="s">
        <v>1176</v>
      </c>
      <c r="M3" s="1223" t="s">
        <v>424</v>
      </c>
      <c r="N3" s="1223" t="s">
        <v>352</v>
      </c>
      <c r="O3" s="1500" t="s">
        <v>1176</v>
      </c>
      <c r="P3" s="1223" t="s">
        <v>424</v>
      </c>
      <c r="Q3" s="1223" t="s">
        <v>352</v>
      </c>
      <c r="R3" s="1688"/>
      <c r="S3" s="1306" t="s">
        <v>1156</v>
      </c>
      <c r="T3" s="1306" t="s">
        <v>1157</v>
      </c>
      <c r="U3" s="1306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306" t="s">
        <v>1268</v>
      </c>
      <c r="AH3" s="1306" t="s">
        <v>1180</v>
      </c>
      <c r="AI3" s="1306" t="s">
        <v>1181</v>
      </c>
      <c r="AJ3" s="1502" t="s">
        <v>1269</v>
      </c>
      <c r="AK3" s="1306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5087656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7124250</v>
      </c>
      <c r="AM32" s="207"/>
      <c r="AN32" s="206"/>
      <c r="AO32" s="199">
        <v>0</v>
      </c>
      <c r="AP32" s="206"/>
      <c r="AQ32" s="207"/>
      <c r="AR32" s="207"/>
      <c r="AS32" s="206">
        <v>606512</v>
      </c>
      <c r="AT32" s="793">
        <v>11975488</v>
      </c>
      <c r="AU32" s="794">
        <v>977676</v>
      </c>
      <c r="AV32" s="199">
        <v>17811</v>
      </c>
      <c r="AW32" s="199">
        <v>17595</v>
      </c>
      <c r="AX32" s="199">
        <v>216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534548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798140</v>
      </c>
      <c r="AM42" s="207"/>
      <c r="AN42" s="206"/>
      <c r="AO42" s="199">
        <v>0</v>
      </c>
      <c r="AP42" s="206"/>
      <c r="AQ42" s="207"/>
      <c r="AR42" s="207"/>
      <c r="AS42" s="206">
        <v>73882</v>
      </c>
      <c r="AT42" s="793">
        <v>1294385</v>
      </c>
      <c r="AU42" s="794">
        <v>109574</v>
      </c>
      <c r="AV42" s="199">
        <v>1995</v>
      </c>
      <c r="AW42" s="199">
        <v>1882</v>
      </c>
      <c r="AX42" s="199">
        <v>113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19880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66972</v>
      </c>
      <c r="AM44" s="225"/>
      <c r="AN44" s="224"/>
      <c r="AO44" s="216">
        <v>0</v>
      </c>
      <c r="AP44" s="224"/>
      <c r="AQ44" s="225"/>
      <c r="AR44" s="225"/>
      <c r="AS44" s="224">
        <v>2969</v>
      </c>
      <c r="AT44" s="795">
        <v>81678</v>
      </c>
      <c r="AU44" s="796">
        <v>3381</v>
      </c>
      <c r="AV44" s="216">
        <v>167</v>
      </c>
      <c r="AW44" s="216">
        <v>207</v>
      </c>
      <c r="AX44" s="216">
        <v>-40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26846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13317</v>
      </c>
      <c r="AM50" s="225"/>
      <c r="AN50" s="224"/>
      <c r="AO50" s="216">
        <v>0</v>
      </c>
      <c r="AP50" s="224"/>
      <c r="AQ50" s="225"/>
      <c r="AR50" s="225"/>
      <c r="AS50" s="224">
        <v>-151</v>
      </c>
      <c r="AT50" s="795">
        <v>29091</v>
      </c>
      <c r="AU50" s="796">
        <v>-663</v>
      </c>
      <c r="AV50" s="216">
        <v>33</v>
      </c>
      <c r="AW50" s="216">
        <v>52</v>
      </c>
      <c r="AX50" s="216">
        <v>-19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14249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7262</v>
      </c>
      <c r="AM58" s="225"/>
      <c r="AN58" s="224"/>
      <c r="AO58" s="216">
        <v>0</v>
      </c>
      <c r="AP58" s="224"/>
      <c r="AQ58" s="225"/>
      <c r="AR58" s="225"/>
      <c r="AS58" s="224">
        <v>-533</v>
      </c>
      <c r="AT58" s="795">
        <v>12303</v>
      </c>
      <c r="AU58" s="796">
        <v>-1636</v>
      </c>
      <c r="AV58" s="216">
        <v>18</v>
      </c>
      <c r="AW58" s="216">
        <v>35</v>
      </c>
      <c r="AX58" s="216">
        <v>-17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</row>
    <row r="76" spans="1:50" s="101" customFormat="1" ht="15" customHeight="1" thickBot="1" x14ac:dyDescent="0.25">
      <c r="A76" s="1653" t="s">
        <v>414</v>
      </c>
      <c r="B76" s="1654"/>
      <c r="C76" s="1421">
        <v>1237</v>
      </c>
      <c r="D76" s="1419"/>
      <c r="E76" s="1022">
        <v>4795166.1765533322</v>
      </c>
      <c r="F76" s="1422">
        <v>1045</v>
      </c>
      <c r="G76" s="1419"/>
      <c r="H76" s="1024">
        <v>509535.03041023575</v>
      </c>
      <c r="I76" s="1423">
        <v>0</v>
      </c>
      <c r="J76" s="1419"/>
      <c r="K76" s="1024">
        <v>0</v>
      </c>
      <c r="L76" s="1422">
        <v>103</v>
      </c>
      <c r="M76" s="1419"/>
      <c r="N76" s="1024">
        <v>343862.15455646842</v>
      </c>
      <c r="O76" s="1422">
        <v>26</v>
      </c>
      <c r="P76" s="1419"/>
      <c r="Q76" s="1024">
        <v>34616.062231966964</v>
      </c>
      <c r="R76" s="1025">
        <v>5683179</v>
      </c>
      <c r="S76" s="1024">
        <v>-184147</v>
      </c>
      <c r="T76" s="1024">
        <v>-84113</v>
      </c>
      <c r="U76" s="1026">
        <v>-268260</v>
      </c>
      <c r="V76" s="1025">
        <v>5414919</v>
      </c>
      <c r="W76" s="1024">
        <v>-13538</v>
      </c>
      <c r="X76" s="1025">
        <v>5401381</v>
      </c>
      <c r="Y76" s="1024">
        <v>1647</v>
      </c>
      <c r="Z76" s="1025">
        <v>5403028</v>
      </c>
      <c r="AA76" s="1024">
        <v>3780416</v>
      </c>
      <c r="AB76" s="1024">
        <v>1622612</v>
      </c>
      <c r="AC76" s="1025">
        <v>405653</v>
      </c>
      <c r="AD76" s="1027">
        <v>5403028</v>
      </c>
      <c r="AE76" s="1419"/>
      <c r="AF76" s="1028">
        <v>8404141</v>
      </c>
      <c r="AG76" s="1422">
        <v>-37</v>
      </c>
      <c r="AH76" s="1024">
        <v>-251207</v>
      </c>
      <c r="AI76" s="1422">
        <v>-41</v>
      </c>
      <c r="AJ76" s="1024">
        <v>-142993</v>
      </c>
      <c r="AK76" s="1026">
        <v>-394200</v>
      </c>
      <c r="AL76" s="1028">
        <v>8009941</v>
      </c>
      <c r="AM76" s="1024">
        <v>-20024</v>
      </c>
      <c r="AN76" s="1028">
        <v>7989917</v>
      </c>
      <c r="AO76" s="1024">
        <v>0</v>
      </c>
      <c r="AP76" s="1028">
        <v>7989917</v>
      </c>
      <c r="AQ76" s="1024">
        <v>5259200</v>
      </c>
      <c r="AR76" s="1024">
        <v>2730717</v>
      </c>
      <c r="AS76" s="1028">
        <v>682679</v>
      </c>
      <c r="AT76" s="1249">
        <v>13392945</v>
      </c>
      <c r="AU76" s="1250">
        <v>1088332</v>
      </c>
      <c r="AV76" s="1024">
        <v>20024</v>
      </c>
      <c r="AW76" s="1024">
        <v>19771</v>
      </c>
      <c r="AX76" s="1024">
        <v>253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14868</v>
      </c>
      <c r="AA82" s="1417">
        <v>9912</v>
      </c>
      <c r="AB82" s="1414">
        <v>4956</v>
      </c>
      <c r="AC82" s="1416">
        <v>1239</v>
      </c>
      <c r="AD82" s="1416">
        <v>14868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14868</v>
      </c>
      <c r="AU82" s="1418">
        <v>1239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152572</v>
      </c>
      <c r="AA83" s="804">
        <v>80592</v>
      </c>
      <c r="AB83" s="803">
        <v>71980</v>
      </c>
      <c r="AC83" s="222">
        <v>17995</v>
      </c>
      <c r="AD83" s="222">
        <v>152572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152572</v>
      </c>
      <c r="AU83" s="805">
        <v>17995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122057</v>
      </c>
      <c r="AA84" s="804">
        <v>64472</v>
      </c>
      <c r="AB84" s="803">
        <v>57585</v>
      </c>
      <c r="AC84" s="222">
        <v>14396</v>
      </c>
      <c r="AD84" s="222">
        <v>122057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122057</v>
      </c>
      <c r="AU84" s="805">
        <v>14396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1237</v>
      </c>
      <c r="D85" s="1419"/>
      <c r="E85" s="1022">
        <v>4795166.1765533322</v>
      </c>
      <c r="F85" s="1422">
        <v>1045</v>
      </c>
      <c r="G85" s="1419"/>
      <c r="H85" s="1024">
        <v>509535.03041023575</v>
      </c>
      <c r="I85" s="1423">
        <v>0</v>
      </c>
      <c r="J85" s="1419"/>
      <c r="K85" s="1024">
        <v>0</v>
      </c>
      <c r="L85" s="1422">
        <v>103</v>
      </c>
      <c r="M85" s="1419"/>
      <c r="N85" s="1024">
        <v>343862.15455646842</v>
      </c>
      <c r="O85" s="1422">
        <v>26</v>
      </c>
      <c r="P85" s="1419"/>
      <c r="Q85" s="1024">
        <v>34616.062231966964</v>
      </c>
      <c r="R85" s="1025">
        <v>5683179</v>
      </c>
      <c r="S85" s="1024">
        <v>-184147</v>
      </c>
      <c r="T85" s="1024">
        <v>-84113</v>
      </c>
      <c r="U85" s="1026">
        <v>-268260</v>
      </c>
      <c r="V85" s="1025">
        <v>5414919</v>
      </c>
      <c r="W85" s="1024">
        <v>-13538</v>
      </c>
      <c r="X85" s="1025">
        <v>5401381</v>
      </c>
      <c r="Y85" s="1024">
        <v>1647</v>
      </c>
      <c r="Z85" s="1025">
        <v>5692525</v>
      </c>
      <c r="AA85" s="1024">
        <v>3935392</v>
      </c>
      <c r="AB85" s="1024">
        <v>1757133</v>
      </c>
      <c r="AC85" s="1025">
        <v>439283</v>
      </c>
      <c r="AD85" s="1027">
        <v>5692525</v>
      </c>
      <c r="AE85" s="1419"/>
      <c r="AF85" s="1028">
        <v>8404141</v>
      </c>
      <c r="AG85" s="1422">
        <v>-37</v>
      </c>
      <c r="AH85" s="1024">
        <v>-251207</v>
      </c>
      <c r="AI85" s="1422">
        <v>-41</v>
      </c>
      <c r="AJ85" s="1024">
        <v>-142993</v>
      </c>
      <c r="AK85" s="1026">
        <v>-394200</v>
      </c>
      <c r="AL85" s="1028">
        <v>8009941</v>
      </c>
      <c r="AM85" s="1024">
        <v>-20024</v>
      </c>
      <c r="AN85" s="1028">
        <v>7989917</v>
      </c>
      <c r="AO85" s="1024">
        <v>0</v>
      </c>
      <c r="AP85" s="1028">
        <v>7989917</v>
      </c>
      <c r="AQ85" s="1024">
        <v>5259200</v>
      </c>
      <c r="AR85" s="1024">
        <v>2730717</v>
      </c>
      <c r="AS85" s="1028">
        <v>682679</v>
      </c>
      <c r="AT85" s="801">
        <v>13682442</v>
      </c>
      <c r="AU85" s="801">
        <v>1121962</v>
      </c>
      <c r="AV85" s="1024">
        <v>20024</v>
      </c>
      <c r="AW85" s="1024">
        <v>19771</v>
      </c>
      <c r="AX85" s="1024">
        <v>253</v>
      </c>
    </row>
    <row r="86" spans="1:50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0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0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0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  <c r="AQ89" s="31" t="s">
        <v>1630</v>
      </c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1630</v>
      </c>
      <c r="AC90" s="31">
        <v>4</v>
      </c>
      <c r="AQ90" s="31" t="s">
        <v>1631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19771</v>
      </c>
    </row>
    <row r="92" spans="1:50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0" x14ac:dyDescent="0.2">
      <c r="A93" s="40"/>
      <c r="B93" s="1603"/>
      <c r="C93"/>
      <c r="D93"/>
      <c r="E93"/>
      <c r="F93"/>
      <c r="G93"/>
    </row>
    <row r="94" spans="1:50" x14ac:dyDescent="0.2">
      <c r="A94" s="40"/>
      <c r="B94" s="1603"/>
      <c r="C94"/>
      <c r="D94"/>
      <c r="E94"/>
      <c r="F94"/>
      <c r="G94"/>
    </row>
    <row r="95" spans="1:50" x14ac:dyDescent="0.2">
      <c r="A95" s="40"/>
      <c r="B95" s="1602"/>
      <c r="C95"/>
      <c r="D95"/>
      <c r="E95"/>
      <c r="F95"/>
      <c r="G95"/>
    </row>
    <row r="96" spans="1:50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  <mergeCell ref="AV1:AX1"/>
    <mergeCell ref="AT1:AT3"/>
    <mergeCell ref="AU1:AU3"/>
    <mergeCell ref="AV2:AV3"/>
    <mergeCell ref="AW2:AW3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9" tint="0.59999389629810485"/>
  </sheetPr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02" t="s">
        <v>1010</v>
      </c>
      <c r="B1" s="1903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04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04"/>
      <c r="B3" s="1905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572" t="s">
        <v>1156</v>
      </c>
      <c r="T3" s="1572" t="s">
        <v>1157</v>
      </c>
      <c r="U3" s="1572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72" t="s">
        <v>1268</v>
      </c>
      <c r="AH3" s="1572" t="s">
        <v>1180</v>
      </c>
      <c r="AI3" s="1572" t="s">
        <v>1181</v>
      </c>
      <c r="AJ3" s="1572" t="s">
        <v>1269</v>
      </c>
      <c r="AK3" s="1572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>
        <v>0</v>
      </c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840970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2239376</v>
      </c>
      <c r="AM23" s="225"/>
      <c r="AN23" s="224"/>
      <c r="AO23" s="216">
        <v>0</v>
      </c>
      <c r="AP23" s="224"/>
      <c r="AQ23" s="225"/>
      <c r="AR23" s="225"/>
      <c r="AS23" s="224">
        <v>186437</v>
      </c>
      <c r="AT23" s="795">
        <v>3439795</v>
      </c>
      <c r="AU23" s="796">
        <v>283269</v>
      </c>
      <c r="AV23" s="216">
        <v>5598</v>
      </c>
      <c r="AW23" s="216">
        <v>3821</v>
      </c>
      <c r="AX23" s="216">
        <v>1777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297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4824</v>
      </c>
      <c r="AM25" s="225"/>
      <c r="AN25" s="224"/>
      <c r="AO25" s="216">
        <v>0</v>
      </c>
      <c r="AP25" s="224"/>
      <c r="AQ25" s="225"/>
      <c r="AR25" s="225"/>
      <c r="AS25" s="224">
        <v>1203</v>
      </c>
      <c r="AT25" s="795">
        <v>9903</v>
      </c>
      <c r="AU25" s="796">
        <v>2426</v>
      </c>
      <c r="AV25" s="216">
        <v>12</v>
      </c>
      <c r="AW25" s="216">
        <v>0</v>
      </c>
      <c r="AX25" s="216">
        <v>12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199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6460</v>
      </c>
      <c r="AM38" s="225"/>
      <c r="AN38" s="224"/>
      <c r="AO38" s="216">
        <v>0</v>
      </c>
      <c r="AP38" s="224"/>
      <c r="AQ38" s="225"/>
      <c r="AR38" s="225"/>
      <c r="AS38" s="224">
        <v>1142</v>
      </c>
      <c r="AT38" s="795">
        <v>21324</v>
      </c>
      <c r="AU38" s="796">
        <v>4024</v>
      </c>
      <c r="AV38" s="216">
        <v>16</v>
      </c>
      <c r="AW38" s="216">
        <v>0</v>
      </c>
      <c r="AX38" s="216">
        <v>16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>
        <v>0</v>
      </c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>
        <v>0</v>
      </c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-1668</v>
      </c>
      <c r="AT67" s="793">
        <v>0</v>
      </c>
      <c r="AU67" s="794">
        <v>-2127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355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5451</v>
      </c>
      <c r="AM73" s="225"/>
      <c r="AN73" s="224"/>
      <c r="AO73" s="216">
        <v>0</v>
      </c>
      <c r="AP73" s="224"/>
      <c r="AQ73" s="225"/>
      <c r="AR73" s="225"/>
      <c r="AS73" s="224">
        <v>555</v>
      </c>
      <c r="AT73" s="795">
        <v>11320</v>
      </c>
      <c r="AU73" s="796">
        <v>1235</v>
      </c>
      <c r="AV73" s="418">
        <v>14</v>
      </c>
      <c r="AW73" s="418">
        <v>0</v>
      </c>
      <c r="AX73" s="418">
        <v>14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9584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42894</v>
      </c>
      <c r="AM74" s="225"/>
      <c r="AN74" s="224"/>
      <c r="AO74" s="216">
        <v>0</v>
      </c>
      <c r="AP74" s="224"/>
      <c r="AQ74" s="225"/>
      <c r="AR74" s="225"/>
      <c r="AS74" s="224">
        <v>2676</v>
      </c>
      <c r="AT74" s="795">
        <v>100901</v>
      </c>
      <c r="AU74" s="796">
        <v>-3032</v>
      </c>
      <c r="AV74" s="418">
        <v>107</v>
      </c>
      <c r="AW74" s="418">
        <v>9</v>
      </c>
      <c r="AX74" s="418">
        <v>98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196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9188</v>
      </c>
      <c r="AM75" s="225"/>
      <c r="AN75" s="224"/>
      <c r="AO75" s="216">
        <v>0</v>
      </c>
      <c r="AP75" s="224"/>
      <c r="AQ75" s="225"/>
      <c r="AR75" s="225"/>
      <c r="AS75" s="224">
        <v>2291</v>
      </c>
      <c r="AT75" s="1246">
        <v>21639</v>
      </c>
      <c r="AU75" s="1247">
        <v>5378</v>
      </c>
      <c r="AV75" s="1396">
        <v>23</v>
      </c>
      <c r="AW75" s="1396">
        <v>0</v>
      </c>
      <c r="AX75" s="1396">
        <v>23</v>
      </c>
    </row>
    <row r="76" spans="1:50" s="101" customFormat="1" ht="15" customHeight="1" thickBot="1" x14ac:dyDescent="0.25">
      <c r="A76" s="1653" t="s">
        <v>414</v>
      </c>
      <c r="B76" s="1654"/>
      <c r="C76" s="1421">
        <v>195</v>
      </c>
      <c r="D76" s="1419"/>
      <c r="E76" s="1022">
        <v>699504.30809814739</v>
      </c>
      <c r="F76" s="1422">
        <v>169</v>
      </c>
      <c r="G76" s="1419"/>
      <c r="H76" s="1024">
        <v>76951.617726136246</v>
      </c>
      <c r="I76" s="1423">
        <v>220</v>
      </c>
      <c r="J76" s="1419"/>
      <c r="K76" s="1024">
        <v>28723.495680909087</v>
      </c>
      <c r="L76" s="1422">
        <v>15</v>
      </c>
      <c r="M76" s="1419"/>
      <c r="N76" s="1024">
        <v>46422.317159851314</v>
      </c>
      <c r="O76" s="1422">
        <v>0</v>
      </c>
      <c r="P76" s="1419"/>
      <c r="Q76" s="1024">
        <v>0</v>
      </c>
      <c r="R76" s="1025">
        <v>851601</v>
      </c>
      <c r="S76" s="1024">
        <v>457209</v>
      </c>
      <c r="T76" s="1024">
        <v>-3086</v>
      </c>
      <c r="U76" s="1026">
        <v>454123</v>
      </c>
      <c r="V76" s="1025">
        <v>1305724</v>
      </c>
      <c r="W76" s="1024">
        <v>-3265</v>
      </c>
      <c r="X76" s="1025">
        <v>1302459</v>
      </c>
      <c r="Y76" s="1024">
        <v>0</v>
      </c>
      <c r="Z76" s="1025">
        <v>1302459</v>
      </c>
      <c r="AA76" s="1024">
        <v>908310</v>
      </c>
      <c r="AB76" s="1024">
        <v>394149</v>
      </c>
      <c r="AC76" s="1025">
        <v>98537</v>
      </c>
      <c r="AD76" s="1027">
        <v>1302459</v>
      </c>
      <c r="AE76" s="1419"/>
      <c r="AF76" s="1028">
        <v>1601968</v>
      </c>
      <c r="AG76" s="1422">
        <v>93</v>
      </c>
      <c r="AH76" s="1024">
        <v>714458</v>
      </c>
      <c r="AI76" s="1422">
        <v>-2</v>
      </c>
      <c r="AJ76" s="1024">
        <v>-8233</v>
      </c>
      <c r="AK76" s="1026">
        <v>706225</v>
      </c>
      <c r="AL76" s="1028">
        <v>2308193</v>
      </c>
      <c r="AM76" s="1024">
        <v>-5770</v>
      </c>
      <c r="AN76" s="1028">
        <v>2302423</v>
      </c>
      <c r="AO76" s="1024">
        <v>0</v>
      </c>
      <c r="AP76" s="1028">
        <v>2302423</v>
      </c>
      <c r="AQ76" s="1024">
        <v>1531880</v>
      </c>
      <c r="AR76" s="1024">
        <v>770543</v>
      </c>
      <c r="AS76" s="1028">
        <v>192636</v>
      </c>
      <c r="AT76" s="1249">
        <v>3604882</v>
      </c>
      <c r="AU76" s="1250">
        <v>291173</v>
      </c>
      <c r="AV76" s="1024">
        <v>5770</v>
      </c>
      <c r="AW76" s="1024">
        <v>3830</v>
      </c>
      <c r="AX76" s="1024">
        <v>1940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11505</v>
      </c>
      <c r="AA82" s="1417">
        <v>7672</v>
      </c>
      <c r="AB82" s="1414">
        <v>3833</v>
      </c>
      <c r="AC82" s="1416">
        <v>958</v>
      </c>
      <c r="AD82" s="1416">
        <v>11505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11505</v>
      </c>
      <c r="AU82" s="1418">
        <v>958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39666</v>
      </c>
      <c r="AA83" s="804">
        <v>16320</v>
      </c>
      <c r="AB83" s="803">
        <v>23346</v>
      </c>
      <c r="AC83" s="222">
        <v>5837</v>
      </c>
      <c r="AD83" s="222">
        <v>39666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39666</v>
      </c>
      <c r="AU83" s="805">
        <v>5837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31732</v>
      </c>
      <c r="AA84" s="804">
        <v>13056</v>
      </c>
      <c r="AB84" s="803">
        <v>18676</v>
      </c>
      <c r="AC84" s="222">
        <v>4669</v>
      </c>
      <c r="AD84" s="222">
        <v>31732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31732</v>
      </c>
      <c r="AU84" s="805">
        <v>4669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195</v>
      </c>
      <c r="D85" s="1419"/>
      <c r="E85" s="1022">
        <v>699504.30809814739</v>
      </c>
      <c r="F85" s="1422">
        <v>169</v>
      </c>
      <c r="G85" s="1419"/>
      <c r="H85" s="1024">
        <v>76951.617726136246</v>
      </c>
      <c r="I85" s="1423">
        <v>220</v>
      </c>
      <c r="J85" s="1419"/>
      <c r="K85" s="1024">
        <v>28723.495680909087</v>
      </c>
      <c r="L85" s="1422">
        <v>15</v>
      </c>
      <c r="M85" s="1419"/>
      <c r="N85" s="1024">
        <v>46422.317159851314</v>
      </c>
      <c r="O85" s="1422">
        <v>0</v>
      </c>
      <c r="P85" s="1419"/>
      <c r="Q85" s="1024">
        <v>0</v>
      </c>
      <c r="R85" s="1025">
        <v>851601</v>
      </c>
      <c r="S85" s="1024">
        <v>457209</v>
      </c>
      <c r="T85" s="1024">
        <v>-3086</v>
      </c>
      <c r="U85" s="1026">
        <v>454123</v>
      </c>
      <c r="V85" s="1025">
        <v>1305724</v>
      </c>
      <c r="W85" s="1024">
        <v>-3265</v>
      </c>
      <c r="X85" s="1025">
        <v>1302459</v>
      </c>
      <c r="Y85" s="1024">
        <v>0</v>
      </c>
      <c r="Z85" s="1025">
        <v>1385362</v>
      </c>
      <c r="AA85" s="1024">
        <v>945358</v>
      </c>
      <c r="AB85" s="1024">
        <v>440004</v>
      </c>
      <c r="AC85" s="1025">
        <v>110001</v>
      </c>
      <c r="AD85" s="1027">
        <v>1395362</v>
      </c>
      <c r="AE85" s="1419"/>
      <c r="AF85" s="1028">
        <v>1601968</v>
      </c>
      <c r="AG85" s="1422">
        <v>93</v>
      </c>
      <c r="AH85" s="1024">
        <v>714458</v>
      </c>
      <c r="AI85" s="1422">
        <v>-2</v>
      </c>
      <c r="AJ85" s="1024">
        <v>-8233</v>
      </c>
      <c r="AK85" s="1026">
        <v>706225</v>
      </c>
      <c r="AL85" s="1028">
        <v>2308193</v>
      </c>
      <c r="AM85" s="1024">
        <v>-5770</v>
      </c>
      <c r="AN85" s="1028">
        <v>2302423</v>
      </c>
      <c r="AO85" s="1024">
        <v>0</v>
      </c>
      <c r="AP85" s="1028">
        <v>2302423</v>
      </c>
      <c r="AQ85" s="1024">
        <v>1531880</v>
      </c>
      <c r="AR85" s="1024">
        <v>770543</v>
      </c>
      <c r="AS85" s="1028">
        <v>192636</v>
      </c>
      <c r="AT85" s="801">
        <v>3687785</v>
      </c>
      <c r="AU85" s="801">
        <v>302637</v>
      </c>
      <c r="AV85" s="1024">
        <v>5770</v>
      </c>
      <c r="AW85" s="1024">
        <v>3830</v>
      </c>
      <c r="AX85" s="1024">
        <v>1940</v>
      </c>
    </row>
    <row r="86" spans="1:50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0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0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0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3830</v>
      </c>
    </row>
    <row r="92" spans="1:50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0" x14ac:dyDescent="0.2">
      <c r="A93" s="40"/>
      <c r="B93" s="1603"/>
      <c r="C93"/>
      <c r="D93"/>
      <c r="E93"/>
      <c r="F93"/>
      <c r="G93"/>
    </row>
    <row r="94" spans="1:50" x14ac:dyDescent="0.2">
      <c r="A94" s="40"/>
      <c r="B94" s="1603"/>
      <c r="C94"/>
      <c r="D94"/>
      <c r="E94"/>
      <c r="F94"/>
      <c r="G94"/>
    </row>
    <row r="95" spans="1:50" x14ac:dyDescent="0.2">
      <c r="A95" s="40"/>
      <c r="B95" s="1602"/>
      <c r="C95"/>
      <c r="D95"/>
      <c r="E95"/>
      <c r="F95"/>
      <c r="G95"/>
    </row>
    <row r="96" spans="1:50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  <mergeCell ref="AV1:AX1"/>
    <mergeCell ref="AT1:AT3"/>
    <mergeCell ref="AU1:AU3"/>
    <mergeCell ref="AV2:AV3"/>
    <mergeCell ref="AW2:AW3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08" t="s">
        <v>1566</v>
      </c>
      <c r="B1" s="1909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10"/>
      <c r="B2" s="1911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837" t="s">
        <v>241</v>
      </c>
      <c r="T2" s="1837"/>
      <c r="U2" s="1837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898" t="s">
        <v>241</v>
      </c>
      <c r="AH2" s="1898"/>
      <c r="AI2" s="1898"/>
      <c r="AJ2" s="1898"/>
      <c r="AK2" s="1898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10"/>
      <c r="B3" s="1911"/>
      <c r="C3" s="1688"/>
      <c r="D3" s="1467" t="s">
        <v>533</v>
      </c>
      <c r="E3" s="1467" t="s">
        <v>352</v>
      </c>
      <c r="F3" s="1500" t="s">
        <v>1174</v>
      </c>
      <c r="G3" s="1467" t="s">
        <v>409</v>
      </c>
      <c r="H3" s="1467" t="s">
        <v>352</v>
      </c>
      <c r="I3" s="1500" t="s">
        <v>1175</v>
      </c>
      <c r="J3" s="1467" t="s">
        <v>409</v>
      </c>
      <c r="K3" s="1467" t="s">
        <v>352</v>
      </c>
      <c r="L3" s="1500" t="s">
        <v>1176</v>
      </c>
      <c r="M3" s="1467" t="s">
        <v>424</v>
      </c>
      <c r="N3" s="1467" t="s">
        <v>352</v>
      </c>
      <c r="O3" s="1500" t="s">
        <v>1176</v>
      </c>
      <c r="P3" s="1467" t="s">
        <v>424</v>
      </c>
      <c r="Q3" s="1467" t="s">
        <v>352</v>
      </c>
      <c r="R3" s="1688"/>
      <c r="S3" s="1468" t="s">
        <v>1156</v>
      </c>
      <c r="T3" s="1468" t="s">
        <v>1157</v>
      </c>
      <c r="U3" s="1468" t="s">
        <v>242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468" t="s">
        <v>1268</v>
      </c>
      <c r="AH3" s="1468" t="s">
        <v>1180</v>
      </c>
      <c r="AI3" s="1468" t="s">
        <v>1181</v>
      </c>
      <c r="AJ3" s="1502" t="s">
        <v>1269</v>
      </c>
      <c r="AK3" s="1468" t="s">
        <v>242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>
        <v>0</v>
      </c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>
        <v>0</v>
      </c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>
        <v>0</v>
      </c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>
        <v>0</v>
      </c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1543335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455287</v>
      </c>
      <c r="AM11" s="240"/>
      <c r="AN11" s="239"/>
      <c r="AO11" s="230">
        <v>0</v>
      </c>
      <c r="AP11" s="239"/>
      <c r="AQ11" s="240"/>
      <c r="AR11" s="240"/>
      <c r="AS11" s="239">
        <v>3831</v>
      </c>
      <c r="AT11" s="797">
        <v>1360748</v>
      </c>
      <c r="AU11" s="798">
        <v>-26099</v>
      </c>
      <c r="AV11" s="230">
        <v>1138</v>
      </c>
      <c r="AW11" s="230">
        <v>1650</v>
      </c>
      <c r="AX11" s="230">
        <v>-512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>
        <v>0</v>
      </c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>
        <v>0</v>
      </c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>
        <v>0</v>
      </c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>
        <v>0</v>
      </c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>
        <v>0</v>
      </c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>
        <v>0</v>
      </c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>
        <v>0</v>
      </c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>
        <v>0</v>
      </c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>
        <v>0</v>
      </c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>
        <v>0</v>
      </c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>
        <v>0</v>
      </c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>
        <v>0</v>
      </c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>
        <v>0</v>
      </c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>
        <v>0</v>
      </c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>
        <v>0</v>
      </c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>
        <v>0</v>
      </c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>
        <v>0</v>
      </c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>
        <v>0</v>
      </c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>
        <v>0</v>
      </c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>
        <v>0</v>
      </c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>
        <v>0</v>
      </c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>
        <v>0</v>
      </c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0</v>
      </c>
      <c r="AM34" s="225"/>
      <c r="AN34" s="224"/>
      <c r="AO34" s="216">
        <v>0</v>
      </c>
      <c r="AP34" s="224"/>
      <c r="AQ34" s="225"/>
      <c r="AR34" s="225"/>
      <c r="AS34" s="224">
        <v>0</v>
      </c>
      <c r="AT34" s="795">
        <v>0</v>
      </c>
      <c r="AU34" s="796">
        <v>0</v>
      </c>
      <c r="AV34" s="216">
        <v>0</v>
      </c>
      <c r="AW34" s="216">
        <v>0</v>
      </c>
      <c r="AX34" s="216">
        <v>0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>
        <v>0</v>
      </c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>
        <v>0</v>
      </c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>
        <v>0</v>
      </c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>
        <v>0</v>
      </c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>
        <v>0</v>
      </c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>
        <v>0</v>
      </c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>
        <v>0</v>
      </c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>
        <v>0</v>
      </c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>
        <v>0</v>
      </c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>
        <v>0</v>
      </c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8533</v>
      </c>
      <c r="AM45" s="225"/>
      <c r="AN45" s="224"/>
      <c r="AO45" s="216">
        <v>0</v>
      </c>
      <c r="AP45" s="224"/>
      <c r="AQ45" s="225"/>
      <c r="AR45" s="225"/>
      <c r="AS45" s="224">
        <v>2128</v>
      </c>
      <c r="AT45" s="795">
        <v>11722</v>
      </c>
      <c r="AU45" s="796">
        <v>2931</v>
      </c>
      <c r="AV45" s="216">
        <v>21</v>
      </c>
      <c r="AW45" s="216">
        <v>0</v>
      </c>
      <c r="AX45" s="216">
        <v>21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>
        <v>0</v>
      </c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>
        <v>0</v>
      </c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>
        <v>0</v>
      </c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>
        <v>0</v>
      </c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>
        <v>0</v>
      </c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>
        <v>0</v>
      </c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>
        <v>0</v>
      </c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>
        <v>0</v>
      </c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>
        <v>0</v>
      </c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1683</v>
      </c>
      <c r="AM55" s="225"/>
      <c r="AN55" s="224"/>
      <c r="AO55" s="216">
        <v>0</v>
      </c>
      <c r="AP55" s="224"/>
      <c r="AQ55" s="225"/>
      <c r="AR55" s="225"/>
      <c r="AS55" s="224">
        <v>420</v>
      </c>
      <c r="AT55" s="795">
        <v>4319</v>
      </c>
      <c r="AU55" s="796">
        <v>1080</v>
      </c>
      <c r="AV55" s="216">
        <v>4</v>
      </c>
      <c r="AW55" s="216">
        <v>0</v>
      </c>
      <c r="AX55" s="216">
        <v>4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>
        <v>0</v>
      </c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>
        <v>0</v>
      </c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>
        <v>0</v>
      </c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>
        <v>0</v>
      </c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>
        <v>0</v>
      </c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>
        <v>0</v>
      </c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>
        <v>0</v>
      </c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>
        <v>0</v>
      </c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>
        <v>0</v>
      </c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>
        <v>0</v>
      </c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>
        <v>0</v>
      </c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>
        <v>0</v>
      </c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>
        <v>0</v>
      </c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>
        <v>0</v>
      </c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>
        <v>0</v>
      </c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>
        <v>0</v>
      </c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>
        <v>0</v>
      </c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>
        <v>0</v>
      </c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>
        <v>0</v>
      </c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>
        <v>0</v>
      </c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</row>
    <row r="76" spans="1:50" s="101" customFormat="1" ht="15" customHeight="1" thickBot="1" x14ac:dyDescent="0.25">
      <c r="A76" s="1653" t="s">
        <v>414</v>
      </c>
      <c r="B76" s="1654"/>
      <c r="C76" s="1421">
        <v>270</v>
      </c>
      <c r="D76" s="1419"/>
      <c r="E76" s="1022">
        <v>1293256.074882145</v>
      </c>
      <c r="F76" s="1422">
        <v>270</v>
      </c>
      <c r="G76" s="1419"/>
      <c r="H76" s="1024">
        <v>192668.06087728843</v>
      </c>
      <c r="I76" s="1423">
        <v>0</v>
      </c>
      <c r="J76" s="1419"/>
      <c r="K76" s="1024">
        <v>0</v>
      </c>
      <c r="L76" s="1422">
        <v>11</v>
      </c>
      <c r="M76" s="1419"/>
      <c r="N76" s="1024">
        <v>53518.905799246779</v>
      </c>
      <c r="O76" s="1422">
        <v>2</v>
      </c>
      <c r="P76" s="1419"/>
      <c r="Q76" s="1024">
        <v>3892.284058127038</v>
      </c>
      <c r="R76" s="1025">
        <v>1543335</v>
      </c>
      <c r="S76" s="1024">
        <v>-609037</v>
      </c>
      <c r="T76" s="1024">
        <v>-19562</v>
      </c>
      <c r="U76" s="1026">
        <v>-628599</v>
      </c>
      <c r="V76" s="1025">
        <v>914736</v>
      </c>
      <c r="W76" s="1024">
        <v>-2287</v>
      </c>
      <c r="X76" s="1025">
        <v>912449</v>
      </c>
      <c r="Y76" s="1024">
        <v>0</v>
      </c>
      <c r="Z76" s="1025">
        <v>912449</v>
      </c>
      <c r="AA76" s="1024">
        <v>1026320</v>
      </c>
      <c r="AB76" s="1024">
        <v>-113871</v>
      </c>
      <c r="AC76" s="1025">
        <v>-28467</v>
      </c>
      <c r="AD76" s="1027">
        <v>912449</v>
      </c>
      <c r="AE76" s="1419"/>
      <c r="AF76" s="1028">
        <v>729540</v>
      </c>
      <c r="AG76" s="1422">
        <v>-98</v>
      </c>
      <c r="AH76" s="1024">
        <v>-258300</v>
      </c>
      <c r="AI76" s="1422">
        <v>-4</v>
      </c>
      <c r="AJ76" s="1024">
        <v>-5737</v>
      </c>
      <c r="AK76" s="1026">
        <v>-264037</v>
      </c>
      <c r="AL76" s="1028">
        <v>465503</v>
      </c>
      <c r="AM76" s="1024">
        <v>-1163</v>
      </c>
      <c r="AN76" s="1028">
        <v>464340</v>
      </c>
      <c r="AO76" s="1024">
        <v>0</v>
      </c>
      <c r="AP76" s="1028">
        <v>464340</v>
      </c>
      <c r="AQ76" s="1024">
        <v>438824</v>
      </c>
      <c r="AR76" s="1024">
        <v>25516</v>
      </c>
      <c r="AS76" s="1028">
        <v>6379</v>
      </c>
      <c r="AT76" s="1249">
        <v>1376789</v>
      </c>
      <c r="AU76" s="1250">
        <v>-22088</v>
      </c>
      <c r="AV76" s="1024">
        <v>1163</v>
      </c>
      <c r="AW76" s="1024">
        <v>1650</v>
      </c>
      <c r="AX76" s="1024">
        <v>-487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19039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12213</v>
      </c>
      <c r="AA82" s="1417">
        <v>8144</v>
      </c>
      <c r="AB82" s="1414">
        <v>4069</v>
      </c>
      <c r="AC82" s="1416">
        <v>1017</v>
      </c>
      <c r="AD82" s="1416">
        <v>12213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12213</v>
      </c>
      <c r="AU82" s="1418">
        <v>1017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21802</v>
      </c>
      <c r="AA83" s="804">
        <v>18024</v>
      </c>
      <c r="AB83" s="803">
        <v>3778</v>
      </c>
      <c r="AC83" s="222">
        <v>945</v>
      </c>
      <c r="AD83" s="222">
        <v>21802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21802</v>
      </c>
      <c r="AU83" s="805">
        <v>945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17442</v>
      </c>
      <c r="AA84" s="804">
        <v>14424</v>
      </c>
      <c r="AB84" s="803">
        <v>3018</v>
      </c>
      <c r="AC84" s="222">
        <v>755</v>
      </c>
      <c r="AD84" s="222">
        <v>17442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17442</v>
      </c>
      <c r="AU84" s="805">
        <v>755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270</v>
      </c>
      <c r="D85" s="1419"/>
      <c r="E85" s="1022">
        <v>1293256.074882145</v>
      </c>
      <c r="F85" s="1422">
        <v>270</v>
      </c>
      <c r="G85" s="1419"/>
      <c r="H85" s="1024">
        <v>192668.06087728843</v>
      </c>
      <c r="I85" s="1423">
        <v>0</v>
      </c>
      <c r="J85" s="1419"/>
      <c r="K85" s="1024">
        <v>0</v>
      </c>
      <c r="L85" s="1422">
        <v>11</v>
      </c>
      <c r="M85" s="1419"/>
      <c r="N85" s="1024">
        <v>53518.905799246779</v>
      </c>
      <c r="O85" s="1422">
        <v>2</v>
      </c>
      <c r="P85" s="1419"/>
      <c r="Q85" s="1024">
        <v>3892.284058127038</v>
      </c>
      <c r="R85" s="1025">
        <v>1543335</v>
      </c>
      <c r="S85" s="1024">
        <v>-609037</v>
      </c>
      <c r="T85" s="1024">
        <v>-19562</v>
      </c>
      <c r="U85" s="1026">
        <v>-628599</v>
      </c>
      <c r="V85" s="1025">
        <v>914736</v>
      </c>
      <c r="W85" s="1024">
        <v>-2287</v>
      </c>
      <c r="X85" s="1025">
        <v>912449</v>
      </c>
      <c r="Y85" s="1024">
        <v>0</v>
      </c>
      <c r="Z85" s="1025">
        <v>963906</v>
      </c>
      <c r="AA85" s="1024">
        <v>1066912</v>
      </c>
      <c r="AB85" s="1024">
        <v>-103006</v>
      </c>
      <c r="AC85" s="1025">
        <v>-25750</v>
      </c>
      <c r="AD85" s="1027">
        <v>982945</v>
      </c>
      <c r="AE85" s="1419"/>
      <c r="AF85" s="1028">
        <v>729540</v>
      </c>
      <c r="AG85" s="1422">
        <v>-98</v>
      </c>
      <c r="AH85" s="1024">
        <v>-258300</v>
      </c>
      <c r="AI85" s="1422">
        <v>-4</v>
      </c>
      <c r="AJ85" s="1024">
        <v>-5737</v>
      </c>
      <c r="AK85" s="1026">
        <v>-264037</v>
      </c>
      <c r="AL85" s="1028">
        <v>465503</v>
      </c>
      <c r="AM85" s="1024">
        <v>-1163</v>
      </c>
      <c r="AN85" s="1028">
        <v>464340</v>
      </c>
      <c r="AO85" s="1024">
        <v>0</v>
      </c>
      <c r="AP85" s="1028">
        <v>464340</v>
      </c>
      <c r="AQ85" s="1024">
        <v>438824</v>
      </c>
      <c r="AR85" s="1024">
        <v>25516</v>
      </c>
      <c r="AS85" s="1028">
        <v>6379</v>
      </c>
      <c r="AT85" s="801">
        <v>1428246</v>
      </c>
      <c r="AU85" s="801">
        <v>-19371</v>
      </c>
      <c r="AV85" s="1024">
        <v>1163</v>
      </c>
      <c r="AW85" s="1024">
        <v>1650</v>
      </c>
      <c r="AX85" s="1024">
        <v>-487</v>
      </c>
    </row>
    <row r="86" spans="1:50" ht="16.149999999999999" customHeight="1" thickTop="1" x14ac:dyDescent="0.2"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0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0" ht="16.149999999999999" customHeight="1" x14ac:dyDescent="0.2">
      <c r="C88" s="482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0" ht="16.149999999999999" customHeight="1" x14ac:dyDescent="0.2"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1650</v>
      </c>
    </row>
    <row r="92" spans="1:50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0" x14ac:dyDescent="0.2">
      <c r="A93" s="40"/>
      <c r="B93" s="1603"/>
      <c r="C93"/>
      <c r="D93"/>
      <c r="E93"/>
      <c r="F93"/>
      <c r="G93"/>
    </row>
    <row r="94" spans="1:50" x14ac:dyDescent="0.2">
      <c r="A94" s="40"/>
      <c r="B94" s="1603"/>
      <c r="C94"/>
      <c r="D94"/>
      <c r="E94"/>
      <c r="F94"/>
      <c r="G94"/>
    </row>
    <row r="95" spans="1:50" x14ac:dyDescent="0.2">
      <c r="A95" s="40"/>
      <c r="B95" s="1602"/>
      <c r="C95"/>
      <c r="D95"/>
      <c r="E95"/>
      <c r="F95"/>
      <c r="G95"/>
      <c r="AW95" s="31" t="s">
        <v>1635</v>
      </c>
    </row>
    <row r="96" spans="1:50" x14ac:dyDescent="0.2">
      <c r="A96" s="861"/>
      <c r="B96" s="861"/>
      <c r="C96"/>
      <c r="D96"/>
      <c r="E96"/>
      <c r="F96"/>
      <c r="G96"/>
      <c r="AW96" s="31" t="s">
        <v>1631</v>
      </c>
    </row>
    <row r="97" spans="1:7" x14ac:dyDescent="0.2">
      <c r="A97" s="40"/>
      <c r="B97" s="40"/>
      <c r="C97"/>
      <c r="D97"/>
      <c r="E97"/>
      <c r="F97"/>
      <c r="G9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85:B85"/>
    <mergeCell ref="AP2:AP3"/>
    <mergeCell ref="AQ2:AQ3"/>
    <mergeCell ref="A78:B78"/>
    <mergeCell ref="A79:B79"/>
    <mergeCell ref="A80:B80"/>
    <mergeCell ref="A81:B81"/>
    <mergeCell ref="O2:Q2"/>
    <mergeCell ref="R2:R3"/>
    <mergeCell ref="S2:U2"/>
    <mergeCell ref="C2:C3"/>
    <mergeCell ref="D2:E2"/>
    <mergeCell ref="F2:H2"/>
    <mergeCell ref="A84:B84"/>
    <mergeCell ref="A82:B82"/>
    <mergeCell ref="A1:B3"/>
    <mergeCell ref="AV1:AX1"/>
    <mergeCell ref="AT1:AT3"/>
    <mergeCell ref="AU1:AU3"/>
    <mergeCell ref="AV2:AV3"/>
    <mergeCell ref="AW2:AW3"/>
    <mergeCell ref="W2:W3"/>
    <mergeCell ref="X2:X3"/>
    <mergeCell ref="Y2:Y3"/>
    <mergeCell ref="V2:V3"/>
    <mergeCell ref="AX2:AX3"/>
    <mergeCell ref="AF2:AF3"/>
    <mergeCell ref="AG2:AK2"/>
    <mergeCell ref="AL2:AL3"/>
    <mergeCell ref="AM2:AM3"/>
    <mergeCell ref="Z2:Z3"/>
    <mergeCell ref="AA2:AA3"/>
    <mergeCell ref="AB2:AB3"/>
    <mergeCell ref="AE2:AE3"/>
    <mergeCell ref="A83:B83"/>
    <mergeCell ref="A76:B76"/>
    <mergeCell ref="AL1:AS1"/>
    <mergeCell ref="AC2:AC3"/>
    <mergeCell ref="AD2:AD3"/>
    <mergeCell ref="AS2:AS3"/>
    <mergeCell ref="V1:AD1"/>
    <mergeCell ref="AE1:AK1"/>
    <mergeCell ref="AR2:AR3"/>
    <mergeCell ref="C1:K1"/>
    <mergeCell ref="L1:U1"/>
    <mergeCell ref="I2:K2"/>
    <mergeCell ref="L2:N2"/>
    <mergeCell ref="AN2:AN3"/>
    <mergeCell ref="AO2:AO3"/>
    <mergeCell ref="A77:B77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9" tint="0.59999389629810485"/>
  </sheetPr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13" t="s">
        <v>1198</v>
      </c>
      <c r="B1" s="1914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15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918" t="s">
        <v>1277</v>
      </c>
      <c r="T2" s="1919"/>
      <c r="U2" s="1920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912" t="s">
        <v>1280</v>
      </c>
      <c r="AH2" s="1912"/>
      <c r="AI2" s="1912"/>
      <c r="AJ2" s="1912"/>
      <c r="AK2" s="1912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16"/>
      <c r="B3" s="1917"/>
      <c r="C3" s="1688"/>
      <c r="D3" s="1571" t="s">
        <v>533</v>
      </c>
      <c r="E3" s="1571" t="s">
        <v>352</v>
      </c>
      <c r="F3" s="1571" t="s">
        <v>1174</v>
      </c>
      <c r="G3" s="1571" t="s">
        <v>409</v>
      </c>
      <c r="H3" s="1571" t="s">
        <v>352</v>
      </c>
      <c r="I3" s="1571" t="s">
        <v>1175</v>
      </c>
      <c r="J3" s="1571" t="s">
        <v>409</v>
      </c>
      <c r="K3" s="1571" t="s">
        <v>352</v>
      </c>
      <c r="L3" s="1571" t="s">
        <v>1176</v>
      </c>
      <c r="M3" s="1571" t="s">
        <v>424</v>
      </c>
      <c r="N3" s="1571" t="s">
        <v>352</v>
      </c>
      <c r="O3" s="1571" t="s">
        <v>1176</v>
      </c>
      <c r="P3" s="1571" t="s">
        <v>424</v>
      </c>
      <c r="Q3" s="1571" t="s">
        <v>352</v>
      </c>
      <c r="R3" s="1688"/>
      <c r="S3" s="1503" t="s">
        <v>1278</v>
      </c>
      <c r="T3" s="1503" t="s">
        <v>1157</v>
      </c>
      <c r="U3" s="1503" t="s">
        <v>1279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03" t="s">
        <v>1281</v>
      </c>
      <c r="AH3" s="1503" t="s">
        <v>1282</v>
      </c>
      <c r="AI3" s="1503" t="s">
        <v>1181</v>
      </c>
      <c r="AJ3" s="1503" t="s">
        <v>1269</v>
      </c>
      <c r="AK3" s="1503" t="s">
        <v>1283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/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/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/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/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/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/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/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/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/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/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/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/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/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/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/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/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/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/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/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/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/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/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47575</v>
      </c>
      <c r="AM29" s="225"/>
      <c r="AN29" s="224"/>
      <c r="AO29" s="216"/>
      <c r="AP29" s="224"/>
      <c r="AQ29" s="225"/>
      <c r="AR29" s="225"/>
      <c r="AS29" s="224">
        <v>-5414</v>
      </c>
      <c r="AT29" s="795">
        <v>107645</v>
      </c>
      <c r="AU29" s="796">
        <v>-15110</v>
      </c>
      <c r="AV29" s="216">
        <v>119</v>
      </c>
      <c r="AW29" s="216">
        <v>350</v>
      </c>
      <c r="AX29" s="216">
        <v>-231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/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/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/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/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18645</v>
      </c>
      <c r="AM34" s="225"/>
      <c r="AN34" s="224"/>
      <c r="AO34" s="216"/>
      <c r="AP34" s="224"/>
      <c r="AQ34" s="225"/>
      <c r="AR34" s="225"/>
      <c r="AS34" s="224">
        <v>-4129</v>
      </c>
      <c r="AT34" s="795">
        <v>31329</v>
      </c>
      <c r="AU34" s="796">
        <v>-7681</v>
      </c>
      <c r="AV34" s="216">
        <v>47</v>
      </c>
      <c r="AW34" s="216">
        <v>0</v>
      </c>
      <c r="AX34" s="216">
        <v>47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/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/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/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/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/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/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/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/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/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/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/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/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/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/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/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/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/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/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/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/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0</v>
      </c>
      <c r="AM55" s="225"/>
      <c r="AN55" s="224"/>
      <c r="AO55" s="216"/>
      <c r="AP55" s="224"/>
      <c r="AQ55" s="225"/>
      <c r="AR55" s="225"/>
      <c r="AS55" s="224">
        <v>0</v>
      </c>
      <c r="AT55" s="795">
        <v>0</v>
      </c>
      <c r="AU55" s="796">
        <v>0</v>
      </c>
      <c r="AV55" s="216">
        <v>0</v>
      </c>
      <c r="AW55" s="216">
        <v>0</v>
      </c>
      <c r="AX55" s="216">
        <v>0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/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/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/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/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/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/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/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239085</v>
      </c>
      <c r="AM63" s="225"/>
      <c r="AN63" s="224"/>
      <c r="AO63" s="216"/>
      <c r="AP63" s="224"/>
      <c r="AQ63" s="225"/>
      <c r="AR63" s="225"/>
      <c r="AS63" s="224">
        <v>11465</v>
      </c>
      <c r="AT63" s="795">
        <v>748701</v>
      </c>
      <c r="AU63" s="796">
        <v>33562</v>
      </c>
      <c r="AV63" s="216">
        <v>598</v>
      </c>
      <c r="AW63" s="216">
        <v>1342</v>
      </c>
      <c r="AX63" s="216">
        <v>-744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/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/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/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/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/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/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/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/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/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/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/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/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</row>
    <row r="76" spans="1:50" s="101" customFormat="1" ht="15" customHeight="1" thickBot="1" x14ac:dyDescent="0.25">
      <c r="A76" s="1653" t="s">
        <v>414</v>
      </c>
      <c r="B76" s="1654"/>
      <c r="C76" s="1421">
        <v>0</v>
      </c>
      <c r="D76" s="1419"/>
      <c r="E76" s="1022">
        <v>0</v>
      </c>
      <c r="F76" s="1422">
        <v>0</v>
      </c>
      <c r="G76" s="1419"/>
      <c r="H76" s="1024">
        <v>0</v>
      </c>
      <c r="I76" s="1423">
        <v>0</v>
      </c>
      <c r="J76" s="1419"/>
      <c r="K76" s="1024">
        <v>0</v>
      </c>
      <c r="L76" s="1422">
        <v>0</v>
      </c>
      <c r="M76" s="1419"/>
      <c r="N76" s="1024">
        <v>0</v>
      </c>
      <c r="O76" s="1422">
        <v>0</v>
      </c>
      <c r="P76" s="1419"/>
      <c r="Q76" s="1024">
        <v>0</v>
      </c>
      <c r="R76" s="1025">
        <v>0</v>
      </c>
      <c r="S76" s="1024">
        <v>587817</v>
      </c>
      <c r="T76" s="1024">
        <v>-3221</v>
      </c>
      <c r="U76" s="1026">
        <v>584596</v>
      </c>
      <c r="V76" s="1025">
        <v>584596</v>
      </c>
      <c r="W76" s="1024">
        <v>-1462</v>
      </c>
      <c r="X76" s="1025">
        <v>583134</v>
      </c>
      <c r="Y76" s="1024">
        <v>0</v>
      </c>
      <c r="Z76" s="1025">
        <v>583134</v>
      </c>
      <c r="AA76" s="1024">
        <v>547739</v>
      </c>
      <c r="AB76" s="1024">
        <v>35395</v>
      </c>
      <c r="AC76" s="1025">
        <v>8849</v>
      </c>
      <c r="AD76" s="1027">
        <v>583134</v>
      </c>
      <c r="AE76" s="1419"/>
      <c r="AF76" s="1028">
        <v>0</v>
      </c>
      <c r="AG76" s="1422">
        <v>98</v>
      </c>
      <c r="AH76" s="1024">
        <v>309652</v>
      </c>
      <c r="AI76" s="1422">
        <v>-3</v>
      </c>
      <c r="AJ76" s="1024">
        <v>-4347</v>
      </c>
      <c r="AK76" s="1026">
        <v>305305</v>
      </c>
      <c r="AL76" s="1028">
        <v>305305</v>
      </c>
      <c r="AM76" s="1024">
        <v>-764</v>
      </c>
      <c r="AN76" s="1028">
        <v>304541</v>
      </c>
      <c r="AO76" s="1024">
        <v>0</v>
      </c>
      <c r="AP76" s="1028">
        <v>304541</v>
      </c>
      <c r="AQ76" s="1024">
        <v>296852</v>
      </c>
      <c r="AR76" s="1024">
        <v>7689</v>
      </c>
      <c r="AS76" s="1028">
        <v>1922</v>
      </c>
      <c r="AT76" s="1249">
        <v>887675</v>
      </c>
      <c r="AU76" s="1250">
        <v>10771</v>
      </c>
      <c r="AV76" s="1024">
        <v>764</v>
      </c>
      <c r="AW76" s="1024">
        <v>1692</v>
      </c>
      <c r="AX76" s="1024">
        <v>-928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10000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0</v>
      </c>
      <c r="AA82" s="1417">
        <v>0</v>
      </c>
      <c r="AB82" s="1414">
        <v>0</v>
      </c>
      <c r="AC82" s="1416">
        <v>0</v>
      </c>
      <c r="AD82" s="1416">
        <v>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0</v>
      </c>
      <c r="AU82" s="1418">
        <v>0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21963</v>
      </c>
      <c r="AA83" s="804">
        <v>0</v>
      </c>
      <c r="AB83" s="803">
        <v>21963</v>
      </c>
      <c r="AC83" s="222">
        <v>5491</v>
      </c>
      <c r="AD83" s="222">
        <v>21963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21963</v>
      </c>
      <c r="AU83" s="805">
        <v>5491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17570</v>
      </c>
      <c r="AA84" s="804">
        <v>0</v>
      </c>
      <c r="AB84" s="803">
        <v>17570</v>
      </c>
      <c r="AC84" s="222">
        <v>4393</v>
      </c>
      <c r="AD84" s="222">
        <v>17570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17570</v>
      </c>
      <c r="AU84" s="805">
        <v>4393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0</v>
      </c>
      <c r="D85" s="1419"/>
      <c r="E85" s="1022">
        <v>0</v>
      </c>
      <c r="F85" s="1422">
        <v>0</v>
      </c>
      <c r="G85" s="1419"/>
      <c r="H85" s="1024">
        <v>0</v>
      </c>
      <c r="I85" s="1423">
        <v>0</v>
      </c>
      <c r="J85" s="1419"/>
      <c r="K85" s="1024">
        <v>0</v>
      </c>
      <c r="L85" s="1422">
        <v>0</v>
      </c>
      <c r="M85" s="1419"/>
      <c r="N85" s="1024">
        <v>0</v>
      </c>
      <c r="O85" s="1422">
        <v>0</v>
      </c>
      <c r="P85" s="1419"/>
      <c r="Q85" s="1024">
        <v>0</v>
      </c>
      <c r="R85" s="1025">
        <v>0</v>
      </c>
      <c r="S85" s="1024">
        <v>587817</v>
      </c>
      <c r="T85" s="1024">
        <v>-3221</v>
      </c>
      <c r="U85" s="1026">
        <v>584596</v>
      </c>
      <c r="V85" s="1025">
        <v>584596</v>
      </c>
      <c r="W85" s="1024">
        <v>-1462</v>
      </c>
      <c r="X85" s="1025">
        <v>583134</v>
      </c>
      <c r="Y85" s="1024">
        <v>0</v>
      </c>
      <c r="Z85" s="1025">
        <v>622667</v>
      </c>
      <c r="AA85" s="1024">
        <v>547739</v>
      </c>
      <c r="AB85" s="1024">
        <v>74928</v>
      </c>
      <c r="AC85" s="1025">
        <v>18733</v>
      </c>
      <c r="AD85" s="1027">
        <v>632667</v>
      </c>
      <c r="AE85" s="1419"/>
      <c r="AF85" s="1028">
        <v>0</v>
      </c>
      <c r="AG85" s="1422">
        <v>98</v>
      </c>
      <c r="AH85" s="1024">
        <v>309652</v>
      </c>
      <c r="AI85" s="1422">
        <v>-3</v>
      </c>
      <c r="AJ85" s="1024">
        <v>-4347</v>
      </c>
      <c r="AK85" s="1026">
        <v>305305</v>
      </c>
      <c r="AL85" s="1028">
        <v>305305</v>
      </c>
      <c r="AM85" s="1024">
        <v>-764</v>
      </c>
      <c r="AN85" s="1028">
        <v>304541</v>
      </c>
      <c r="AO85" s="1024">
        <v>0</v>
      </c>
      <c r="AP85" s="1028">
        <v>304541</v>
      </c>
      <c r="AQ85" s="1024">
        <v>296852</v>
      </c>
      <c r="AR85" s="1024">
        <v>7689</v>
      </c>
      <c r="AS85" s="1028">
        <v>1922</v>
      </c>
      <c r="AT85" s="801">
        <v>927208</v>
      </c>
      <c r="AU85" s="801">
        <v>20655</v>
      </c>
      <c r="AV85" s="1024">
        <v>764</v>
      </c>
      <c r="AW85" s="1024">
        <v>1692</v>
      </c>
      <c r="AX85" s="1024">
        <v>-928</v>
      </c>
    </row>
    <row r="86" spans="1:50" ht="16.149999999999999" customHeight="1" thickTop="1" x14ac:dyDescent="0.2">
      <c r="D86" s="381"/>
      <c r="E86" s="381"/>
      <c r="F86" s="482"/>
      <c r="G86" s="381"/>
      <c r="H86" s="381"/>
      <c r="I86" s="381"/>
      <c r="J86" s="381"/>
      <c r="K86" s="381"/>
      <c r="L86" s="482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0" ht="16.149999999999999" customHeight="1" x14ac:dyDescent="0.2"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0" ht="16.149999999999999" customHeight="1" x14ac:dyDescent="0.2">
      <c r="C88" s="1569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0" ht="16.149999999999999" customHeight="1" x14ac:dyDescent="0.2">
      <c r="C89" s="1568"/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C90" s="31">
        <v>4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Q91" s="514"/>
      <c r="AW91" s="1024">
        <v>1692</v>
      </c>
    </row>
    <row r="92" spans="1:50" ht="13.5" thickTop="1" x14ac:dyDescent="0.2">
      <c r="A92" s="40"/>
      <c r="B92" s="1602"/>
      <c r="C92"/>
      <c r="D92"/>
      <c r="E92"/>
      <c r="F92"/>
      <c r="G92"/>
      <c r="AA92" s="514"/>
      <c r="AQ92" s="101"/>
      <c r="AW92" s="381">
        <v>0</v>
      </c>
    </row>
    <row r="93" spans="1:50" x14ac:dyDescent="0.2">
      <c r="A93" s="40"/>
      <c r="B93" s="1603"/>
      <c r="C93"/>
      <c r="D93"/>
      <c r="E93"/>
      <c r="F93"/>
      <c r="G93"/>
      <c r="AA93" s="101"/>
    </row>
    <row r="94" spans="1:50" x14ac:dyDescent="0.2">
      <c r="A94" s="40"/>
      <c r="B94" s="1604"/>
      <c r="C94"/>
      <c r="D94"/>
      <c r="E94"/>
      <c r="F94"/>
      <c r="G94"/>
      <c r="AW94" s="31" t="s">
        <v>1635</v>
      </c>
    </row>
    <row r="95" spans="1:50" x14ac:dyDescent="0.2">
      <c r="A95" s="40"/>
      <c r="B95" s="1602"/>
      <c r="C95"/>
      <c r="D95"/>
      <c r="E95"/>
      <c r="F95"/>
      <c r="G95"/>
      <c r="AW95" s="31" t="s">
        <v>1631</v>
      </c>
    </row>
    <row r="96" spans="1:50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mergeCells count="50">
    <mergeCell ref="V1:AD1"/>
    <mergeCell ref="AE1:AK1"/>
    <mergeCell ref="AL1:AS1"/>
    <mergeCell ref="S2:U2"/>
    <mergeCell ref="V2:V3"/>
    <mergeCell ref="W2:W3"/>
    <mergeCell ref="X2:X3"/>
    <mergeCell ref="O2:Q2"/>
    <mergeCell ref="R2:R3"/>
    <mergeCell ref="A1:B3"/>
    <mergeCell ref="C1:K1"/>
    <mergeCell ref="L1:U1"/>
    <mergeCell ref="A79:B79"/>
    <mergeCell ref="AO2:AO3"/>
    <mergeCell ref="AP2:AP3"/>
    <mergeCell ref="AQ2:AQ3"/>
    <mergeCell ref="AR2:AR3"/>
    <mergeCell ref="AE2:AE3"/>
    <mergeCell ref="AF2:AF3"/>
    <mergeCell ref="AG2:AK2"/>
    <mergeCell ref="AL2:AL3"/>
    <mergeCell ref="AM2:AM3"/>
    <mergeCell ref="AN2:AN3"/>
    <mergeCell ref="Y2:Y3"/>
    <mergeCell ref="Z2:Z3"/>
    <mergeCell ref="AA2:AA3"/>
    <mergeCell ref="AB2:AB3"/>
    <mergeCell ref="AC2:AC3"/>
    <mergeCell ref="AW2:AW3"/>
    <mergeCell ref="AX2:AX3"/>
    <mergeCell ref="A76:B76"/>
    <mergeCell ref="A77:B77"/>
    <mergeCell ref="A78:B78"/>
    <mergeCell ref="AS2:AS3"/>
    <mergeCell ref="AV2:AV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A85:B85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9" tint="0.59999389629810485"/>
  </sheetPr>
  <dimension ref="A1:AX97"/>
  <sheetViews>
    <sheetView workbookViewId="0">
      <selection sqref="A1:B3"/>
    </sheetView>
  </sheetViews>
  <sheetFormatPr defaultColWidth="8.85546875" defaultRowHeight="12.75" x14ac:dyDescent="0.2"/>
  <cols>
    <col min="1" max="1" width="5" style="31" customWidth="1"/>
    <col min="2" max="2" width="28.140625" style="31" customWidth="1"/>
    <col min="3" max="3" width="13.140625" style="31" customWidth="1"/>
    <col min="4" max="4" width="13.85546875" style="31" customWidth="1"/>
    <col min="5" max="5" width="12.42578125" style="31" customWidth="1"/>
    <col min="6" max="6" width="11.28515625" style="31" customWidth="1"/>
    <col min="7" max="7" width="9.28515625" style="31" customWidth="1"/>
    <col min="8" max="8" width="12.42578125" style="31" customWidth="1"/>
    <col min="9" max="9" width="11.28515625" style="31" customWidth="1"/>
    <col min="10" max="10" width="9.28515625" style="31" customWidth="1"/>
    <col min="11" max="11" width="12.42578125" style="31" customWidth="1"/>
    <col min="12" max="12" width="11.28515625" style="31" customWidth="1"/>
    <col min="13" max="13" width="9.28515625" style="31" customWidth="1"/>
    <col min="14" max="14" width="12.42578125" style="31" customWidth="1"/>
    <col min="15" max="15" width="11.28515625" style="31" customWidth="1"/>
    <col min="16" max="16" width="9.28515625" style="31" customWidth="1"/>
    <col min="17" max="17" width="12.42578125" style="31" customWidth="1"/>
    <col min="18" max="18" width="13.42578125" style="31" customWidth="1"/>
    <col min="19" max="21" width="13.85546875" style="31" customWidth="1"/>
    <col min="22" max="22" width="13.28515625" style="31" customWidth="1"/>
    <col min="23" max="23" width="11.140625" style="31" customWidth="1"/>
    <col min="24" max="24" width="13.28515625" style="31" customWidth="1"/>
    <col min="25" max="25" width="14.7109375" style="31" customWidth="1"/>
    <col min="26" max="26" width="17.5703125" style="31" customWidth="1"/>
    <col min="27" max="29" width="11.5703125" style="31" customWidth="1"/>
    <col min="30" max="30" width="16.42578125" style="31" customWidth="1"/>
    <col min="31" max="32" width="15.85546875" style="31" customWidth="1"/>
    <col min="33" max="37" width="15.7109375" style="31" customWidth="1"/>
    <col min="38" max="38" width="15.140625" style="31" customWidth="1"/>
    <col min="39" max="39" width="10.85546875" style="31" customWidth="1"/>
    <col min="40" max="40" width="15" style="31" customWidth="1"/>
    <col min="41" max="41" width="14.85546875" style="31" customWidth="1"/>
    <col min="42" max="42" width="15.7109375" style="31" customWidth="1"/>
    <col min="43" max="44" width="13.85546875" style="31" customWidth="1"/>
    <col min="45" max="45" width="15.7109375" style="31" customWidth="1"/>
    <col min="46" max="47" width="16.7109375" style="31" customWidth="1"/>
    <col min="48" max="50" width="12.5703125" style="31" hidden="1" customWidth="1"/>
    <col min="51" max="16384" width="8.85546875" style="31"/>
  </cols>
  <sheetData>
    <row r="1" spans="1:50" ht="19.899999999999999" customHeight="1" x14ac:dyDescent="0.2">
      <c r="A1" s="1913" t="s">
        <v>1199</v>
      </c>
      <c r="B1" s="1914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8"/>
      <c r="V1" s="1834" t="s">
        <v>338</v>
      </c>
      <c r="W1" s="1835"/>
      <c r="X1" s="1835"/>
      <c r="Y1" s="1835"/>
      <c r="Z1" s="1835"/>
      <c r="AA1" s="1835"/>
      <c r="AB1" s="1835"/>
      <c r="AC1" s="1835"/>
      <c r="AD1" s="1836"/>
      <c r="AE1" s="1907" t="s">
        <v>407</v>
      </c>
      <c r="AF1" s="1907"/>
      <c r="AG1" s="1907"/>
      <c r="AH1" s="1907"/>
      <c r="AI1" s="1907"/>
      <c r="AJ1" s="1907"/>
      <c r="AK1" s="1907"/>
      <c r="AL1" s="1897" t="s">
        <v>407</v>
      </c>
      <c r="AM1" s="1897"/>
      <c r="AN1" s="1897"/>
      <c r="AO1" s="1897"/>
      <c r="AP1" s="1897"/>
      <c r="AQ1" s="1897"/>
      <c r="AR1" s="1897"/>
      <c r="AS1" s="1897"/>
      <c r="AT1" s="1899" t="s">
        <v>353</v>
      </c>
      <c r="AU1" s="1899" t="s">
        <v>354</v>
      </c>
      <c r="AV1" s="1833" t="s">
        <v>1117</v>
      </c>
      <c r="AW1" s="1833"/>
      <c r="AX1" s="1833"/>
    </row>
    <row r="2" spans="1:50" ht="30" customHeight="1" x14ac:dyDescent="0.2">
      <c r="A2" s="1915"/>
      <c r="B2" s="1905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918" t="s">
        <v>1277</v>
      </c>
      <c r="T2" s="1919"/>
      <c r="U2" s="1920"/>
      <c r="V2" s="1688" t="s">
        <v>446</v>
      </c>
      <c r="W2" s="1688" t="s">
        <v>1083</v>
      </c>
      <c r="X2" s="1688" t="s">
        <v>447</v>
      </c>
      <c r="Y2" s="1674" t="s">
        <v>1267</v>
      </c>
      <c r="Z2" s="1688" t="s">
        <v>831</v>
      </c>
      <c r="AA2" s="1688" t="s">
        <v>1091</v>
      </c>
      <c r="AB2" s="1688" t="s">
        <v>278</v>
      </c>
      <c r="AC2" s="1688" t="s">
        <v>243</v>
      </c>
      <c r="AD2" s="1688" t="s">
        <v>832</v>
      </c>
      <c r="AE2" s="1900" t="s">
        <v>1610</v>
      </c>
      <c r="AF2" s="1896" t="s">
        <v>859</v>
      </c>
      <c r="AG2" s="1912" t="s">
        <v>1280</v>
      </c>
      <c r="AH2" s="1912"/>
      <c r="AI2" s="1912"/>
      <c r="AJ2" s="1912"/>
      <c r="AK2" s="1912"/>
      <c r="AL2" s="1896" t="s">
        <v>860</v>
      </c>
      <c r="AM2" s="1896" t="s">
        <v>1092</v>
      </c>
      <c r="AN2" s="1896" t="s">
        <v>861</v>
      </c>
      <c r="AO2" s="1674" t="s">
        <v>1267</v>
      </c>
      <c r="AP2" s="1896" t="s">
        <v>862</v>
      </c>
      <c r="AQ2" s="1896" t="s">
        <v>1086</v>
      </c>
      <c r="AR2" s="1896" t="s">
        <v>278</v>
      </c>
      <c r="AS2" s="1896" t="s">
        <v>863</v>
      </c>
      <c r="AT2" s="1899"/>
      <c r="AU2" s="1899"/>
      <c r="AV2" s="1825" t="s">
        <v>1108</v>
      </c>
      <c r="AW2" s="1825" t="s">
        <v>1109</v>
      </c>
      <c r="AX2" s="1825" t="s">
        <v>398</v>
      </c>
    </row>
    <row r="3" spans="1:50" ht="95.25" customHeight="1" x14ac:dyDescent="0.2">
      <c r="A3" s="1916"/>
      <c r="B3" s="1917"/>
      <c r="C3" s="1688"/>
      <c r="D3" s="1571" t="s">
        <v>533</v>
      </c>
      <c r="E3" s="1571" t="s">
        <v>352</v>
      </c>
      <c r="F3" s="1571" t="s">
        <v>1174</v>
      </c>
      <c r="G3" s="1571" t="s">
        <v>409</v>
      </c>
      <c r="H3" s="1571" t="s">
        <v>352</v>
      </c>
      <c r="I3" s="1571" t="s">
        <v>1175</v>
      </c>
      <c r="J3" s="1571" t="s">
        <v>409</v>
      </c>
      <c r="K3" s="1571" t="s">
        <v>352</v>
      </c>
      <c r="L3" s="1571" t="s">
        <v>1176</v>
      </c>
      <c r="M3" s="1571" t="s">
        <v>424</v>
      </c>
      <c r="N3" s="1571" t="s">
        <v>352</v>
      </c>
      <c r="O3" s="1571" t="s">
        <v>1176</v>
      </c>
      <c r="P3" s="1571" t="s">
        <v>424</v>
      </c>
      <c r="Q3" s="1571" t="s">
        <v>352</v>
      </c>
      <c r="R3" s="1688"/>
      <c r="S3" s="1503" t="s">
        <v>1278</v>
      </c>
      <c r="T3" s="1503" t="s">
        <v>1157</v>
      </c>
      <c r="U3" s="1503" t="s">
        <v>1279</v>
      </c>
      <c r="V3" s="1688"/>
      <c r="W3" s="1688"/>
      <c r="X3" s="1688"/>
      <c r="Y3" s="1674"/>
      <c r="Z3" s="1688"/>
      <c r="AA3" s="1688"/>
      <c r="AB3" s="1688"/>
      <c r="AC3" s="1688"/>
      <c r="AD3" s="1688"/>
      <c r="AE3" s="1901"/>
      <c r="AF3" s="1896"/>
      <c r="AG3" s="1503" t="s">
        <v>1281</v>
      </c>
      <c r="AH3" s="1503" t="s">
        <v>1282</v>
      </c>
      <c r="AI3" s="1503" t="s">
        <v>1181</v>
      </c>
      <c r="AJ3" s="1503" t="s">
        <v>1269</v>
      </c>
      <c r="AK3" s="1503" t="s">
        <v>1283</v>
      </c>
      <c r="AL3" s="1896"/>
      <c r="AM3" s="1896"/>
      <c r="AN3" s="1896"/>
      <c r="AO3" s="1674"/>
      <c r="AP3" s="1896"/>
      <c r="AQ3" s="1896"/>
      <c r="AR3" s="1896"/>
      <c r="AS3" s="1896"/>
      <c r="AT3" s="1899"/>
      <c r="AU3" s="1899"/>
      <c r="AV3" s="1825"/>
      <c r="AW3" s="1825"/>
      <c r="AX3" s="1825"/>
    </row>
    <row r="4" spans="1:50" ht="14.25" customHeight="1" x14ac:dyDescent="0.2">
      <c r="A4" s="588"/>
      <c r="B4" s="589"/>
      <c r="C4" s="467">
        <v>1</v>
      </c>
      <c r="D4" s="467">
        <v>2</v>
      </c>
      <c r="E4" s="467">
        <v>3</v>
      </c>
      <c r="F4" s="467">
        <v>4</v>
      </c>
      <c r="G4" s="467">
        <v>5</v>
      </c>
      <c r="H4" s="467">
        <v>6</v>
      </c>
      <c r="I4" s="467">
        <v>7</v>
      </c>
      <c r="J4" s="467">
        <v>8</v>
      </c>
      <c r="K4" s="467">
        <v>9</v>
      </c>
      <c r="L4" s="467">
        <v>10</v>
      </c>
      <c r="M4" s="467">
        <v>11</v>
      </c>
      <c r="N4" s="467">
        <v>12</v>
      </c>
      <c r="O4" s="467">
        <v>13</v>
      </c>
      <c r="P4" s="467">
        <v>14</v>
      </c>
      <c r="Q4" s="467">
        <v>15</v>
      </c>
      <c r="R4" s="467">
        <v>16</v>
      </c>
      <c r="S4" s="467">
        <v>17</v>
      </c>
      <c r="T4" s="467">
        <v>18</v>
      </c>
      <c r="U4" s="467">
        <v>19</v>
      </c>
      <c r="V4" s="467">
        <v>20</v>
      </c>
      <c r="W4" s="467">
        <v>21</v>
      </c>
      <c r="X4" s="467">
        <v>22</v>
      </c>
      <c r="Y4" s="467">
        <v>23</v>
      </c>
      <c r="Z4" s="467">
        <v>24</v>
      </c>
      <c r="AA4" s="467">
        <v>25</v>
      </c>
      <c r="AB4" s="467">
        <v>26</v>
      </c>
      <c r="AC4" s="467">
        <v>27</v>
      </c>
      <c r="AD4" s="467">
        <v>28</v>
      </c>
      <c r="AE4" s="467">
        <v>29</v>
      </c>
      <c r="AF4" s="467">
        <v>30</v>
      </c>
      <c r="AG4" s="467">
        <v>31</v>
      </c>
      <c r="AH4" s="467">
        <v>32</v>
      </c>
      <c r="AI4" s="467">
        <v>33</v>
      </c>
      <c r="AJ4" s="467">
        <v>34</v>
      </c>
      <c r="AK4" s="467">
        <v>35</v>
      </c>
      <c r="AL4" s="467">
        <v>36</v>
      </c>
      <c r="AM4" s="467">
        <v>37</v>
      </c>
      <c r="AN4" s="467">
        <v>38</v>
      </c>
      <c r="AO4" s="467">
        <v>39</v>
      </c>
      <c r="AP4" s="467">
        <v>40</v>
      </c>
      <c r="AQ4" s="467">
        <v>41</v>
      </c>
      <c r="AR4" s="467">
        <v>42</v>
      </c>
      <c r="AS4" s="467">
        <v>43</v>
      </c>
      <c r="AT4" s="1285">
        <v>44</v>
      </c>
      <c r="AU4" s="1285">
        <v>45</v>
      </c>
      <c r="AV4" s="467">
        <v>46</v>
      </c>
      <c r="AW4" s="467">
        <v>47</v>
      </c>
      <c r="AX4" s="467">
        <v>48</v>
      </c>
    </row>
    <row r="5" spans="1:50" s="483" customFormat="1" ht="31.5" customHeight="1" x14ac:dyDescent="0.2">
      <c r="A5" s="763"/>
      <c r="B5" s="763"/>
      <c r="C5" s="774" t="s">
        <v>720</v>
      </c>
      <c r="D5" s="634" t="s">
        <v>1125</v>
      </c>
      <c r="E5" s="634" t="s">
        <v>721</v>
      </c>
      <c r="F5" s="774" t="s">
        <v>821</v>
      </c>
      <c r="G5" s="774" t="s">
        <v>1120</v>
      </c>
      <c r="H5" s="774" t="s">
        <v>758</v>
      </c>
      <c r="I5" s="774" t="s">
        <v>820</v>
      </c>
      <c r="J5" s="774" t="s">
        <v>1121</v>
      </c>
      <c r="K5" s="774" t="s">
        <v>759</v>
      </c>
      <c r="L5" s="774" t="s">
        <v>818</v>
      </c>
      <c r="M5" s="774" t="s">
        <v>1122</v>
      </c>
      <c r="N5" s="774" t="s">
        <v>760</v>
      </c>
      <c r="O5" s="774" t="s">
        <v>819</v>
      </c>
      <c r="P5" s="774" t="s">
        <v>1123</v>
      </c>
      <c r="Q5" s="774" t="s">
        <v>761</v>
      </c>
      <c r="R5" s="774" t="s">
        <v>854</v>
      </c>
      <c r="S5" s="774" t="s">
        <v>814</v>
      </c>
      <c r="T5" s="774" t="s">
        <v>815</v>
      </c>
      <c r="U5" s="774" t="s">
        <v>762</v>
      </c>
      <c r="V5" s="774" t="s">
        <v>763</v>
      </c>
      <c r="W5" s="774" t="s">
        <v>764</v>
      </c>
      <c r="X5" s="774" t="s">
        <v>765</v>
      </c>
      <c r="Y5" s="774" t="s">
        <v>725</v>
      </c>
      <c r="Z5" s="633" t="s">
        <v>1591</v>
      </c>
      <c r="AA5" s="633" t="s">
        <v>1589</v>
      </c>
      <c r="AB5" s="633" t="s">
        <v>766</v>
      </c>
      <c r="AC5" s="633" t="s">
        <v>1593</v>
      </c>
      <c r="AD5" s="633" t="s">
        <v>1592</v>
      </c>
      <c r="AE5" s="633" t="s">
        <v>1126</v>
      </c>
      <c r="AF5" s="633" t="s">
        <v>767</v>
      </c>
      <c r="AG5" s="633" t="s">
        <v>814</v>
      </c>
      <c r="AH5" s="633" t="s">
        <v>768</v>
      </c>
      <c r="AI5" s="633" t="s">
        <v>815</v>
      </c>
      <c r="AJ5" s="633" t="s">
        <v>769</v>
      </c>
      <c r="AK5" s="633" t="s">
        <v>770</v>
      </c>
      <c r="AL5" s="633" t="s">
        <v>771</v>
      </c>
      <c r="AM5" s="633" t="s">
        <v>772</v>
      </c>
      <c r="AN5" s="633" t="s">
        <v>773</v>
      </c>
      <c r="AO5" s="633" t="s">
        <v>725</v>
      </c>
      <c r="AP5" s="633" t="s">
        <v>750</v>
      </c>
      <c r="AQ5" s="633" t="s">
        <v>1590</v>
      </c>
      <c r="AR5" s="633" t="s">
        <v>751</v>
      </c>
      <c r="AS5" s="633" t="s">
        <v>853</v>
      </c>
      <c r="AT5" s="633" t="s">
        <v>754</v>
      </c>
      <c r="AU5" s="633" t="s">
        <v>755</v>
      </c>
      <c r="AV5" s="759" t="s">
        <v>757</v>
      </c>
      <c r="AW5" s="759" t="s">
        <v>1110</v>
      </c>
      <c r="AX5" s="759" t="s">
        <v>1111</v>
      </c>
    </row>
    <row r="6" spans="1:50" s="483" customFormat="1" ht="31.5" hidden="1" customHeight="1" x14ac:dyDescent="0.2">
      <c r="A6" s="763"/>
      <c r="B6" s="763"/>
      <c r="C6" s="637"/>
      <c r="D6" s="637" t="s">
        <v>573</v>
      </c>
      <c r="E6" s="637" t="s">
        <v>574</v>
      </c>
      <c r="F6" s="637"/>
      <c r="G6" s="637" t="s">
        <v>573</v>
      </c>
      <c r="H6" s="637" t="s">
        <v>574</v>
      </c>
      <c r="I6" s="637"/>
      <c r="J6" s="637" t="s">
        <v>573</v>
      </c>
      <c r="K6" s="637" t="s">
        <v>574</v>
      </c>
      <c r="L6" s="637"/>
      <c r="M6" s="637" t="s">
        <v>573</v>
      </c>
      <c r="N6" s="637" t="s">
        <v>574</v>
      </c>
      <c r="O6" s="637"/>
      <c r="P6" s="637" t="s">
        <v>573</v>
      </c>
      <c r="Q6" s="637" t="s">
        <v>574</v>
      </c>
      <c r="R6" s="637" t="s">
        <v>574</v>
      </c>
      <c r="S6" s="637" t="s">
        <v>724</v>
      </c>
      <c r="T6" s="637" t="s">
        <v>724</v>
      </c>
      <c r="U6" s="637" t="s">
        <v>574</v>
      </c>
      <c r="V6" s="637" t="s">
        <v>574</v>
      </c>
      <c r="W6" s="637" t="s">
        <v>574</v>
      </c>
      <c r="X6" s="637" t="s">
        <v>574</v>
      </c>
      <c r="Y6" s="637" t="s">
        <v>725</v>
      </c>
      <c r="Z6" s="637" t="s">
        <v>740</v>
      </c>
      <c r="AA6" s="637" t="s">
        <v>749</v>
      </c>
      <c r="AB6" s="637" t="s">
        <v>574</v>
      </c>
      <c r="AC6" s="637" t="s">
        <v>574</v>
      </c>
      <c r="AD6" s="637" t="s">
        <v>741</v>
      </c>
      <c r="AE6" s="637" t="s">
        <v>573</v>
      </c>
      <c r="AF6" s="637" t="s">
        <v>574</v>
      </c>
      <c r="AG6" s="637" t="s">
        <v>724</v>
      </c>
      <c r="AH6" s="637" t="s">
        <v>574</v>
      </c>
      <c r="AI6" s="637" t="s">
        <v>724</v>
      </c>
      <c r="AJ6" s="637" t="s">
        <v>574</v>
      </c>
      <c r="AK6" s="637" t="s">
        <v>574</v>
      </c>
      <c r="AL6" s="637" t="s">
        <v>574</v>
      </c>
      <c r="AM6" s="637" t="s">
        <v>574</v>
      </c>
      <c r="AN6" s="637" t="s">
        <v>574</v>
      </c>
      <c r="AO6" s="637" t="s">
        <v>725</v>
      </c>
      <c r="AP6" s="637" t="s">
        <v>574</v>
      </c>
      <c r="AQ6" s="637" t="s">
        <v>749</v>
      </c>
      <c r="AR6" s="637" t="s">
        <v>574</v>
      </c>
      <c r="AS6" s="637" t="s">
        <v>574</v>
      </c>
      <c r="AT6" s="637" t="s">
        <v>574</v>
      </c>
      <c r="AU6" s="637" t="s">
        <v>574</v>
      </c>
      <c r="AV6" s="637" t="s">
        <v>748</v>
      </c>
      <c r="AW6" s="637" t="s">
        <v>574</v>
      </c>
      <c r="AX6" s="637" t="s">
        <v>574</v>
      </c>
    </row>
    <row r="7" spans="1:50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0</v>
      </c>
      <c r="S7" s="199"/>
      <c r="T7" s="199"/>
      <c r="U7" s="203"/>
      <c r="V7" s="202"/>
      <c r="W7" s="199"/>
      <c r="X7" s="202"/>
      <c r="Y7" s="199"/>
      <c r="Z7" s="202"/>
      <c r="AA7" s="199"/>
      <c r="AB7" s="199"/>
      <c r="AC7" s="202"/>
      <c r="AD7" s="204"/>
      <c r="AE7" s="205"/>
      <c r="AF7" s="206"/>
      <c r="AG7" s="201"/>
      <c r="AH7" s="205"/>
      <c r="AI7" s="201"/>
      <c r="AJ7" s="207"/>
      <c r="AK7" s="208"/>
      <c r="AL7" s="206">
        <v>0</v>
      </c>
      <c r="AM7" s="207"/>
      <c r="AN7" s="206"/>
      <c r="AO7" s="199"/>
      <c r="AP7" s="206"/>
      <c r="AQ7" s="207"/>
      <c r="AR7" s="207"/>
      <c r="AS7" s="206">
        <v>0</v>
      </c>
      <c r="AT7" s="793">
        <v>0</v>
      </c>
      <c r="AU7" s="794">
        <v>0</v>
      </c>
      <c r="AV7" s="199">
        <v>0</v>
      </c>
      <c r="AW7" s="199">
        <v>0</v>
      </c>
      <c r="AX7" s="199">
        <v>0</v>
      </c>
    </row>
    <row r="8" spans="1:50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0</v>
      </c>
      <c r="S8" s="216"/>
      <c r="T8" s="216"/>
      <c r="U8" s="220"/>
      <c r="V8" s="219"/>
      <c r="W8" s="216"/>
      <c r="X8" s="219"/>
      <c r="Y8" s="216"/>
      <c r="Z8" s="219"/>
      <c r="AA8" s="216"/>
      <c r="AB8" s="216"/>
      <c r="AC8" s="219"/>
      <c r="AD8" s="222"/>
      <c r="AE8" s="223"/>
      <c r="AF8" s="224"/>
      <c r="AG8" s="218"/>
      <c r="AH8" s="223"/>
      <c r="AI8" s="218"/>
      <c r="AJ8" s="225"/>
      <c r="AK8" s="226"/>
      <c r="AL8" s="224">
        <v>0</v>
      </c>
      <c r="AM8" s="225"/>
      <c r="AN8" s="224"/>
      <c r="AO8" s="216"/>
      <c r="AP8" s="224"/>
      <c r="AQ8" s="225"/>
      <c r="AR8" s="225"/>
      <c r="AS8" s="224">
        <v>0</v>
      </c>
      <c r="AT8" s="795">
        <v>0</v>
      </c>
      <c r="AU8" s="796">
        <v>0</v>
      </c>
      <c r="AV8" s="216">
        <v>0</v>
      </c>
      <c r="AW8" s="216">
        <v>0</v>
      </c>
      <c r="AX8" s="216">
        <v>0</v>
      </c>
    </row>
    <row r="9" spans="1:50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0</v>
      </c>
      <c r="S9" s="216"/>
      <c r="T9" s="216"/>
      <c r="U9" s="220"/>
      <c r="V9" s="219"/>
      <c r="W9" s="216"/>
      <c r="X9" s="219"/>
      <c r="Y9" s="216"/>
      <c r="Z9" s="219"/>
      <c r="AA9" s="216"/>
      <c r="AB9" s="216"/>
      <c r="AC9" s="219"/>
      <c r="AD9" s="222"/>
      <c r="AE9" s="223"/>
      <c r="AF9" s="224"/>
      <c r="AG9" s="218"/>
      <c r="AH9" s="223"/>
      <c r="AI9" s="218"/>
      <c r="AJ9" s="225"/>
      <c r="AK9" s="226"/>
      <c r="AL9" s="224">
        <v>0</v>
      </c>
      <c r="AM9" s="225"/>
      <c r="AN9" s="224"/>
      <c r="AO9" s="216"/>
      <c r="AP9" s="224"/>
      <c r="AQ9" s="225"/>
      <c r="AR9" s="225"/>
      <c r="AS9" s="224">
        <v>0</v>
      </c>
      <c r="AT9" s="795">
        <v>0</v>
      </c>
      <c r="AU9" s="796">
        <v>0</v>
      </c>
      <c r="AV9" s="216">
        <v>0</v>
      </c>
      <c r="AW9" s="216">
        <v>0</v>
      </c>
      <c r="AX9" s="216">
        <v>0</v>
      </c>
    </row>
    <row r="10" spans="1:50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0</v>
      </c>
      <c r="S10" s="216"/>
      <c r="T10" s="216"/>
      <c r="U10" s="220"/>
      <c r="V10" s="219"/>
      <c r="W10" s="216"/>
      <c r="X10" s="219"/>
      <c r="Y10" s="216"/>
      <c r="Z10" s="219"/>
      <c r="AA10" s="216"/>
      <c r="AB10" s="216"/>
      <c r="AC10" s="219"/>
      <c r="AD10" s="222"/>
      <c r="AE10" s="223"/>
      <c r="AF10" s="224"/>
      <c r="AG10" s="218"/>
      <c r="AH10" s="223"/>
      <c r="AI10" s="218"/>
      <c r="AJ10" s="225"/>
      <c r="AK10" s="226"/>
      <c r="AL10" s="224">
        <v>0</v>
      </c>
      <c r="AM10" s="225"/>
      <c r="AN10" s="224"/>
      <c r="AO10" s="216"/>
      <c r="AP10" s="224"/>
      <c r="AQ10" s="225"/>
      <c r="AR10" s="225"/>
      <c r="AS10" s="224">
        <v>0</v>
      </c>
      <c r="AT10" s="795">
        <v>0</v>
      </c>
      <c r="AU10" s="796">
        <v>0</v>
      </c>
      <c r="AV10" s="216">
        <v>0</v>
      </c>
      <c r="AW10" s="216">
        <v>0</v>
      </c>
      <c r="AX10" s="216">
        <v>0</v>
      </c>
    </row>
    <row r="11" spans="1:50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0</v>
      </c>
      <c r="S11" s="230"/>
      <c r="T11" s="230"/>
      <c r="U11" s="234"/>
      <c r="V11" s="233"/>
      <c r="W11" s="230"/>
      <c r="X11" s="233"/>
      <c r="Y11" s="230"/>
      <c r="Z11" s="233"/>
      <c r="AA11" s="236"/>
      <c r="AB11" s="230"/>
      <c r="AC11" s="237"/>
      <c r="AD11" s="237"/>
      <c r="AE11" s="238"/>
      <c r="AF11" s="239"/>
      <c r="AG11" s="232"/>
      <c r="AH11" s="238"/>
      <c r="AI11" s="232"/>
      <c r="AJ11" s="240"/>
      <c r="AK11" s="241"/>
      <c r="AL11" s="239">
        <v>0</v>
      </c>
      <c r="AM11" s="240"/>
      <c r="AN11" s="239"/>
      <c r="AO11" s="230"/>
      <c r="AP11" s="239"/>
      <c r="AQ11" s="240"/>
      <c r="AR11" s="240"/>
      <c r="AS11" s="239">
        <v>0</v>
      </c>
      <c r="AT11" s="797">
        <v>0</v>
      </c>
      <c r="AU11" s="798">
        <v>0</v>
      </c>
      <c r="AV11" s="230">
        <v>0</v>
      </c>
      <c r="AW11" s="230">
        <v>0</v>
      </c>
      <c r="AX11" s="230">
        <v>0</v>
      </c>
    </row>
    <row r="12" spans="1:50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0</v>
      </c>
      <c r="S12" s="199"/>
      <c r="T12" s="199"/>
      <c r="U12" s="203"/>
      <c r="V12" s="202"/>
      <c r="W12" s="199"/>
      <c r="X12" s="202"/>
      <c r="Y12" s="199"/>
      <c r="Z12" s="202"/>
      <c r="AA12" s="199"/>
      <c r="AB12" s="199"/>
      <c r="AC12" s="202"/>
      <c r="AD12" s="204"/>
      <c r="AE12" s="205"/>
      <c r="AF12" s="206"/>
      <c r="AG12" s="201"/>
      <c r="AH12" s="205"/>
      <c r="AI12" s="201"/>
      <c r="AJ12" s="207"/>
      <c r="AK12" s="208"/>
      <c r="AL12" s="206">
        <v>0</v>
      </c>
      <c r="AM12" s="207"/>
      <c r="AN12" s="206"/>
      <c r="AO12" s="199"/>
      <c r="AP12" s="206"/>
      <c r="AQ12" s="207"/>
      <c r="AR12" s="207"/>
      <c r="AS12" s="206">
        <v>0</v>
      </c>
      <c r="AT12" s="793">
        <v>0</v>
      </c>
      <c r="AU12" s="794">
        <v>0</v>
      </c>
      <c r="AV12" s="199">
        <v>0</v>
      </c>
      <c r="AW12" s="199">
        <v>0</v>
      </c>
      <c r="AX12" s="199">
        <v>0</v>
      </c>
    </row>
    <row r="13" spans="1:50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0</v>
      </c>
      <c r="S13" s="216"/>
      <c r="T13" s="216"/>
      <c r="U13" s="220"/>
      <c r="V13" s="219"/>
      <c r="W13" s="216"/>
      <c r="X13" s="219"/>
      <c r="Y13" s="216"/>
      <c r="Z13" s="219"/>
      <c r="AA13" s="216"/>
      <c r="AB13" s="216"/>
      <c r="AC13" s="219"/>
      <c r="AD13" s="222"/>
      <c r="AE13" s="223"/>
      <c r="AF13" s="224"/>
      <c r="AG13" s="218"/>
      <c r="AH13" s="223"/>
      <c r="AI13" s="218"/>
      <c r="AJ13" s="225"/>
      <c r="AK13" s="226"/>
      <c r="AL13" s="224">
        <v>0</v>
      </c>
      <c r="AM13" s="225"/>
      <c r="AN13" s="224"/>
      <c r="AO13" s="216"/>
      <c r="AP13" s="224"/>
      <c r="AQ13" s="225"/>
      <c r="AR13" s="225"/>
      <c r="AS13" s="224">
        <v>0</v>
      </c>
      <c r="AT13" s="795">
        <v>0</v>
      </c>
      <c r="AU13" s="796">
        <v>0</v>
      </c>
      <c r="AV13" s="216">
        <v>0</v>
      </c>
      <c r="AW13" s="216">
        <v>0</v>
      </c>
      <c r="AX13" s="216">
        <v>0</v>
      </c>
    </row>
    <row r="14" spans="1:50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0</v>
      </c>
      <c r="S14" s="216"/>
      <c r="T14" s="216"/>
      <c r="U14" s="220"/>
      <c r="V14" s="219"/>
      <c r="W14" s="216"/>
      <c r="X14" s="219"/>
      <c r="Y14" s="216"/>
      <c r="Z14" s="219"/>
      <c r="AA14" s="216"/>
      <c r="AB14" s="216"/>
      <c r="AC14" s="219"/>
      <c r="AD14" s="222"/>
      <c r="AE14" s="223"/>
      <c r="AF14" s="224"/>
      <c r="AG14" s="218"/>
      <c r="AH14" s="223"/>
      <c r="AI14" s="218"/>
      <c r="AJ14" s="225"/>
      <c r="AK14" s="226"/>
      <c r="AL14" s="224">
        <v>0</v>
      </c>
      <c r="AM14" s="225"/>
      <c r="AN14" s="224"/>
      <c r="AO14" s="216"/>
      <c r="AP14" s="224"/>
      <c r="AQ14" s="225"/>
      <c r="AR14" s="225"/>
      <c r="AS14" s="224">
        <v>0</v>
      </c>
      <c r="AT14" s="795">
        <v>0</v>
      </c>
      <c r="AU14" s="796">
        <v>0</v>
      </c>
      <c r="AV14" s="216">
        <v>0</v>
      </c>
      <c r="AW14" s="216">
        <v>0</v>
      </c>
      <c r="AX14" s="216">
        <v>0</v>
      </c>
    </row>
    <row r="15" spans="1:50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0</v>
      </c>
      <c r="S15" s="216"/>
      <c r="T15" s="216"/>
      <c r="U15" s="220"/>
      <c r="V15" s="219"/>
      <c r="W15" s="216"/>
      <c r="X15" s="219"/>
      <c r="Y15" s="216"/>
      <c r="Z15" s="219"/>
      <c r="AA15" s="216"/>
      <c r="AB15" s="216"/>
      <c r="AC15" s="219"/>
      <c r="AD15" s="222"/>
      <c r="AE15" s="223"/>
      <c r="AF15" s="224"/>
      <c r="AG15" s="218"/>
      <c r="AH15" s="223"/>
      <c r="AI15" s="218"/>
      <c r="AJ15" s="225"/>
      <c r="AK15" s="226"/>
      <c r="AL15" s="224">
        <v>0</v>
      </c>
      <c r="AM15" s="225"/>
      <c r="AN15" s="224"/>
      <c r="AO15" s="216"/>
      <c r="AP15" s="224"/>
      <c r="AQ15" s="225"/>
      <c r="AR15" s="225"/>
      <c r="AS15" s="224">
        <v>0</v>
      </c>
      <c r="AT15" s="795">
        <v>0</v>
      </c>
      <c r="AU15" s="796">
        <v>0</v>
      </c>
      <c r="AV15" s="216">
        <v>0</v>
      </c>
      <c r="AW15" s="216">
        <v>0</v>
      </c>
      <c r="AX15" s="216">
        <v>0</v>
      </c>
    </row>
    <row r="16" spans="1:50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0</v>
      </c>
      <c r="S16" s="230"/>
      <c r="T16" s="230"/>
      <c r="U16" s="234"/>
      <c r="V16" s="233"/>
      <c r="W16" s="230"/>
      <c r="X16" s="233"/>
      <c r="Y16" s="230"/>
      <c r="Z16" s="233"/>
      <c r="AA16" s="236"/>
      <c r="AB16" s="230"/>
      <c r="AC16" s="237"/>
      <c r="AD16" s="237"/>
      <c r="AE16" s="238"/>
      <c r="AF16" s="239"/>
      <c r="AG16" s="232"/>
      <c r="AH16" s="238"/>
      <c r="AI16" s="232"/>
      <c r="AJ16" s="240"/>
      <c r="AK16" s="241"/>
      <c r="AL16" s="239">
        <v>0</v>
      </c>
      <c r="AM16" s="240"/>
      <c r="AN16" s="239"/>
      <c r="AO16" s="230"/>
      <c r="AP16" s="239"/>
      <c r="AQ16" s="240"/>
      <c r="AR16" s="240"/>
      <c r="AS16" s="239">
        <v>0</v>
      </c>
      <c r="AT16" s="797">
        <v>0</v>
      </c>
      <c r="AU16" s="798">
        <v>0</v>
      </c>
      <c r="AV16" s="230">
        <v>0</v>
      </c>
      <c r="AW16" s="230">
        <v>0</v>
      </c>
      <c r="AX16" s="230">
        <v>0</v>
      </c>
    </row>
    <row r="17" spans="1:50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199"/>
      <c r="T17" s="199"/>
      <c r="U17" s="203"/>
      <c r="V17" s="202"/>
      <c r="W17" s="199"/>
      <c r="X17" s="202"/>
      <c r="Y17" s="199"/>
      <c r="Z17" s="202"/>
      <c r="AA17" s="199"/>
      <c r="AB17" s="199"/>
      <c r="AC17" s="202"/>
      <c r="AD17" s="204"/>
      <c r="AE17" s="205"/>
      <c r="AF17" s="206"/>
      <c r="AG17" s="201"/>
      <c r="AH17" s="205"/>
      <c r="AI17" s="201"/>
      <c r="AJ17" s="207"/>
      <c r="AK17" s="208"/>
      <c r="AL17" s="206">
        <v>0</v>
      </c>
      <c r="AM17" s="207"/>
      <c r="AN17" s="206"/>
      <c r="AO17" s="199"/>
      <c r="AP17" s="206"/>
      <c r="AQ17" s="207"/>
      <c r="AR17" s="207"/>
      <c r="AS17" s="206">
        <v>0</v>
      </c>
      <c r="AT17" s="793">
        <v>0</v>
      </c>
      <c r="AU17" s="794">
        <v>0</v>
      </c>
      <c r="AV17" s="199">
        <v>0</v>
      </c>
      <c r="AW17" s="199">
        <v>0</v>
      </c>
      <c r="AX17" s="199">
        <v>0</v>
      </c>
    </row>
    <row r="18" spans="1:50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6"/>
      <c r="T18" s="216"/>
      <c r="U18" s="220"/>
      <c r="V18" s="219"/>
      <c r="W18" s="216"/>
      <c r="X18" s="219"/>
      <c r="Y18" s="216"/>
      <c r="Z18" s="219"/>
      <c r="AA18" s="216"/>
      <c r="AB18" s="216"/>
      <c r="AC18" s="219"/>
      <c r="AD18" s="222"/>
      <c r="AE18" s="223"/>
      <c r="AF18" s="224"/>
      <c r="AG18" s="218"/>
      <c r="AH18" s="223"/>
      <c r="AI18" s="218"/>
      <c r="AJ18" s="225"/>
      <c r="AK18" s="226"/>
      <c r="AL18" s="224">
        <v>0</v>
      </c>
      <c r="AM18" s="225"/>
      <c r="AN18" s="224"/>
      <c r="AO18" s="216"/>
      <c r="AP18" s="224"/>
      <c r="AQ18" s="225"/>
      <c r="AR18" s="225"/>
      <c r="AS18" s="224">
        <v>0</v>
      </c>
      <c r="AT18" s="795">
        <v>0</v>
      </c>
      <c r="AU18" s="796">
        <v>0</v>
      </c>
      <c r="AV18" s="216">
        <v>0</v>
      </c>
      <c r="AW18" s="216">
        <v>0</v>
      </c>
      <c r="AX18" s="216">
        <v>0</v>
      </c>
    </row>
    <row r="19" spans="1:50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0</v>
      </c>
      <c r="S19" s="216"/>
      <c r="T19" s="216"/>
      <c r="U19" s="220"/>
      <c r="V19" s="219"/>
      <c r="W19" s="216"/>
      <c r="X19" s="219"/>
      <c r="Y19" s="216"/>
      <c r="Z19" s="219"/>
      <c r="AA19" s="216"/>
      <c r="AB19" s="216"/>
      <c r="AC19" s="219"/>
      <c r="AD19" s="222"/>
      <c r="AE19" s="223"/>
      <c r="AF19" s="224"/>
      <c r="AG19" s="218"/>
      <c r="AH19" s="223"/>
      <c r="AI19" s="218"/>
      <c r="AJ19" s="225"/>
      <c r="AK19" s="226"/>
      <c r="AL19" s="224">
        <v>0</v>
      </c>
      <c r="AM19" s="225"/>
      <c r="AN19" s="224"/>
      <c r="AO19" s="216"/>
      <c r="AP19" s="224"/>
      <c r="AQ19" s="225"/>
      <c r="AR19" s="225"/>
      <c r="AS19" s="224">
        <v>0</v>
      </c>
      <c r="AT19" s="795">
        <v>0</v>
      </c>
      <c r="AU19" s="796">
        <v>0</v>
      </c>
      <c r="AV19" s="216">
        <v>0</v>
      </c>
      <c r="AW19" s="216">
        <v>0</v>
      </c>
      <c r="AX19" s="216">
        <v>0</v>
      </c>
    </row>
    <row r="20" spans="1:50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0</v>
      </c>
      <c r="S20" s="216"/>
      <c r="T20" s="216"/>
      <c r="U20" s="220"/>
      <c r="V20" s="219"/>
      <c r="W20" s="216"/>
      <c r="X20" s="219"/>
      <c r="Y20" s="216"/>
      <c r="Z20" s="219"/>
      <c r="AA20" s="216"/>
      <c r="AB20" s="216"/>
      <c r="AC20" s="219"/>
      <c r="AD20" s="222"/>
      <c r="AE20" s="223"/>
      <c r="AF20" s="224"/>
      <c r="AG20" s="218"/>
      <c r="AH20" s="223"/>
      <c r="AI20" s="218"/>
      <c r="AJ20" s="225"/>
      <c r="AK20" s="226"/>
      <c r="AL20" s="224">
        <v>0</v>
      </c>
      <c r="AM20" s="225"/>
      <c r="AN20" s="224"/>
      <c r="AO20" s="216"/>
      <c r="AP20" s="224"/>
      <c r="AQ20" s="225"/>
      <c r="AR20" s="225"/>
      <c r="AS20" s="224">
        <v>0</v>
      </c>
      <c r="AT20" s="795">
        <v>0</v>
      </c>
      <c r="AU20" s="796">
        <v>0</v>
      </c>
      <c r="AV20" s="216">
        <v>0</v>
      </c>
      <c r="AW20" s="216">
        <v>0</v>
      </c>
      <c r="AX20" s="216">
        <v>0</v>
      </c>
    </row>
    <row r="21" spans="1:50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0</v>
      </c>
      <c r="S21" s="230"/>
      <c r="T21" s="230"/>
      <c r="U21" s="234"/>
      <c r="V21" s="233"/>
      <c r="W21" s="230"/>
      <c r="X21" s="233"/>
      <c r="Y21" s="230"/>
      <c r="Z21" s="233"/>
      <c r="AA21" s="236"/>
      <c r="AB21" s="230"/>
      <c r="AC21" s="237"/>
      <c r="AD21" s="237"/>
      <c r="AE21" s="238"/>
      <c r="AF21" s="239"/>
      <c r="AG21" s="232"/>
      <c r="AH21" s="238"/>
      <c r="AI21" s="232"/>
      <c r="AJ21" s="240"/>
      <c r="AK21" s="241"/>
      <c r="AL21" s="239">
        <v>0</v>
      </c>
      <c r="AM21" s="240"/>
      <c r="AN21" s="239"/>
      <c r="AO21" s="230"/>
      <c r="AP21" s="239"/>
      <c r="AQ21" s="240"/>
      <c r="AR21" s="240"/>
      <c r="AS21" s="239">
        <v>0</v>
      </c>
      <c r="AT21" s="797">
        <v>0</v>
      </c>
      <c r="AU21" s="798">
        <v>0</v>
      </c>
      <c r="AV21" s="230">
        <v>0</v>
      </c>
      <c r="AW21" s="230">
        <v>0</v>
      </c>
      <c r="AX21" s="230">
        <v>0</v>
      </c>
    </row>
    <row r="22" spans="1:50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0</v>
      </c>
      <c r="S22" s="199"/>
      <c r="T22" s="199"/>
      <c r="U22" s="203"/>
      <c r="V22" s="202"/>
      <c r="W22" s="199"/>
      <c r="X22" s="202"/>
      <c r="Y22" s="199"/>
      <c r="Z22" s="202"/>
      <c r="AA22" s="199"/>
      <c r="AB22" s="199"/>
      <c r="AC22" s="202"/>
      <c r="AD22" s="204"/>
      <c r="AE22" s="205"/>
      <c r="AF22" s="206"/>
      <c r="AG22" s="201"/>
      <c r="AH22" s="205"/>
      <c r="AI22" s="201"/>
      <c r="AJ22" s="207"/>
      <c r="AK22" s="208"/>
      <c r="AL22" s="206">
        <v>0</v>
      </c>
      <c r="AM22" s="207"/>
      <c r="AN22" s="206"/>
      <c r="AO22" s="199"/>
      <c r="AP22" s="206"/>
      <c r="AQ22" s="207"/>
      <c r="AR22" s="207"/>
      <c r="AS22" s="206">
        <v>0</v>
      </c>
      <c r="AT22" s="793">
        <v>0</v>
      </c>
      <c r="AU22" s="794">
        <v>0</v>
      </c>
      <c r="AV22" s="199">
        <v>0</v>
      </c>
      <c r="AW22" s="199">
        <v>0</v>
      </c>
      <c r="AX22" s="199">
        <v>0</v>
      </c>
    </row>
    <row r="23" spans="1:50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0</v>
      </c>
      <c r="S23" s="216"/>
      <c r="T23" s="216"/>
      <c r="U23" s="220"/>
      <c r="V23" s="219"/>
      <c r="W23" s="216"/>
      <c r="X23" s="219"/>
      <c r="Y23" s="216"/>
      <c r="Z23" s="219"/>
      <c r="AA23" s="216"/>
      <c r="AB23" s="216"/>
      <c r="AC23" s="219"/>
      <c r="AD23" s="222"/>
      <c r="AE23" s="223"/>
      <c r="AF23" s="224"/>
      <c r="AG23" s="218"/>
      <c r="AH23" s="223"/>
      <c r="AI23" s="218"/>
      <c r="AJ23" s="225"/>
      <c r="AK23" s="226"/>
      <c r="AL23" s="224">
        <v>0</v>
      </c>
      <c r="AM23" s="225"/>
      <c r="AN23" s="224"/>
      <c r="AO23" s="216"/>
      <c r="AP23" s="224"/>
      <c r="AQ23" s="225"/>
      <c r="AR23" s="225"/>
      <c r="AS23" s="224">
        <v>0</v>
      </c>
      <c r="AT23" s="795">
        <v>0</v>
      </c>
      <c r="AU23" s="796">
        <v>0</v>
      </c>
      <c r="AV23" s="216">
        <v>0</v>
      </c>
      <c r="AW23" s="216">
        <v>0</v>
      </c>
      <c r="AX23" s="216">
        <v>0</v>
      </c>
    </row>
    <row r="24" spans="1:50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0</v>
      </c>
      <c r="S24" s="216"/>
      <c r="T24" s="216"/>
      <c r="U24" s="220"/>
      <c r="V24" s="219"/>
      <c r="W24" s="216"/>
      <c r="X24" s="219"/>
      <c r="Y24" s="216"/>
      <c r="Z24" s="219"/>
      <c r="AA24" s="216"/>
      <c r="AB24" s="216"/>
      <c r="AC24" s="219"/>
      <c r="AD24" s="222"/>
      <c r="AE24" s="223"/>
      <c r="AF24" s="224"/>
      <c r="AG24" s="218"/>
      <c r="AH24" s="223"/>
      <c r="AI24" s="218"/>
      <c r="AJ24" s="225"/>
      <c r="AK24" s="226"/>
      <c r="AL24" s="224">
        <v>0</v>
      </c>
      <c r="AM24" s="225"/>
      <c r="AN24" s="224"/>
      <c r="AO24" s="216"/>
      <c r="AP24" s="224"/>
      <c r="AQ24" s="225"/>
      <c r="AR24" s="225"/>
      <c r="AS24" s="224">
        <v>0</v>
      </c>
      <c r="AT24" s="795">
        <v>0</v>
      </c>
      <c r="AU24" s="796">
        <v>0</v>
      </c>
      <c r="AV24" s="216">
        <v>0</v>
      </c>
      <c r="AW24" s="216">
        <v>0</v>
      </c>
      <c r="AX24" s="216">
        <v>0</v>
      </c>
    </row>
    <row r="25" spans="1:50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0</v>
      </c>
      <c r="S25" s="216"/>
      <c r="T25" s="216"/>
      <c r="U25" s="220"/>
      <c r="V25" s="219"/>
      <c r="W25" s="216"/>
      <c r="X25" s="219"/>
      <c r="Y25" s="216"/>
      <c r="Z25" s="219"/>
      <c r="AA25" s="216"/>
      <c r="AB25" s="216"/>
      <c r="AC25" s="219"/>
      <c r="AD25" s="222"/>
      <c r="AE25" s="223"/>
      <c r="AF25" s="224"/>
      <c r="AG25" s="218"/>
      <c r="AH25" s="223"/>
      <c r="AI25" s="218"/>
      <c r="AJ25" s="225"/>
      <c r="AK25" s="226"/>
      <c r="AL25" s="224">
        <v>0</v>
      </c>
      <c r="AM25" s="225"/>
      <c r="AN25" s="224"/>
      <c r="AO25" s="216"/>
      <c r="AP25" s="224"/>
      <c r="AQ25" s="225"/>
      <c r="AR25" s="225"/>
      <c r="AS25" s="224">
        <v>0</v>
      </c>
      <c r="AT25" s="795">
        <v>0</v>
      </c>
      <c r="AU25" s="796">
        <v>0</v>
      </c>
      <c r="AV25" s="216">
        <v>0</v>
      </c>
      <c r="AW25" s="216">
        <v>0</v>
      </c>
      <c r="AX25" s="216">
        <v>0</v>
      </c>
    </row>
    <row r="26" spans="1:50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0</v>
      </c>
      <c r="S26" s="230"/>
      <c r="T26" s="230"/>
      <c r="U26" s="234"/>
      <c r="V26" s="233"/>
      <c r="W26" s="230"/>
      <c r="X26" s="233"/>
      <c r="Y26" s="230"/>
      <c r="Z26" s="233"/>
      <c r="AA26" s="236"/>
      <c r="AB26" s="230"/>
      <c r="AC26" s="237"/>
      <c r="AD26" s="237"/>
      <c r="AE26" s="238"/>
      <c r="AF26" s="239"/>
      <c r="AG26" s="232"/>
      <c r="AH26" s="238"/>
      <c r="AI26" s="232"/>
      <c r="AJ26" s="240"/>
      <c r="AK26" s="241"/>
      <c r="AL26" s="239">
        <v>0</v>
      </c>
      <c r="AM26" s="240"/>
      <c r="AN26" s="239"/>
      <c r="AO26" s="230"/>
      <c r="AP26" s="239"/>
      <c r="AQ26" s="240"/>
      <c r="AR26" s="240"/>
      <c r="AS26" s="239">
        <v>0</v>
      </c>
      <c r="AT26" s="797">
        <v>0</v>
      </c>
      <c r="AU26" s="798">
        <v>0</v>
      </c>
      <c r="AV26" s="230">
        <v>0</v>
      </c>
      <c r="AW26" s="230">
        <v>0</v>
      </c>
      <c r="AX26" s="230">
        <v>0</v>
      </c>
    </row>
    <row r="27" spans="1:50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0</v>
      </c>
      <c r="S27" s="199"/>
      <c r="T27" s="199"/>
      <c r="U27" s="203"/>
      <c r="V27" s="202"/>
      <c r="W27" s="199"/>
      <c r="X27" s="202"/>
      <c r="Y27" s="199"/>
      <c r="Z27" s="202"/>
      <c r="AA27" s="199"/>
      <c r="AB27" s="199"/>
      <c r="AC27" s="202"/>
      <c r="AD27" s="204"/>
      <c r="AE27" s="205"/>
      <c r="AF27" s="206"/>
      <c r="AG27" s="201"/>
      <c r="AH27" s="205"/>
      <c r="AI27" s="201"/>
      <c r="AJ27" s="207"/>
      <c r="AK27" s="208"/>
      <c r="AL27" s="206">
        <v>0</v>
      </c>
      <c r="AM27" s="207"/>
      <c r="AN27" s="206"/>
      <c r="AO27" s="199"/>
      <c r="AP27" s="206"/>
      <c r="AQ27" s="207"/>
      <c r="AR27" s="207"/>
      <c r="AS27" s="206">
        <v>0</v>
      </c>
      <c r="AT27" s="793">
        <v>0</v>
      </c>
      <c r="AU27" s="794">
        <v>0</v>
      </c>
      <c r="AV27" s="199">
        <v>0</v>
      </c>
      <c r="AW27" s="199">
        <v>0</v>
      </c>
      <c r="AX27" s="199">
        <v>0</v>
      </c>
    </row>
    <row r="28" spans="1:50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0</v>
      </c>
      <c r="S28" s="216"/>
      <c r="T28" s="216"/>
      <c r="U28" s="220"/>
      <c r="V28" s="219"/>
      <c r="W28" s="216"/>
      <c r="X28" s="219"/>
      <c r="Y28" s="216"/>
      <c r="Z28" s="219"/>
      <c r="AA28" s="216"/>
      <c r="AB28" s="216"/>
      <c r="AC28" s="219"/>
      <c r="AD28" s="222"/>
      <c r="AE28" s="223"/>
      <c r="AF28" s="224"/>
      <c r="AG28" s="218"/>
      <c r="AH28" s="223"/>
      <c r="AI28" s="218"/>
      <c r="AJ28" s="225"/>
      <c r="AK28" s="226"/>
      <c r="AL28" s="224">
        <v>0</v>
      </c>
      <c r="AM28" s="225"/>
      <c r="AN28" s="224"/>
      <c r="AO28" s="216"/>
      <c r="AP28" s="224"/>
      <c r="AQ28" s="225"/>
      <c r="AR28" s="225"/>
      <c r="AS28" s="224">
        <v>0</v>
      </c>
      <c r="AT28" s="795">
        <v>0</v>
      </c>
      <c r="AU28" s="796">
        <v>0</v>
      </c>
      <c r="AV28" s="216">
        <v>0</v>
      </c>
      <c r="AW28" s="216">
        <v>0</v>
      </c>
      <c r="AX28" s="216">
        <v>0</v>
      </c>
    </row>
    <row r="29" spans="1:50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0</v>
      </c>
      <c r="S29" s="216"/>
      <c r="T29" s="216"/>
      <c r="U29" s="220"/>
      <c r="V29" s="219"/>
      <c r="W29" s="216"/>
      <c r="X29" s="219"/>
      <c r="Y29" s="216"/>
      <c r="Z29" s="219"/>
      <c r="AA29" s="216"/>
      <c r="AB29" s="216"/>
      <c r="AC29" s="219"/>
      <c r="AD29" s="222"/>
      <c r="AE29" s="223"/>
      <c r="AF29" s="224"/>
      <c r="AG29" s="218"/>
      <c r="AH29" s="223"/>
      <c r="AI29" s="218"/>
      <c r="AJ29" s="225"/>
      <c r="AK29" s="226"/>
      <c r="AL29" s="224">
        <v>0</v>
      </c>
      <c r="AM29" s="225"/>
      <c r="AN29" s="224"/>
      <c r="AO29" s="216"/>
      <c r="AP29" s="224"/>
      <c r="AQ29" s="225"/>
      <c r="AR29" s="225"/>
      <c r="AS29" s="224">
        <v>0</v>
      </c>
      <c r="AT29" s="795">
        <v>0</v>
      </c>
      <c r="AU29" s="796">
        <v>0</v>
      </c>
      <c r="AV29" s="216">
        <v>0</v>
      </c>
      <c r="AW29" s="216">
        <v>0</v>
      </c>
      <c r="AX29" s="216">
        <v>0</v>
      </c>
    </row>
    <row r="30" spans="1:50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0</v>
      </c>
      <c r="S30" s="216"/>
      <c r="T30" s="216"/>
      <c r="U30" s="220"/>
      <c r="V30" s="219"/>
      <c r="W30" s="216"/>
      <c r="X30" s="219"/>
      <c r="Y30" s="216"/>
      <c r="Z30" s="219"/>
      <c r="AA30" s="216"/>
      <c r="AB30" s="216"/>
      <c r="AC30" s="219"/>
      <c r="AD30" s="222"/>
      <c r="AE30" s="223"/>
      <c r="AF30" s="224"/>
      <c r="AG30" s="218"/>
      <c r="AH30" s="223"/>
      <c r="AI30" s="218"/>
      <c r="AJ30" s="225"/>
      <c r="AK30" s="226"/>
      <c r="AL30" s="224">
        <v>0</v>
      </c>
      <c r="AM30" s="225"/>
      <c r="AN30" s="224"/>
      <c r="AO30" s="216"/>
      <c r="AP30" s="224"/>
      <c r="AQ30" s="225"/>
      <c r="AR30" s="225"/>
      <c r="AS30" s="224">
        <v>0</v>
      </c>
      <c r="AT30" s="795">
        <v>0</v>
      </c>
      <c r="AU30" s="796">
        <v>0</v>
      </c>
      <c r="AV30" s="216">
        <v>0</v>
      </c>
      <c r="AW30" s="216">
        <v>0</v>
      </c>
      <c r="AX30" s="216">
        <v>0</v>
      </c>
    </row>
    <row r="31" spans="1:50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0</v>
      </c>
      <c r="S31" s="230"/>
      <c r="T31" s="230"/>
      <c r="U31" s="234"/>
      <c r="V31" s="233"/>
      <c r="W31" s="230"/>
      <c r="X31" s="233"/>
      <c r="Y31" s="230"/>
      <c r="Z31" s="233"/>
      <c r="AA31" s="236"/>
      <c r="AB31" s="230"/>
      <c r="AC31" s="237"/>
      <c r="AD31" s="237"/>
      <c r="AE31" s="238"/>
      <c r="AF31" s="239"/>
      <c r="AG31" s="232"/>
      <c r="AH31" s="238"/>
      <c r="AI31" s="232"/>
      <c r="AJ31" s="240"/>
      <c r="AK31" s="241"/>
      <c r="AL31" s="239">
        <v>0</v>
      </c>
      <c r="AM31" s="240"/>
      <c r="AN31" s="239"/>
      <c r="AO31" s="230"/>
      <c r="AP31" s="239"/>
      <c r="AQ31" s="240"/>
      <c r="AR31" s="240"/>
      <c r="AS31" s="239">
        <v>0</v>
      </c>
      <c r="AT31" s="797">
        <v>0</v>
      </c>
      <c r="AU31" s="798">
        <v>0</v>
      </c>
      <c r="AV31" s="230">
        <v>0</v>
      </c>
      <c r="AW31" s="230">
        <v>0</v>
      </c>
      <c r="AX31" s="230">
        <v>0</v>
      </c>
    </row>
    <row r="32" spans="1:50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0</v>
      </c>
      <c r="S32" s="199"/>
      <c r="T32" s="199"/>
      <c r="U32" s="203"/>
      <c r="V32" s="202"/>
      <c r="W32" s="199"/>
      <c r="X32" s="202"/>
      <c r="Y32" s="199"/>
      <c r="Z32" s="202"/>
      <c r="AA32" s="199"/>
      <c r="AB32" s="199"/>
      <c r="AC32" s="202"/>
      <c r="AD32" s="204"/>
      <c r="AE32" s="205"/>
      <c r="AF32" s="206"/>
      <c r="AG32" s="201"/>
      <c r="AH32" s="205"/>
      <c r="AI32" s="201"/>
      <c r="AJ32" s="207"/>
      <c r="AK32" s="208"/>
      <c r="AL32" s="206">
        <v>0</v>
      </c>
      <c r="AM32" s="207"/>
      <c r="AN32" s="206"/>
      <c r="AO32" s="199"/>
      <c r="AP32" s="206"/>
      <c r="AQ32" s="207"/>
      <c r="AR32" s="207"/>
      <c r="AS32" s="206">
        <v>0</v>
      </c>
      <c r="AT32" s="793">
        <v>0</v>
      </c>
      <c r="AU32" s="794">
        <v>0</v>
      </c>
      <c r="AV32" s="199">
        <v>0</v>
      </c>
      <c r="AW32" s="199">
        <v>0</v>
      </c>
      <c r="AX32" s="199">
        <v>0</v>
      </c>
    </row>
    <row r="33" spans="1:50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0</v>
      </c>
      <c r="S33" s="216"/>
      <c r="T33" s="216"/>
      <c r="U33" s="220"/>
      <c r="V33" s="219"/>
      <c r="W33" s="216"/>
      <c r="X33" s="219"/>
      <c r="Y33" s="216"/>
      <c r="Z33" s="219"/>
      <c r="AA33" s="216"/>
      <c r="AB33" s="216"/>
      <c r="AC33" s="219"/>
      <c r="AD33" s="222"/>
      <c r="AE33" s="223"/>
      <c r="AF33" s="224"/>
      <c r="AG33" s="218"/>
      <c r="AH33" s="223"/>
      <c r="AI33" s="218"/>
      <c r="AJ33" s="225"/>
      <c r="AK33" s="226"/>
      <c r="AL33" s="224">
        <v>0</v>
      </c>
      <c r="AM33" s="225"/>
      <c r="AN33" s="224"/>
      <c r="AO33" s="216"/>
      <c r="AP33" s="224"/>
      <c r="AQ33" s="225"/>
      <c r="AR33" s="225"/>
      <c r="AS33" s="224">
        <v>0</v>
      </c>
      <c r="AT33" s="795">
        <v>0</v>
      </c>
      <c r="AU33" s="796">
        <v>0</v>
      </c>
      <c r="AV33" s="216">
        <v>0</v>
      </c>
      <c r="AW33" s="216">
        <v>0</v>
      </c>
      <c r="AX33" s="216">
        <v>0</v>
      </c>
    </row>
    <row r="34" spans="1:50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0</v>
      </c>
      <c r="S34" s="216"/>
      <c r="T34" s="216"/>
      <c r="U34" s="220"/>
      <c r="V34" s="219"/>
      <c r="W34" s="216"/>
      <c r="X34" s="219"/>
      <c r="Y34" s="216"/>
      <c r="Z34" s="219"/>
      <c r="AA34" s="216"/>
      <c r="AB34" s="216"/>
      <c r="AC34" s="219"/>
      <c r="AD34" s="222"/>
      <c r="AE34" s="223"/>
      <c r="AF34" s="224"/>
      <c r="AG34" s="218"/>
      <c r="AH34" s="223"/>
      <c r="AI34" s="218"/>
      <c r="AJ34" s="225"/>
      <c r="AK34" s="226"/>
      <c r="AL34" s="224">
        <v>6215</v>
      </c>
      <c r="AM34" s="225"/>
      <c r="AN34" s="224"/>
      <c r="AO34" s="216"/>
      <c r="AP34" s="224"/>
      <c r="AQ34" s="225"/>
      <c r="AR34" s="225"/>
      <c r="AS34" s="224">
        <v>1550</v>
      </c>
      <c r="AT34" s="795">
        <v>10442</v>
      </c>
      <c r="AU34" s="796">
        <v>2611</v>
      </c>
      <c r="AV34" s="216">
        <v>16</v>
      </c>
      <c r="AW34" s="216">
        <v>0</v>
      </c>
      <c r="AX34" s="216">
        <v>16</v>
      </c>
    </row>
    <row r="35" spans="1:50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0</v>
      </c>
      <c r="S35" s="216"/>
      <c r="T35" s="216"/>
      <c r="U35" s="220"/>
      <c r="V35" s="219"/>
      <c r="W35" s="216"/>
      <c r="X35" s="219"/>
      <c r="Y35" s="216"/>
      <c r="Z35" s="219"/>
      <c r="AA35" s="216"/>
      <c r="AB35" s="216"/>
      <c r="AC35" s="219"/>
      <c r="AD35" s="222"/>
      <c r="AE35" s="223"/>
      <c r="AF35" s="224"/>
      <c r="AG35" s="218"/>
      <c r="AH35" s="223"/>
      <c r="AI35" s="218"/>
      <c r="AJ35" s="225"/>
      <c r="AK35" s="226"/>
      <c r="AL35" s="224">
        <v>0</v>
      </c>
      <c r="AM35" s="225"/>
      <c r="AN35" s="224"/>
      <c r="AO35" s="216"/>
      <c r="AP35" s="224"/>
      <c r="AQ35" s="225"/>
      <c r="AR35" s="225"/>
      <c r="AS35" s="224">
        <v>0</v>
      </c>
      <c r="AT35" s="795">
        <v>0</v>
      </c>
      <c r="AU35" s="796">
        <v>0</v>
      </c>
      <c r="AV35" s="216">
        <v>0</v>
      </c>
      <c r="AW35" s="216">
        <v>0</v>
      </c>
      <c r="AX35" s="216">
        <v>0</v>
      </c>
    </row>
    <row r="36" spans="1:50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0</v>
      </c>
      <c r="S36" s="230"/>
      <c r="T36" s="230"/>
      <c r="U36" s="234"/>
      <c r="V36" s="233"/>
      <c r="W36" s="230"/>
      <c r="X36" s="233"/>
      <c r="Y36" s="230"/>
      <c r="Z36" s="233"/>
      <c r="AA36" s="236"/>
      <c r="AB36" s="230"/>
      <c r="AC36" s="237"/>
      <c r="AD36" s="237"/>
      <c r="AE36" s="238"/>
      <c r="AF36" s="239"/>
      <c r="AG36" s="232"/>
      <c r="AH36" s="238"/>
      <c r="AI36" s="232"/>
      <c r="AJ36" s="240"/>
      <c r="AK36" s="241"/>
      <c r="AL36" s="239">
        <v>0</v>
      </c>
      <c r="AM36" s="240"/>
      <c r="AN36" s="239"/>
      <c r="AO36" s="230"/>
      <c r="AP36" s="239"/>
      <c r="AQ36" s="240"/>
      <c r="AR36" s="240"/>
      <c r="AS36" s="239">
        <v>0</v>
      </c>
      <c r="AT36" s="797">
        <v>0</v>
      </c>
      <c r="AU36" s="798">
        <v>0</v>
      </c>
      <c r="AV36" s="230">
        <v>0</v>
      </c>
      <c r="AW36" s="230">
        <v>0</v>
      </c>
      <c r="AX36" s="230">
        <v>0</v>
      </c>
    </row>
    <row r="37" spans="1:50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0</v>
      </c>
      <c r="S37" s="199"/>
      <c r="T37" s="199"/>
      <c r="U37" s="203"/>
      <c r="V37" s="202"/>
      <c r="W37" s="199"/>
      <c r="X37" s="202"/>
      <c r="Y37" s="199"/>
      <c r="Z37" s="202"/>
      <c r="AA37" s="199"/>
      <c r="AB37" s="199"/>
      <c r="AC37" s="202"/>
      <c r="AD37" s="204"/>
      <c r="AE37" s="205"/>
      <c r="AF37" s="206"/>
      <c r="AG37" s="201"/>
      <c r="AH37" s="205"/>
      <c r="AI37" s="201"/>
      <c r="AJ37" s="207"/>
      <c r="AK37" s="208"/>
      <c r="AL37" s="206">
        <v>0</v>
      </c>
      <c r="AM37" s="207"/>
      <c r="AN37" s="206"/>
      <c r="AO37" s="199"/>
      <c r="AP37" s="206"/>
      <c r="AQ37" s="207"/>
      <c r="AR37" s="207"/>
      <c r="AS37" s="206">
        <v>0</v>
      </c>
      <c r="AT37" s="793">
        <v>0</v>
      </c>
      <c r="AU37" s="794">
        <v>0</v>
      </c>
      <c r="AV37" s="199">
        <v>0</v>
      </c>
      <c r="AW37" s="199">
        <v>0</v>
      </c>
      <c r="AX37" s="199">
        <v>0</v>
      </c>
    </row>
    <row r="38" spans="1:50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0</v>
      </c>
      <c r="S38" s="216"/>
      <c r="T38" s="216"/>
      <c r="U38" s="220"/>
      <c r="V38" s="219"/>
      <c r="W38" s="216"/>
      <c r="X38" s="219"/>
      <c r="Y38" s="216"/>
      <c r="Z38" s="219"/>
      <c r="AA38" s="216"/>
      <c r="AB38" s="216"/>
      <c r="AC38" s="219"/>
      <c r="AD38" s="222"/>
      <c r="AE38" s="223"/>
      <c r="AF38" s="224"/>
      <c r="AG38" s="218"/>
      <c r="AH38" s="223"/>
      <c r="AI38" s="218"/>
      <c r="AJ38" s="225"/>
      <c r="AK38" s="226"/>
      <c r="AL38" s="224">
        <v>0</v>
      </c>
      <c r="AM38" s="225"/>
      <c r="AN38" s="224"/>
      <c r="AO38" s="216"/>
      <c r="AP38" s="224"/>
      <c r="AQ38" s="225"/>
      <c r="AR38" s="225"/>
      <c r="AS38" s="224">
        <v>0</v>
      </c>
      <c r="AT38" s="795">
        <v>0</v>
      </c>
      <c r="AU38" s="796">
        <v>0</v>
      </c>
      <c r="AV38" s="216">
        <v>0</v>
      </c>
      <c r="AW38" s="216">
        <v>0</v>
      </c>
      <c r="AX38" s="216">
        <v>0</v>
      </c>
    </row>
    <row r="39" spans="1:50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0</v>
      </c>
      <c r="S39" s="216"/>
      <c r="T39" s="216"/>
      <c r="U39" s="220"/>
      <c r="V39" s="219"/>
      <c r="W39" s="216"/>
      <c r="X39" s="219"/>
      <c r="Y39" s="216"/>
      <c r="Z39" s="219"/>
      <c r="AA39" s="216"/>
      <c r="AB39" s="216"/>
      <c r="AC39" s="219"/>
      <c r="AD39" s="222"/>
      <c r="AE39" s="223"/>
      <c r="AF39" s="224"/>
      <c r="AG39" s="218"/>
      <c r="AH39" s="223"/>
      <c r="AI39" s="218"/>
      <c r="AJ39" s="225"/>
      <c r="AK39" s="226"/>
      <c r="AL39" s="224">
        <v>0</v>
      </c>
      <c r="AM39" s="225"/>
      <c r="AN39" s="224"/>
      <c r="AO39" s="216"/>
      <c r="AP39" s="224"/>
      <c r="AQ39" s="225"/>
      <c r="AR39" s="225"/>
      <c r="AS39" s="224">
        <v>0</v>
      </c>
      <c r="AT39" s="795">
        <v>0</v>
      </c>
      <c r="AU39" s="796">
        <v>0</v>
      </c>
      <c r="AV39" s="216">
        <v>0</v>
      </c>
      <c r="AW39" s="216">
        <v>0</v>
      </c>
      <c r="AX39" s="216">
        <v>0</v>
      </c>
    </row>
    <row r="40" spans="1:50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0</v>
      </c>
      <c r="S40" s="216"/>
      <c r="T40" s="216"/>
      <c r="U40" s="220"/>
      <c r="V40" s="219"/>
      <c r="W40" s="216"/>
      <c r="X40" s="219"/>
      <c r="Y40" s="216"/>
      <c r="Z40" s="219"/>
      <c r="AA40" s="216"/>
      <c r="AB40" s="216"/>
      <c r="AC40" s="219"/>
      <c r="AD40" s="222"/>
      <c r="AE40" s="223"/>
      <c r="AF40" s="224"/>
      <c r="AG40" s="218"/>
      <c r="AH40" s="223"/>
      <c r="AI40" s="218"/>
      <c r="AJ40" s="225"/>
      <c r="AK40" s="226"/>
      <c r="AL40" s="224">
        <v>0</v>
      </c>
      <c r="AM40" s="225"/>
      <c r="AN40" s="224"/>
      <c r="AO40" s="216"/>
      <c r="AP40" s="224"/>
      <c r="AQ40" s="225"/>
      <c r="AR40" s="225"/>
      <c r="AS40" s="224">
        <v>0</v>
      </c>
      <c r="AT40" s="795">
        <v>0</v>
      </c>
      <c r="AU40" s="796">
        <v>0</v>
      </c>
      <c r="AV40" s="216">
        <v>0</v>
      </c>
      <c r="AW40" s="216">
        <v>0</v>
      </c>
      <c r="AX40" s="216">
        <v>0</v>
      </c>
    </row>
    <row r="41" spans="1:50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0</v>
      </c>
      <c r="S41" s="230"/>
      <c r="T41" s="230"/>
      <c r="U41" s="234"/>
      <c r="V41" s="233"/>
      <c r="W41" s="230"/>
      <c r="X41" s="233"/>
      <c r="Y41" s="230"/>
      <c r="Z41" s="233"/>
      <c r="AA41" s="236"/>
      <c r="AB41" s="230"/>
      <c r="AC41" s="237"/>
      <c r="AD41" s="237"/>
      <c r="AE41" s="238"/>
      <c r="AF41" s="239"/>
      <c r="AG41" s="232"/>
      <c r="AH41" s="238"/>
      <c r="AI41" s="232"/>
      <c r="AJ41" s="240"/>
      <c r="AK41" s="241"/>
      <c r="AL41" s="239">
        <v>0</v>
      </c>
      <c r="AM41" s="240"/>
      <c r="AN41" s="239"/>
      <c r="AO41" s="230"/>
      <c r="AP41" s="239"/>
      <c r="AQ41" s="240"/>
      <c r="AR41" s="240"/>
      <c r="AS41" s="239">
        <v>0</v>
      </c>
      <c r="AT41" s="797">
        <v>0</v>
      </c>
      <c r="AU41" s="798">
        <v>0</v>
      </c>
      <c r="AV41" s="230">
        <v>0</v>
      </c>
      <c r="AW41" s="230">
        <v>0</v>
      </c>
      <c r="AX41" s="230">
        <v>0</v>
      </c>
    </row>
    <row r="42" spans="1:50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0</v>
      </c>
      <c r="S42" s="199"/>
      <c r="T42" s="199"/>
      <c r="U42" s="203"/>
      <c r="V42" s="202"/>
      <c r="W42" s="199"/>
      <c r="X42" s="202"/>
      <c r="Y42" s="199"/>
      <c r="Z42" s="202"/>
      <c r="AA42" s="199"/>
      <c r="AB42" s="199"/>
      <c r="AC42" s="202"/>
      <c r="AD42" s="204"/>
      <c r="AE42" s="205"/>
      <c r="AF42" s="206"/>
      <c r="AG42" s="201"/>
      <c r="AH42" s="205"/>
      <c r="AI42" s="201"/>
      <c r="AJ42" s="207"/>
      <c r="AK42" s="208"/>
      <c r="AL42" s="206">
        <v>0</v>
      </c>
      <c r="AM42" s="207"/>
      <c r="AN42" s="206"/>
      <c r="AO42" s="199"/>
      <c r="AP42" s="206"/>
      <c r="AQ42" s="207"/>
      <c r="AR42" s="207"/>
      <c r="AS42" s="206">
        <v>0</v>
      </c>
      <c r="AT42" s="793">
        <v>0</v>
      </c>
      <c r="AU42" s="794">
        <v>0</v>
      </c>
      <c r="AV42" s="199">
        <v>0</v>
      </c>
      <c r="AW42" s="199">
        <v>0</v>
      </c>
      <c r="AX42" s="199">
        <v>0</v>
      </c>
    </row>
    <row r="43" spans="1:50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0</v>
      </c>
      <c r="S43" s="216"/>
      <c r="T43" s="216"/>
      <c r="U43" s="220"/>
      <c r="V43" s="219"/>
      <c r="W43" s="216"/>
      <c r="X43" s="219"/>
      <c r="Y43" s="216"/>
      <c r="Z43" s="219"/>
      <c r="AA43" s="216"/>
      <c r="AB43" s="216"/>
      <c r="AC43" s="219"/>
      <c r="AD43" s="222"/>
      <c r="AE43" s="223"/>
      <c r="AF43" s="224"/>
      <c r="AG43" s="218"/>
      <c r="AH43" s="223"/>
      <c r="AI43" s="218"/>
      <c r="AJ43" s="225"/>
      <c r="AK43" s="226"/>
      <c r="AL43" s="224">
        <v>0</v>
      </c>
      <c r="AM43" s="225"/>
      <c r="AN43" s="224"/>
      <c r="AO43" s="216"/>
      <c r="AP43" s="224"/>
      <c r="AQ43" s="225"/>
      <c r="AR43" s="225"/>
      <c r="AS43" s="224">
        <v>0</v>
      </c>
      <c r="AT43" s="795">
        <v>0</v>
      </c>
      <c r="AU43" s="796">
        <v>0</v>
      </c>
      <c r="AV43" s="216">
        <v>0</v>
      </c>
      <c r="AW43" s="216">
        <v>0</v>
      </c>
      <c r="AX43" s="216">
        <v>0</v>
      </c>
    </row>
    <row r="44" spans="1:50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0</v>
      </c>
      <c r="S44" s="216"/>
      <c r="T44" s="216"/>
      <c r="U44" s="220"/>
      <c r="V44" s="219"/>
      <c r="W44" s="216"/>
      <c r="X44" s="219"/>
      <c r="Y44" s="216"/>
      <c r="Z44" s="219"/>
      <c r="AA44" s="216"/>
      <c r="AB44" s="216"/>
      <c r="AC44" s="219"/>
      <c r="AD44" s="222"/>
      <c r="AE44" s="223"/>
      <c r="AF44" s="224"/>
      <c r="AG44" s="218"/>
      <c r="AH44" s="223"/>
      <c r="AI44" s="218"/>
      <c r="AJ44" s="225"/>
      <c r="AK44" s="226"/>
      <c r="AL44" s="224">
        <v>0</v>
      </c>
      <c r="AM44" s="225"/>
      <c r="AN44" s="224"/>
      <c r="AO44" s="216"/>
      <c r="AP44" s="224"/>
      <c r="AQ44" s="225"/>
      <c r="AR44" s="225"/>
      <c r="AS44" s="224">
        <v>0</v>
      </c>
      <c r="AT44" s="795">
        <v>0</v>
      </c>
      <c r="AU44" s="796">
        <v>0</v>
      </c>
      <c r="AV44" s="216">
        <v>0</v>
      </c>
      <c r="AW44" s="216">
        <v>0</v>
      </c>
      <c r="AX44" s="216">
        <v>0</v>
      </c>
    </row>
    <row r="45" spans="1:50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0</v>
      </c>
      <c r="S45" s="216"/>
      <c r="T45" s="216"/>
      <c r="U45" s="220"/>
      <c r="V45" s="219"/>
      <c r="W45" s="216"/>
      <c r="X45" s="219"/>
      <c r="Y45" s="216"/>
      <c r="Z45" s="219"/>
      <c r="AA45" s="216"/>
      <c r="AB45" s="216"/>
      <c r="AC45" s="219"/>
      <c r="AD45" s="222"/>
      <c r="AE45" s="223"/>
      <c r="AF45" s="224"/>
      <c r="AG45" s="218"/>
      <c r="AH45" s="223"/>
      <c r="AI45" s="218"/>
      <c r="AJ45" s="225"/>
      <c r="AK45" s="226"/>
      <c r="AL45" s="224">
        <v>0</v>
      </c>
      <c r="AM45" s="225"/>
      <c r="AN45" s="224"/>
      <c r="AO45" s="216"/>
      <c r="AP45" s="224"/>
      <c r="AQ45" s="225"/>
      <c r="AR45" s="225"/>
      <c r="AS45" s="224">
        <v>0</v>
      </c>
      <c r="AT45" s="795">
        <v>0</v>
      </c>
      <c r="AU45" s="796">
        <v>0</v>
      </c>
      <c r="AV45" s="216">
        <v>0</v>
      </c>
      <c r="AW45" s="216">
        <v>0</v>
      </c>
      <c r="AX45" s="216">
        <v>0</v>
      </c>
    </row>
    <row r="46" spans="1:50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0</v>
      </c>
      <c r="S46" s="230"/>
      <c r="T46" s="230"/>
      <c r="U46" s="234"/>
      <c r="V46" s="233"/>
      <c r="W46" s="230"/>
      <c r="X46" s="233"/>
      <c r="Y46" s="230"/>
      <c r="Z46" s="233"/>
      <c r="AA46" s="236"/>
      <c r="AB46" s="230"/>
      <c r="AC46" s="237"/>
      <c r="AD46" s="237"/>
      <c r="AE46" s="238"/>
      <c r="AF46" s="239"/>
      <c r="AG46" s="232"/>
      <c r="AH46" s="238"/>
      <c r="AI46" s="232"/>
      <c r="AJ46" s="240"/>
      <c r="AK46" s="241"/>
      <c r="AL46" s="239">
        <v>0</v>
      </c>
      <c r="AM46" s="240"/>
      <c r="AN46" s="239"/>
      <c r="AO46" s="230"/>
      <c r="AP46" s="239"/>
      <c r="AQ46" s="240"/>
      <c r="AR46" s="240"/>
      <c r="AS46" s="239">
        <v>0</v>
      </c>
      <c r="AT46" s="797">
        <v>0</v>
      </c>
      <c r="AU46" s="798">
        <v>0</v>
      </c>
      <c r="AV46" s="230">
        <v>0</v>
      </c>
      <c r="AW46" s="230">
        <v>0</v>
      </c>
      <c r="AX46" s="230">
        <v>0</v>
      </c>
    </row>
    <row r="47" spans="1:50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0</v>
      </c>
      <c r="S47" s="199"/>
      <c r="T47" s="199"/>
      <c r="U47" s="203"/>
      <c r="V47" s="202"/>
      <c r="W47" s="199"/>
      <c r="X47" s="202"/>
      <c r="Y47" s="199"/>
      <c r="Z47" s="202"/>
      <c r="AA47" s="199"/>
      <c r="AB47" s="199"/>
      <c r="AC47" s="202"/>
      <c r="AD47" s="204"/>
      <c r="AE47" s="205"/>
      <c r="AF47" s="206"/>
      <c r="AG47" s="201"/>
      <c r="AH47" s="205"/>
      <c r="AI47" s="201"/>
      <c r="AJ47" s="207"/>
      <c r="AK47" s="208"/>
      <c r="AL47" s="206">
        <v>0</v>
      </c>
      <c r="AM47" s="207"/>
      <c r="AN47" s="206"/>
      <c r="AO47" s="199"/>
      <c r="AP47" s="206"/>
      <c r="AQ47" s="207"/>
      <c r="AR47" s="207"/>
      <c r="AS47" s="206">
        <v>0</v>
      </c>
      <c r="AT47" s="793">
        <v>0</v>
      </c>
      <c r="AU47" s="794">
        <v>0</v>
      </c>
      <c r="AV47" s="199">
        <v>0</v>
      </c>
      <c r="AW47" s="199">
        <v>0</v>
      </c>
      <c r="AX47" s="199">
        <v>0</v>
      </c>
    </row>
    <row r="48" spans="1:50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0</v>
      </c>
      <c r="S48" s="216"/>
      <c r="T48" s="216"/>
      <c r="U48" s="220"/>
      <c r="V48" s="219"/>
      <c r="W48" s="216"/>
      <c r="X48" s="219"/>
      <c r="Y48" s="216"/>
      <c r="Z48" s="219"/>
      <c r="AA48" s="216"/>
      <c r="AB48" s="216"/>
      <c r="AC48" s="219"/>
      <c r="AD48" s="222"/>
      <c r="AE48" s="223"/>
      <c r="AF48" s="224"/>
      <c r="AG48" s="218"/>
      <c r="AH48" s="223"/>
      <c r="AI48" s="218"/>
      <c r="AJ48" s="225"/>
      <c r="AK48" s="226"/>
      <c r="AL48" s="224">
        <v>0</v>
      </c>
      <c r="AM48" s="225"/>
      <c r="AN48" s="224"/>
      <c r="AO48" s="216"/>
      <c r="AP48" s="224"/>
      <c r="AQ48" s="225"/>
      <c r="AR48" s="225"/>
      <c r="AS48" s="224">
        <v>0</v>
      </c>
      <c r="AT48" s="795">
        <v>0</v>
      </c>
      <c r="AU48" s="796">
        <v>0</v>
      </c>
      <c r="AV48" s="216">
        <v>0</v>
      </c>
      <c r="AW48" s="216">
        <v>0</v>
      </c>
      <c r="AX48" s="216">
        <v>0</v>
      </c>
    </row>
    <row r="49" spans="1:50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0</v>
      </c>
      <c r="S49" s="216"/>
      <c r="T49" s="216"/>
      <c r="U49" s="220"/>
      <c r="V49" s="219"/>
      <c r="W49" s="216"/>
      <c r="X49" s="219"/>
      <c r="Y49" s="216"/>
      <c r="Z49" s="219"/>
      <c r="AA49" s="216"/>
      <c r="AB49" s="216"/>
      <c r="AC49" s="219"/>
      <c r="AD49" s="222"/>
      <c r="AE49" s="223"/>
      <c r="AF49" s="224"/>
      <c r="AG49" s="218"/>
      <c r="AH49" s="223"/>
      <c r="AI49" s="218"/>
      <c r="AJ49" s="225"/>
      <c r="AK49" s="226"/>
      <c r="AL49" s="224">
        <v>0</v>
      </c>
      <c r="AM49" s="225"/>
      <c r="AN49" s="224"/>
      <c r="AO49" s="216"/>
      <c r="AP49" s="224"/>
      <c r="AQ49" s="225"/>
      <c r="AR49" s="225"/>
      <c r="AS49" s="224">
        <v>0</v>
      </c>
      <c r="AT49" s="795">
        <v>0</v>
      </c>
      <c r="AU49" s="796">
        <v>0</v>
      </c>
      <c r="AV49" s="216">
        <v>0</v>
      </c>
      <c r="AW49" s="216">
        <v>0</v>
      </c>
      <c r="AX49" s="216">
        <v>0</v>
      </c>
    </row>
    <row r="50" spans="1:50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0</v>
      </c>
      <c r="S50" s="216"/>
      <c r="T50" s="216"/>
      <c r="U50" s="220"/>
      <c r="V50" s="219"/>
      <c r="W50" s="216"/>
      <c r="X50" s="219"/>
      <c r="Y50" s="216"/>
      <c r="Z50" s="219"/>
      <c r="AA50" s="216"/>
      <c r="AB50" s="216"/>
      <c r="AC50" s="219"/>
      <c r="AD50" s="222"/>
      <c r="AE50" s="223"/>
      <c r="AF50" s="224"/>
      <c r="AG50" s="218"/>
      <c r="AH50" s="223"/>
      <c r="AI50" s="218"/>
      <c r="AJ50" s="225"/>
      <c r="AK50" s="226"/>
      <c r="AL50" s="224">
        <v>0</v>
      </c>
      <c r="AM50" s="225"/>
      <c r="AN50" s="224"/>
      <c r="AO50" s="216"/>
      <c r="AP50" s="224"/>
      <c r="AQ50" s="225"/>
      <c r="AR50" s="225"/>
      <c r="AS50" s="224">
        <v>0</v>
      </c>
      <c r="AT50" s="795">
        <v>0</v>
      </c>
      <c r="AU50" s="796">
        <v>0</v>
      </c>
      <c r="AV50" s="216">
        <v>0</v>
      </c>
      <c r="AW50" s="216">
        <v>0</v>
      </c>
      <c r="AX50" s="216">
        <v>0</v>
      </c>
    </row>
    <row r="51" spans="1:50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0</v>
      </c>
      <c r="S51" s="230"/>
      <c r="T51" s="230"/>
      <c r="U51" s="234"/>
      <c r="V51" s="233"/>
      <c r="W51" s="230"/>
      <c r="X51" s="233"/>
      <c r="Y51" s="230"/>
      <c r="Z51" s="233"/>
      <c r="AA51" s="236"/>
      <c r="AB51" s="230"/>
      <c r="AC51" s="237"/>
      <c r="AD51" s="237"/>
      <c r="AE51" s="238"/>
      <c r="AF51" s="239"/>
      <c r="AG51" s="232"/>
      <c r="AH51" s="238"/>
      <c r="AI51" s="232"/>
      <c r="AJ51" s="240"/>
      <c r="AK51" s="241"/>
      <c r="AL51" s="239">
        <v>0</v>
      </c>
      <c r="AM51" s="240"/>
      <c r="AN51" s="239"/>
      <c r="AO51" s="230"/>
      <c r="AP51" s="239"/>
      <c r="AQ51" s="240"/>
      <c r="AR51" s="240"/>
      <c r="AS51" s="239">
        <v>0</v>
      </c>
      <c r="AT51" s="797">
        <v>0</v>
      </c>
      <c r="AU51" s="798">
        <v>0</v>
      </c>
      <c r="AV51" s="230">
        <v>0</v>
      </c>
      <c r="AW51" s="230">
        <v>0</v>
      </c>
      <c r="AX51" s="230">
        <v>0</v>
      </c>
    </row>
    <row r="52" spans="1:50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0</v>
      </c>
      <c r="S52" s="199"/>
      <c r="T52" s="199"/>
      <c r="U52" s="203"/>
      <c r="V52" s="202"/>
      <c r="W52" s="199"/>
      <c r="X52" s="202"/>
      <c r="Y52" s="199"/>
      <c r="Z52" s="202"/>
      <c r="AA52" s="199"/>
      <c r="AB52" s="199"/>
      <c r="AC52" s="202"/>
      <c r="AD52" s="204"/>
      <c r="AE52" s="205"/>
      <c r="AF52" s="206"/>
      <c r="AG52" s="201"/>
      <c r="AH52" s="205"/>
      <c r="AI52" s="201"/>
      <c r="AJ52" s="207"/>
      <c r="AK52" s="208"/>
      <c r="AL52" s="206">
        <v>0</v>
      </c>
      <c r="AM52" s="207"/>
      <c r="AN52" s="206"/>
      <c r="AO52" s="199"/>
      <c r="AP52" s="206"/>
      <c r="AQ52" s="207"/>
      <c r="AR52" s="207"/>
      <c r="AS52" s="206">
        <v>0</v>
      </c>
      <c r="AT52" s="793">
        <v>0</v>
      </c>
      <c r="AU52" s="794">
        <v>0</v>
      </c>
      <c r="AV52" s="199">
        <v>0</v>
      </c>
      <c r="AW52" s="199">
        <v>0</v>
      </c>
      <c r="AX52" s="199">
        <v>0</v>
      </c>
    </row>
    <row r="53" spans="1:50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0</v>
      </c>
      <c r="S53" s="216"/>
      <c r="T53" s="216"/>
      <c r="U53" s="220"/>
      <c r="V53" s="219"/>
      <c r="W53" s="216"/>
      <c r="X53" s="219"/>
      <c r="Y53" s="216"/>
      <c r="Z53" s="219"/>
      <c r="AA53" s="216"/>
      <c r="AB53" s="216"/>
      <c r="AC53" s="219"/>
      <c r="AD53" s="222"/>
      <c r="AE53" s="223"/>
      <c r="AF53" s="224"/>
      <c r="AG53" s="218"/>
      <c r="AH53" s="223"/>
      <c r="AI53" s="218"/>
      <c r="AJ53" s="225"/>
      <c r="AK53" s="226"/>
      <c r="AL53" s="224">
        <v>0</v>
      </c>
      <c r="AM53" s="225"/>
      <c r="AN53" s="224"/>
      <c r="AO53" s="216"/>
      <c r="AP53" s="224"/>
      <c r="AQ53" s="225"/>
      <c r="AR53" s="225"/>
      <c r="AS53" s="224">
        <v>0</v>
      </c>
      <c r="AT53" s="795">
        <v>0</v>
      </c>
      <c r="AU53" s="796">
        <v>0</v>
      </c>
      <c r="AV53" s="216">
        <v>0</v>
      </c>
      <c r="AW53" s="216">
        <v>0</v>
      </c>
      <c r="AX53" s="216">
        <v>0</v>
      </c>
    </row>
    <row r="54" spans="1:50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0</v>
      </c>
      <c r="S54" s="216"/>
      <c r="T54" s="216"/>
      <c r="U54" s="220"/>
      <c r="V54" s="219"/>
      <c r="W54" s="216"/>
      <c r="X54" s="219"/>
      <c r="Y54" s="216"/>
      <c r="Z54" s="219"/>
      <c r="AA54" s="216"/>
      <c r="AB54" s="216"/>
      <c r="AC54" s="219"/>
      <c r="AD54" s="222"/>
      <c r="AE54" s="223"/>
      <c r="AF54" s="224"/>
      <c r="AG54" s="218"/>
      <c r="AH54" s="223"/>
      <c r="AI54" s="218"/>
      <c r="AJ54" s="225"/>
      <c r="AK54" s="226"/>
      <c r="AL54" s="224">
        <v>0</v>
      </c>
      <c r="AM54" s="225"/>
      <c r="AN54" s="224"/>
      <c r="AO54" s="216"/>
      <c r="AP54" s="224"/>
      <c r="AQ54" s="225"/>
      <c r="AR54" s="225"/>
      <c r="AS54" s="224">
        <v>0</v>
      </c>
      <c r="AT54" s="795">
        <v>0</v>
      </c>
      <c r="AU54" s="796">
        <v>0</v>
      </c>
      <c r="AV54" s="216">
        <v>0</v>
      </c>
      <c r="AW54" s="216">
        <v>0</v>
      </c>
      <c r="AX54" s="216">
        <v>0</v>
      </c>
    </row>
    <row r="55" spans="1:50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0</v>
      </c>
      <c r="S55" s="216"/>
      <c r="T55" s="216"/>
      <c r="U55" s="220"/>
      <c r="V55" s="219"/>
      <c r="W55" s="216"/>
      <c r="X55" s="219"/>
      <c r="Y55" s="216"/>
      <c r="Z55" s="219"/>
      <c r="AA55" s="216"/>
      <c r="AB55" s="216"/>
      <c r="AC55" s="219"/>
      <c r="AD55" s="222"/>
      <c r="AE55" s="223"/>
      <c r="AF55" s="224"/>
      <c r="AG55" s="218"/>
      <c r="AH55" s="223"/>
      <c r="AI55" s="218"/>
      <c r="AJ55" s="225"/>
      <c r="AK55" s="226"/>
      <c r="AL55" s="224">
        <v>643097</v>
      </c>
      <c r="AM55" s="225"/>
      <c r="AN55" s="224"/>
      <c r="AO55" s="216"/>
      <c r="AP55" s="224"/>
      <c r="AQ55" s="225"/>
      <c r="AR55" s="225"/>
      <c r="AS55" s="224">
        <v>54148</v>
      </c>
      <c r="AT55" s="795">
        <v>1663435</v>
      </c>
      <c r="AU55" s="796">
        <v>123159</v>
      </c>
      <c r="AV55" s="216">
        <v>1608</v>
      </c>
      <c r="AW55" s="216">
        <v>1804</v>
      </c>
      <c r="AX55" s="216">
        <v>-196</v>
      </c>
    </row>
    <row r="56" spans="1:50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0</v>
      </c>
      <c r="S56" s="230"/>
      <c r="T56" s="230"/>
      <c r="U56" s="234"/>
      <c r="V56" s="233"/>
      <c r="W56" s="230"/>
      <c r="X56" s="233"/>
      <c r="Y56" s="230"/>
      <c r="Z56" s="233"/>
      <c r="AA56" s="236"/>
      <c r="AB56" s="230"/>
      <c r="AC56" s="237"/>
      <c r="AD56" s="237"/>
      <c r="AE56" s="238"/>
      <c r="AF56" s="239"/>
      <c r="AG56" s="232"/>
      <c r="AH56" s="238"/>
      <c r="AI56" s="232"/>
      <c r="AJ56" s="240"/>
      <c r="AK56" s="241"/>
      <c r="AL56" s="239">
        <v>0</v>
      </c>
      <c r="AM56" s="240"/>
      <c r="AN56" s="239"/>
      <c r="AO56" s="230"/>
      <c r="AP56" s="239"/>
      <c r="AQ56" s="240"/>
      <c r="AR56" s="240"/>
      <c r="AS56" s="239">
        <v>0</v>
      </c>
      <c r="AT56" s="797">
        <v>0</v>
      </c>
      <c r="AU56" s="798">
        <v>0</v>
      </c>
      <c r="AV56" s="230">
        <v>0</v>
      </c>
      <c r="AW56" s="230">
        <v>0</v>
      </c>
      <c r="AX56" s="230">
        <v>0</v>
      </c>
    </row>
    <row r="57" spans="1:50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0</v>
      </c>
      <c r="S57" s="199"/>
      <c r="T57" s="199"/>
      <c r="U57" s="203"/>
      <c r="V57" s="202"/>
      <c r="W57" s="199"/>
      <c r="X57" s="202"/>
      <c r="Y57" s="199"/>
      <c r="Z57" s="202"/>
      <c r="AA57" s="199"/>
      <c r="AB57" s="199"/>
      <c r="AC57" s="202"/>
      <c r="AD57" s="204"/>
      <c r="AE57" s="205"/>
      <c r="AF57" s="206"/>
      <c r="AG57" s="201"/>
      <c r="AH57" s="205"/>
      <c r="AI57" s="201"/>
      <c r="AJ57" s="207"/>
      <c r="AK57" s="208"/>
      <c r="AL57" s="206">
        <v>0</v>
      </c>
      <c r="AM57" s="207"/>
      <c r="AN57" s="206"/>
      <c r="AO57" s="199"/>
      <c r="AP57" s="206"/>
      <c r="AQ57" s="207"/>
      <c r="AR57" s="207"/>
      <c r="AS57" s="206">
        <v>0</v>
      </c>
      <c r="AT57" s="793">
        <v>0</v>
      </c>
      <c r="AU57" s="794">
        <v>0</v>
      </c>
      <c r="AV57" s="199">
        <v>0</v>
      </c>
      <c r="AW57" s="199">
        <v>0</v>
      </c>
      <c r="AX57" s="199">
        <v>0</v>
      </c>
    </row>
    <row r="58" spans="1:50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0</v>
      </c>
      <c r="S58" s="216"/>
      <c r="T58" s="216"/>
      <c r="U58" s="220"/>
      <c r="V58" s="219"/>
      <c r="W58" s="216"/>
      <c r="X58" s="219"/>
      <c r="Y58" s="216"/>
      <c r="Z58" s="219"/>
      <c r="AA58" s="216"/>
      <c r="AB58" s="216"/>
      <c r="AC58" s="219"/>
      <c r="AD58" s="222"/>
      <c r="AE58" s="223"/>
      <c r="AF58" s="224"/>
      <c r="AG58" s="218"/>
      <c r="AH58" s="223"/>
      <c r="AI58" s="218"/>
      <c r="AJ58" s="225"/>
      <c r="AK58" s="226"/>
      <c r="AL58" s="224">
        <v>0</v>
      </c>
      <c r="AM58" s="225"/>
      <c r="AN58" s="224"/>
      <c r="AO58" s="216"/>
      <c r="AP58" s="224"/>
      <c r="AQ58" s="225"/>
      <c r="AR58" s="225"/>
      <c r="AS58" s="224">
        <v>0</v>
      </c>
      <c r="AT58" s="795">
        <v>0</v>
      </c>
      <c r="AU58" s="796">
        <v>0</v>
      </c>
      <c r="AV58" s="216">
        <v>0</v>
      </c>
      <c r="AW58" s="216">
        <v>0</v>
      </c>
      <c r="AX58" s="216">
        <v>0</v>
      </c>
    </row>
    <row r="59" spans="1:50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0</v>
      </c>
      <c r="S59" s="216"/>
      <c r="T59" s="216"/>
      <c r="U59" s="220"/>
      <c r="V59" s="219"/>
      <c r="W59" s="216"/>
      <c r="X59" s="219"/>
      <c r="Y59" s="216"/>
      <c r="Z59" s="219"/>
      <c r="AA59" s="216"/>
      <c r="AB59" s="216"/>
      <c r="AC59" s="219"/>
      <c r="AD59" s="222"/>
      <c r="AE59" s="223"/>
      <c r="AF59" s="224"/>
      <c r="AG59" s="218"/>
      <c r="AH59" s="223"/>
      <c r="AI59" s="218"/>
      <c r="AJ59" s="225"/>
      <c r="AK59" s="226"/>
      <c r="AL59" s="224">
        <v>0</v>
      </c>
      <c r="AM59" s="225"/>
      <c r="AN59" s="224"/>
      <c r="AO59" s="216"/>
      <c r="AP59" s="224"/>
      <c r="AQ59" s="225"/>
      <c r="AR59" s="225"/>
      <c r="AS59" s="224">
        <v>0</v>
      </c>
      <c r="AT59" s="795">
        <v>0</v>
      </c>
      <c r="AU59" s="796">
        <v>0</v>
      </c>
      <c r="AV59" s="216">
        <v>0</v>
      </c>
      <c r="AW59" s="216">
        <v>0</v>
      </c>
      <c r="AX59" s="216">
        <v>0</v>
      </c>
    </row>
    <row r="60" spans="1:50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0</v>
      </c>
      <c r="S60" s="216"/>
      <c r="T60" s="216"/>
      <c r="U60" s="220"/>
      <c r="V60" s="219"/>
      <c r="W60" s="216"/>
      <c r="X60" s="219"/>
      <c r="Y60" s="216"/>
      <c r="Z60" s="219"/>
      <c r="AA60" s="216"/>
      <c r="AB60" s="216"/>
      <c r="AC60" s="219"/>
      <c r="AD60" s="222"/>
      <c r="AE60" s="223"/>
      <c r="AF60" s="224"/>
      <c r="AG60" s="218"/>
      <c r="AH60" s="223"/>
      <c r="AI60" s="218"/>
      <c r="AJ60" s="225"/>
      <c r="AK60" s="226"/>
      <c r="AL60" s="224">
        <v>0</v>
      </c>
      <c r="AM60" s="225"/>
      <c r="AN60" s="224"/>
      <c r="AO60" s="216"/>
      <c r="AP60" s="224"/>
      <c r="AQ60" s="225"/>
      <c r="AR60" s="225"/>
      <c r="AS60" s="224">
        <v>0</v>
      </c>
      <c r="AT60" s="795">
        <v>0</v>
      </c>
      <c r="AU60" s="796">
        <v>0</v>
      </c>
      <c r="AV60" s="216">
        <v>0</v>
      </c>
      <c r="AW60" s="216">
        <v>0</v>
      </c>
      <c r="AX60" s="216">
        <v>0</v>
      </c>
    </row>
    <row r="61" spans="1:50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0</v>
      </c>
      <c r="S61" s="230"/>
      <c r="T61" s="230"/>
      <c r="U61" s="234"/>
      <c r="V61" s="233"/>
      <c r="W61" s="230"/>
      <c r="X61" s="233"/>
      <c r="Y61" s="230"/>
      <c r="Z61" s="233"/>
      <c r="AA61" s="236"/>
      <c r="AB61" s="230"/>
      <c r="AC61" s="237"/>
      <c r="AD61" s="237"/>
      <c r="AE61" s="238"/>
      <c r="AF61" s="239"/>
      <c r="AG61" s="232"/>
      <c r="AH61" s="238"/>
      <c r="AI61" s="232"/>
      <c r="AJ61" s="240"/>
      <c r="AK61" s="241"/>
      <c r="AL61" s="239">
        <v>0</v>
      </c>
      <c r="AM61" s="240"/>
      <c r="AN61" s="239"/>
      <c r="AO61" s="230"/>
      <c r="AP61" s="239"/>
      <c r="AQ61" s="240"/>
      <c r="AR61" s="240"/>
      <c r="AS61" s="239">
        <v>0</v>
      </c>
      <c r="AT61" s="797">
        <v>0</v>
      </c>
      <c r="AU61" s="798">
        <v>0</v>
      </c>
      <c r="AV61" s="230">
        <v>0</v>
      </c>
      <c r="AW61" s="230">
        <v>0</v>
      </c>
      <c r="AX61" s="230">
        <v>0</v>
      </c>
    </row>
    <row r="62" spans="1:50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0</v>
      </c>
      <c r="S62" s="199"/>
      <c r="T62" s="199"/>
      <c r="U62" s="203"/>
      <c r="V62" s="202"/>
      <c r="W62" s="199"/>
      <c r="X62" s="202"/>
      <c r="Y62" s="199"/>
      <c r="Z62" s="202"/>
      <c r="AA62" s="199"/>
      <c r="AB62" s="199"/>
      <c r="AC62" s="202"/>
      <c r="AD62" s="204"/>
      <c r="AE62" s="205"/>
      <c r="AF62" s="206"/>
      <c r="AG62" s="201"/>
      <c r="AH62" s="205"/>
      <c r="AI62" s="201"/>
      <c r="AJ62" s="207"/>
      <c r="AK62" s="208"/>
      <c r="AL62" s="206">
        <v>0</v>
      </c>
      <c r="AM62" s="207"/>
      <c r="AN62" s="206"/>
      <c r="AO62" s="199"/>
      <c r="AP62" s="206"/>
      <c r="AQ62" s="207"/>
      <c r="AR62" s="207"/>
      <c r="AS62" s="206">
        <v>0</v>
      </c>
      <c r="AT62" s="793">
        <v>0</v>
      </c>
      <c r="AU62" s="794">
        <v>0</v>
      </c>
      <c r="AV62" s="199">
        <v>0</v>
      </c>
      <c r="AW62" s="199">
        <v>0</v>
      </c>
      <c r="AX62" s="199">
        <v>0</v>
      </c>
    </row>
    <row r="63" spans="1:50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0</v>
      </c>
      <c r="S63" s="216"/>
      <c r="T63" s="216"/>
      <c r="U63" s="220"/>
      <c r="V63" s="219"/>
      <c r="W63" s="216"/>
      <c r="X63" s="219"/>
      <c r="Y63" s="216"/>
      <c r="Z63" s="219"/>
      <c r="AA63" s="216"/>
      <c r="AB63" s="216"/>
      <c r="AC63" s="219"/>
      <c r="AD63" s="222"/>
      <c r="AE63" s="223"/>
      <c r="AF63" s="224"/>
      <c r="AG63" s="218"/>
      <c r="AH63" s="223"/>
      <c r="AI63" s="218"/>
      <c r="AJ63" s="225"/>
      <c r="AK63" s="226"/>
      <c r="AL63" s="224">
        <v>0</v>
      </c>
      <c r="AM63" s="225"/>
      <c r="AN63" s="224"/>
      <c r="AO63" s="216"/>
      <c r="AP63" s="224"/>
      <c r="AQ63" s="225"/>
      <c r="AR63" s="225"/>
      <c r="AS63" s="224">
        <v>0</v>
      </c>
      <c r="AT63" s="795">
        <v>0</v>
      </c>
      <c r="AU63" s="796">
        <v>0</v>
      </c>
      <c r="AV63" s="216">
        <v>0</v>
      </c>
      <c r="AW63" s="216">
        <v>0</v>
      </c>
      <c r="AX63" s="216">
        <v>0</v>
      </c>
    </row>
    <row r="64" spans="1:50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0</v>
      </c>
      <c r="S64" s="216"/>
      <c r="T64" s="216"/>
      <c r="U64" s="220"/>
      <c r="V64" s="219"/>
      <c r="W64" s="216"/>
      <c r="X64" s="219"/>
      <c r="Y64" s="216"/>
      <c r="Z64" s="219"/>
      <c r="AA64" s="216"/>
      <c r="AB64" s="216"/>
      <c r="AC64" s="219"/>
      <c r="AD64" s="222"/>
      <c r="AE64" s="223"/>
      <c r="AF64" s="224"/>
      <c r="AG64" s="218"/>
      <c r="AH64" s="223"/>
      <c r="AI64" s="218"/>
      <c r="AJ64" s="225"/>
      <c r="AK64" s="226"/>
      <c r="AL64" s="224">
        <v>0</v>
      </c>
      <c r="AM64" s="225"/>
      <c r="AN64" s="224"/>
      <c r="AO64" s="216"/>
      <c r="AP64" s="224"/>
      <c r="AQ64" s="225"/>
      <c r="AR64" s="225"/>
      <c r="AS64" s="224">
        <v>0</v>
      </c>
      <c r="AT64" s="795">
        <v>0</v>
      </c>
      <c r="AU64" s="796">
        <v>0</v>
      </c>
      <c r="AV64" s="216">
        <v>0</v>
      </c>
      <c r="AW64" s="216">
        <v>0</v>
      </c>
      <c r="AX64" s="216">
        <v>0</v>
      </c>
    </row>
    <row r="65" spans="1:50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0</v>
      </c>
      <c r="S65" s="216"/>
      <c r="T65" s="216"/>
      <c r="U65" s="220"/>
      <c r="V65" s="219"/>
      <c r="W65" s="216"/>
      <c r="X65" s="219"/>
      <c r="Y65" s="216"/>
      <c r="Z65" s="219"/>
      <c r="AA65" s="216"/>
      <c r="AB65" s="216"/>
      <c r="AC65" s="219"/>
      <c r="AD65" s="222"/>
      <c r="AE65" s="223"/>
      <c r="AF65" s="224"/>
      <c r="AG65" s="218"/>
      <c r="AH65" s="223"/>
      <c r="AI65" s="218"/>
      <c r="AJ65" s="225"/>
      <c r="AK65" s="226"/>
      <c r="AL65" s="224">
        <v>0</v>
      </c>
      <c r="AM65" s="225"/>
      <c r="AN65" s="224"/>
      <c r="AO65" s="216"/>
      <c r="AP65" s="224"/>
      <c r="AQ65" s="225"/>
      <c r="AR65" s="225"/>
      <c r="AS65" s="224">
        <v>0</v>
      </c>
      <c r="AT65" s="795">
        <v>0</v>
      </c>
      <c r="AU65" s="796">
        <v>0</v>
      </c>
      <c r="AV65" s="216">
        <v>0</v>
      </c>
      <c r="AW65" s="216">
        <v>0</v>
      </c>
      <c r="AX65" s="216">
        <v>0</v>
      </c>
    </row>
    <row r="66" spans="1:50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0</v>
      </c>
      <c r="S66" s="230"/>
      <c r="T66" s="230"/>
      <c r="U66" s="234"/>
      <c r="V66" s="233"/>
      <c r="W66" s="230"/>
      <c r="X66" s="233"/>
      <c r="Y66" s="230"/>
      <c r="Z66" s="233"/>
      <c r="AA66" s="236"/>
      <c r="AB66" s="230"/>
      <c r="AC66" s="237"/>
      <c r="AD66" s="237"/>
      <c r="AE66" s="238"/>
      <c r="AF66" s="239"/>
      <c r="AG66" s="232"/>
      <c r="AH66" s="238"/>
      <c r="AI66" s="232"/>
      <c r="AJ66" s="240"/>
      <c r="AK66" s="241"/>
      <c r="AL66" s="239">
        <v>0</v>
      </c>
      <c r="AM66" s="240"/>
      <c r="AN66" s="239"/>
      <c r="AO66" s="230"/>
      <c r="AP66" s="239"/>
      <c r="AQ66" s="240"/>
      <c r="AR66" s="240"/>
      <c r="AS66" s="239">
        <v>0</v>
      </c>
      <c r="AT66" s="797">
        <v>0</v>
      </c>
      <c r="AU66" s="798">
        <v>0</v>
      </c>
      <c r="AV66" s="230">
        <v>0</v>
      </c>
      <c r="AW66" s="230">
        <v>0</v>
      </c>
      <c r="AX66" s="230">
        <v>0</v>
      </c>
    </row>
    <row r="67" spans="1:50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0</v>
      </c>
      <c r="S67" s="199"/>
      <c r="T67" s="199"/>
      <c r="U67" s="203"/>
      <c r="V67" s="202"/>
      <c r="W67" s="199"/>
      <c r="X67" s="202"/>
      <c r="Y67" s="199"/>
      <c r="Z67" s="202"/>
      <c r="AA67" s="199"/>
      <c r="AB67" s="199"/>
      <c r="AC67" s="202"/>
      <c r="AD67" s="204"/>
      <c r="AE67" s="205"/>
      <c r="AF67" s="206"/>
      <c r="AG67" s="201"/>
      <c r="AH67" s="205"/>
      <c r="AI67" s="201"/>
      <c r="AJ67" s="207"/>
      <c r="AK67" s="208"/>
      <c r="AL67" s="206">
        <v>0</v>
      </c>
      <c r="AM67" s="207"/>
      <c r="AN67" s="206"/>
      <c r="AO67" s="199"/>
      <c r="AP67" s="206"/>
      <c r="AQ67" s="207"/>
      <c r="AR67" s="207"/>
      <c r="AS67" s="206">
        <v>0</v>
      </c>
      <c r="AT67" s="793">
        <v>0</v>
      </c>
      <c r="AU67" s="794">
        <v>0</v>
      </c>
      <c r="AV67" s="199">
        <v>0</v>
      </c>
      <c r="AW67" s="199">
        <v>0</v>
      </c>
      <c r="AX67" s="199">
        <v>0</v>
      </c>
    </row>
    <row r="68" spans="1:50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0</v>
      </c>
      <c r="S68" s="216"/>
      <c r="T68" s="216"/>
      <c r="U68" s="220"/>
      <c r="V68" s="219"/>
      <c r="W68" s="216"/>
      <c r="X68" s="219"/>
      <c r="Y68" s="216"/>
      <c r="Z68" s="219"/>
      <c r="AA68" s="216"/>
      <c r="AB68" s="216"/>
      <c r="AC68" s="219"/>
      <c r="AD68" s="222"/>
      <c r="AE68" s="223"/>
      <c r="AF68" s="224"/>
      <c r="AG68" s="218"/>
      <c r="AH68" s="223"/>
      <c r="AI68" s="218"/>
      <c r="AJ68" s="225"/>
      <c r="AK68" s="226"/>
      <c r="AL68" s="224">
        <v>0</v>
      </c>
      <c r="AM68" s="225"/>
      <c r="AN68" s="224"/>
      <c r="AO68" s="216"/>
      <c r="AP68" s="224"/>
      <c r="AQ68" s="225"/>
      <c r="AR68" s="225"/>
      <c r="AS68" s="224">
        <v>0</v>
      </c>
      <c r="AT68" s="795">
        <v>0</v>
      </c>
      <c r="AU68" s="796">
        <v>0</v>
      </c>
      <c r="AV68" s="216">
        <v>0</v>
      </c>
      <c r="AW68" s="216">
        <v>0</v>
      </c>
      <c r="AX68" s="216">
        <v>0</v>
      </c>
    </row>
    <row r="69" spans="1:50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0</v>
      </c>
      <c r="S69" s="216"/>
      <c r="T69" s="216"/>
      <c r="U69" s="220"/>
      <c r="V69" s="219"/>
      <c r="W69" s="216"/>
      <c r="X69" s="219"/>
      <c r="Y69" s="216"/>
      <c r="Z69" s="219"/>
      <c r="AA69" s="216"/>
      <c r="AB69" s="216"/>
      <c r="AC69" s="219"/>
      <c r="AD69" s="222"/>
      <c r="AE69" s="223"/>
      <c r="AF69" s="224"/>
      <c r="AG69" s="218"/>
      <c r="AH69" s="223"/>
      <c r="AI69" s="218"/>
      <c r="AJ69" s="225"/>
      <c r="AK69" s="226"/>
      <c r="AL69" s="224">
        <v>0</v>
      </c>
      <c r="AM69" s="225"/>
      <c r="AN69" s="224"/>
      <c r="AO69" s="216"/>
      <c r="AP69" s="224"/>
      <c r="AQ69" s="225"/>
      <c r="AR69" s="225"/>
      <c r="AS69" s="224">
        <v>0</v>
      </c>
      <c r="AT69" s="795">
        <v>0</v>
      </c>
      <c r="AU69" s="796">
        <v>0</v>
      </c>
      <c r="AV69" s="216">
        <v>0</v>
      </c>
      <c r="AW69" s="216">
        <v>0</v>
      </c>
      <c r="AX69" s="216">
        <v>0</v>
      </c>
    </row>
    <row r="70" spans="1:50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0</v>
      </c>
      <c r="S70" s="216"/>
      <c r="T70" s="216"/>
      <c r="U70" s="220"/>
      <c r="V70" s="219"/>
      <c r="W70" s="216"/>
      <c r="X70" s="219"/>
      <c r="Y70" s="216"/>
      <c r="Z70" s="219"/>
      <c r="AA70" s="216"/>
      <c r="AB70" s="216"/>
      <c r="AC70" s="219"/>
      <c r="AD70" s="222"/>
      <c r="AE70" s="223"/>
      <c r="AF70" s="224"/>
      <c r="AG70" s="218"/>
      <c r="AH70" s="223"/>
      <c r="AI70" s="218"/>
      <c r="AJ70" s="225"/>
      <c r="AK70" s="226"/>
      <c r="AL70" s="224">
        <v>0</v>
      </c>
      <c r="AM70" s="225"/>
      <c r="AN70" s="224"/>
      <c r="AO70" s="216"/>
      <c r="AP70" s="224"/>
      <c r="AQ70" s="225"/>
      <c r="AR70" s="225"/>
      <c r="AS70" s="224">
        <v>0</v>
      </c>
      <c r="AT70" s="795">
        <v>0</v>
      </c>
      <c r="AU70" s="796">
        <v>0</v>
      </c>
      <c r="AV70" s="216">
        <v>0</v>
      </c>
      <c r="AW70" s="216">
        <v>0</v>
      </c>
      <c r="AX70" s="216">
        <v>0</v>
      </c>
    </row>
    <row r="71" spans="1:50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0</v>
      </c>
      <c r="S71" s="230"/>
      <c r="T71" s="230"/>
      <c r="U71" s="234"/>
      <c r="V71" s="233"/>
      <c r="W71" s="230"/>
      <c r="X71" s="233"/>
      <c r="Y71" s="230"/>
      <c r="Z71" s="233"/>
      <c r="AA71" s="236"/>
      <c r="AB71" s="230"/>
      <c r="AC71" s="237"/>
      <c r="AD71" s="237"/>
      <c r="AE71" s="238"/>
      <c r="AF71" s="239"/>
      <c r="AG71" s="232"/>
      <c r="AH71" s="238"/>
      <c r="AI71" s="232"/>
      <c r="AJ71" s="240"/>
      <c r="AK71" s="241"/>
      <c r="AL71" s="239">
        <v>0</v>
      </c>
      <c r="AM71" s="240"/>
      <c r="AN71" s="239"/>
      <c r="AO71" s="230"/>
      <c r="AP71" s="239"/>
      <c r="AQ71" s="240"/>
      <c r="AR71" s="240"/>
      <c r="AS71" s="239">
        <v>0</v>
      </c>
      <c r="AT71" s="797">
        <v>0</v>
      </c>
      <c r="AU71" s="798">
        <v>0</v>
      </c>
      <c r="AV71" s="230">
        <v>0</v>
      </c>
      <c r="AW71" s="230">
        <v>0</v>
      </c>
      <c r="AX71" s="230">
        <v>0</v>
      </c>
    </row>
    <row r="72" spans="1:50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0</v>
      </c>
      <c r="S72" s="199"/>
      <c r="T72" s="199"/>
      <c r="U72" s="203"/>
      <c r="V72" s="202"/>
      <c r="W72" s="199"/>
      <c r="X72" s="202"/>
      <c r="Y72" s="199"/>
      <c r="Z72" s="202"/>
      <c r="AA72" s="199"/>
      <c r="AB72" s="199"/>
      <c r="AC72" s="202"/>
      <c r="AD72" s="204"/>
      <c r="AE72" s="205"/>
      <c r="AF72" s="206"/>
      <c r="AG72" s="201"/>
      <c r="AH72" s="205"/>
      <c r="AI72" s="201"/>
      <c r="AJ72" s="207"/>
      <c r="AK72" s="208"/>
      <c r="AL72" s="206">
        <v>0</v>
      </c>
      <c r="AM72" s="207"/>
      <c r="AN72" s="206"/>
      <c r="AO72" s="199"/>
      <c r="AP72" s="206"/>
      <c r="AQ72" s="207"/>
      <c r="AR72" s="207"/>
      <c r="AS72" s="206">
        <v>0</v>
      </c>
      <c r="AT72" s="793">
        <v>0</v>
      </c>
      <c r="AU72" s="794">
        <v>0</v>
      </c>
      <c r="AV72" s="418">
        <v>0</v>
      </c>
      <c r="AW72" s="418">
        <v>0</v>
      </c>
      <c r="AX72" s="418">
        <v>0</v>
      </c>
    </row>
    <row r="73" spans="1:50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0</v>
      </c>
      <c r="S73" s="216"/>
      <c r="T73" s="216"/>
      <c r="U73" s="220"/>
      <c r="V73" s="219"/>
      <c r="W73" s="216"/>
      <c r="X73" s="219"/>
      <c r="Y73" s="216"/>
      <c r="Z73" s="219"/>
      <c r="AA73" s="216"/>
      <c r="AB73" s="216"/>
      <c r="AC73" s="219"/>
      <c r="AD73" s="222"/>
      <c r="AE73" s="223"/>
      <c r="AF73" s="224"/>
      <c r="AG73" s="218"/>
      <c r="AH73" s="223"/>
      <c r="AI73" s="218"/>
      <c r="AJ73" s="225"/>
      <c r="AK73" s="226"/>
      <c r="AL73" s="224">
        <v>0</v>
      </c>
      <c r="AM73" s="225"/>
      <c r="AN73" s="224"/>
      <c r="AO73" s="216"/>
      <c r="AP73" s="224"/>
      <c r="AQ73" s="225"/>
      <c r="AR73" s="225"/>
      <c r="AS73" s="224">
        <v>0</v>
      </c>
      <c r="AT73" s="795">
        <v>0</v>
      </c>
      <c r="AU73" s="796">
        <v>0</v>
      </c>
      <c r="AV73" s="418">
        <v>0</v>
      </c>
      <c r="AW73" s="418">
        <v>0</v>
      </c>
      <c r="AX73" s="418">
        <v>0</v>
      </c>
    </row>
    <row r="74" spans="1:50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0</v>
      </c>
      <c r="S74" s="216"/>
      <c r="T74" s="216"/>
      <c r="U74" s="220"/>
      <c r="V74" s="219"/>
      <c r="W74" s="216"/>
      <c r="X74" s="219"/>
      <c r="Y74" s="216"/>
      <c r="Z74" s="219"/>
      <c r="AA74" s="216"/>
      <c r="AB74" s="216"/>
      <c r="AC74" s="219"/>
      <c r="AD74" s="222"/>
      <c r="AE74" s="223"/>
      <c r="AF74" s="224"/>
      <c r="AG74" s="218"/>
      <c r="AH74" s="223"/>
      <c r="AI74" s="218"/>
      <c r="AJ74" s="225"/>
      <c r="AK74" s="226"/>
      <c r="AL74" s="224">
        <v>0</v>
      </c>
      <c r="AM74" s="225"/>
      <c r="AN74" s="224"/>
      <c r="AO74" s="216"/>
      <c r="AP74" s="224"/>
      <c r="AQ74" s="225"/>
      <c r="AR74" s="225"/>
      <c r="AS74" s="224">
        <v>0</v>
      </c>
      <c r="AT74" s="795">
        <v>0</v>
      </c>
      <c r="AU74" s="796">
        <v>0</v>
      </c>
      <c r="AV74" s="418">
        <v>0</v>
      </c>
      <c r="AW74" s="418">
        <v>0</v>
      </c>
      <c r="AX74" s="418">
        <v>0</v>
      </c>
    </row>
    <row r="75" spans="1:50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0</v>
      </c>
      <c r="S75" s="216"/>
      <c r="T75" s="216"/>
      <c r="U75" s="220"/>
      <c r="V75" s="219"/>
      <c r="W75" s="216"/>
      <c r="X75" s="219"/>
      <c r="Y75" s="216"/>
      <c r="Z75" s="219"/>
      <c r="AA75" s="216"/>
      <c r="AB75" s="216"/>
      <c r="AC75" s="219"/>
      <c r="AD75" s="222"/>
      <c r="AE75" s="223"/>
      <c r="AF75" s="224"/>
      <c r="AG75" s="218"/>
      <c r="AH75" s="223"/>
      <c r="AI75" s="218"/>
      <c r="AJ75" s="225"/>
      <c r="AK75" s="226"/>
      <c r="AL75" s="224">
        <v>0</v>
      </c>
      <c r="AM75" s="225"/>
      <c r="AN75" s="224"/>
      <c r="AO75" s="216"/>
      <c r="AP75" s="224"/>
      <c r="AQ75" s="225"/>
      <c r="AR75" s="225"/>
      <c r="AS75" s="224">
        <v>0</v>
      </c>
      <c r="AT75" s="1246">
        <v>0</v>
      </c>
      <c r="AU75" s="1247">
        <v>0</v>
      </c>
      <c r="AV75" s="1396">
        <v>0</v>
      </c>
      <c r="AW75" s="1396">
        <v>0</v>
      </c>
      <c r="AX75" s="1396">
        <v>0</v>
      </c>
    </row>
    <row r="76" spans="1:50" s="101" customFormat="1" ht="15" customHeight="1" thickBot="1" x14ac:dyDescent="0.25">
      <c r="A76" s="1653" t="s">
        <v>414</v>
      </c>
      <c r="B76" s="1654"/>
      <c r="C76" s="1421">
        <v>0</v>
      </c>
      <c r="D76" s="1419"/>
      <c r="E76" s="1022">
        <v>0</v>
      </c>
      <c r="F76" s="1422">
        <v>0</v>
      </c>
      <c r="G76" s="1419"/>
      <c r="H76" s="1024">
        <v>0</v>
      </c>
      <c r="I76" s="1423">
        <v>0</v>
      </c>
      <c r="J76" s="1419"/>
      <c r="K76" s="1024">
        <v>0</v>
      </c>
      <c r="L76" s="1422">
        <v>0</v>
      </c>
      <c r="M76" s="1419"/>
      <c r="N76" s="1024">
        <v>0</v>
      </c>
      <c r="O76" s="1422">
        <v>0</v>
      </c>
      <c r="P76" s="1419"/>
      <c r="Q76" s="1024">
        <v>0</v>
      </c>
      <c r="R76" s="1025">
        <v>0</v>
      </c>
      <c r="S76" s="1024">
        <v>1021709</v>
      </c>
      <c r="T76" s="1024">
        <v>7052</v>
      </c>
      <c r="U76" s="1026">
        <v>1028761</v>
      </c>
      <c r="V76" s="1025">
        <v>1028761</v>
      </c>
      <c r="W76" s="1024">
        <v>-2572</v>
      </c>
      <c r="X76" s="1025">
        <v>1026189</v>
      </c>
      <c r="Y76" s="1024">
        <v>0</v>
      </c>
      <c r="Z76" s="1025">
        <v>1026189</v>
      </c>
      <c r="AA76" s="1024">
        <v>745902</v>
      </c>
      <c r="AB76" s="1024">
        <v>280287</v>
      </c>
      <c r="AC76" s="1025">
        <v>70072</v>
      </c>
      <c r="AD76" s="1027">
        <v>1026189</v>
      </c>
      <c r="AE76" s="1419"/>
      <c r="AF76" s="1028">
        <v>0</v>
      </c>
      <c r="AG76" s="1422">
        <v>195</v>
      </c>
      <c r="AH76" s="1024">
        <v>659413</v>
      </c>
      <c r="AI76" s="1422">
        <v>-6</v>
      </c>
      <c r="AJ76" s="1024">
        <v>-10101</v>
      </c>
      <c r="AK76" s="1026">
        <v>649312</v>
      </c>
      <c r="AL76" s="1028">
        <v>649312</v>
      </c>
      <c r="AM76" s="1024">
        <v>-1624</v>
      </c>
      <c r="AN76" s="1028">
        <v>647688</v>
      </c>
      <c r="AO76" s="1024">
        <v>0</v>
      </c>
      <c r="AP76" s="1028">
        <v>647688</v>
      </c>
      <c r="AQ76" s="1024">
        <v>424898</v>
      </c>
      <c r="AR76" s="1024">
        <v>222790</v>
      </c>
      <c r="AS76" s="1028">
        <v>55698</v>
      </c>
      <c r="AT76" s="1249">
        <v>1673877</v>
      </c>
      <c r="AU76" s="1250">
        <v>125770</v>
      </c>
      <c r="AV76" s="1024">
        <v>1624</v>
      </c>
      <c r="AW76" s="1024">
        <v>1804</v>
      </c>
      <c r="AX76" s="1024">
        <v>-180</v>
      </c>
    </row>
    <row r="77" spans="1:50" s="511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4"/>
      <c r="AA77" s="804"/>
      <c r="AB77" s="803"/>
      <c r="AC77" s="804"/>
      <c r="AD77" s="804"/>
      <c r="AE77" s="803"/>
      <c r="AF77" s="804"/>
      <c r="AG77" s="802"/>
      <c r="AH77" s="804"/>
      <c r="AI77" s="802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1030"/>
      <c r="AU77" s="1030"/>
      <c r="AV77" s="804"/>
      <c r="AW77" s="804"/>
      <c r="AX77" s="804"/>
    </row>
    <row r="78" spans="1:50" s="101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222">
        <v>0</v>
      </c>
      <c r="AA78" s="804">
        <v>0</v>
      </c>
      <c r="AB78" s="803">
        <v>0</v>
      </c>
      <c r="AC78" s="222">
        <v>0</v>
      </c>
      <c r="AD78" s="222">
        <v>0</v>
      </c>
      <c r="AE78" s="803"/>
      <c r="AF78" s="803"/>
      <c r="AG78" s="802"/>
      <c r="AH78" s="803"/>
      <c r="AI78" s="802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5">
        <v>0</v>
      </c>
      <c r="AU78" s="805">
        <v>0</v>
      </c>
      <c r="AV78" s="803"/>
      <c r="AW78" s="803"/>
      <c r="AX78" s="803"/>
    </row>
    <row r="79" spans="1:50" s="101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4"/>
      <c r="AA79" s="804"/>
      <c r="AB79" s="803"/>
      <c r="AC79" s="804"/>
      <c r="AD79" s="222">
        <v>0</v>
      </c>
      <c r="AE79" s="803"/>
      <c r="AF79" s="803"/>
      <c r="AG79" s="802"/>
      <c r="AH79" s="803"/>
      <c r="AI79" s="802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5">
        <v>0</v>
      </c>
      <c r="AU79" s="805">
        <v>0</v>
      </c>
      <c r="AV79" s="803"/>
      <c r="AW79" s="803"/>
      <c r="AX79" s="803"/>
    </row>
    <row r="80" spans="1:50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4"/>
      <c r="AA80" s="804"/>
      <c r="AB80" s="803"/>
      <c r="AC80" s="804"/>
      <c r="AD80" s="222">
        <v>0</v>
      </c>
      <c r="AE80" s="803"/>
      <c r="AF80" s="803"/>
      <c r="AG80" s="802"/>
      <c r="AH80" s="803"/>
      <c r="AI80" s="802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5">
        <v>0</v>
      </c>
      <c r="AU80" s="805">
        <v>0</v>
      </c>
      <c r="AV80" s="803"/>
      <c r="AW80" s="803"/>
      <c r="AX80" s="803"/>
    </row>
    <row r="81" spans="1:50" s="101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4"/>
      <c r="AA81" s="804"/>
      <c r="AB81" s="803"/>
      <c r="AC81" s="804"/>
      <c r="AD81" s="222">
        <v>0</v>
      </c>
      <c r="AE81" s="803"/>
      <c r="AF81" s="803"/>
      <c r="AG81" s="802"/>
      <c r="AH81" s="803"/>
      <c r="AI81" s="802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5">
        <v>0</v>
      </c>
      <c r="AU81" s="805">
        <v>0</v>
      </c>
      <c r="AV81" s="803"/>
      <c r="AW81" s="803"/>
      <c r="AX81" s="803"/>
    </row>
    <row r="82" spans="1:50" s="101" customFormat="1" ht="15" customHeight="1" x14ac:dyDescent="0.2">
      <c r="A82" s="1643" t="s">
        <v>260</v>
      </c>
      <c r="B82" s="1644"/>
      <c r="C82" s="1413"/>
      <c r="D82" s="1414"/>
      <c r="E82" s="1414"/>
      <c r="F82" s="1413"/>
      <c r="G82" s="1414"/>
      <c r="H82" s="1414"/>
      <c r="I82" s="1415"/>
      <c r="J82" s="1414"/>
      <c r="K82" s="1414"/>
      <c r="L82" s="1413"/>
      <c r="M82" s="1414"/>
      <c r="N82" s="1414"/>
      <c r="O82" s="1413"/>
      <c r="P82" s="1414"/>
      <c r="Q82" s="1414"/>
      <c r="R82" s="1414"/>
      <c r="S82" s="1414"/>
      <c r="T82" s="1414"/>
      <c r="U82" s="1414"/>
      <c r="V82" s="1414"/>
      <c r="W82" s="1414"/>
      <c r="X82" s="1414"/>
      <c r="Y82" s="1414"/>
      <c r="Z82" s="1416">
        <v>0</v>
      </c>
      <c r="AA82" s="1417">
        <v>0</v>
      </c>
      <c r="AB82" s="1414">
        <v>0</v>
      </c>
      <c r="AC82" s="1416">
        <v>0</v>
      </c>
      <c r="AD82" s="1416">
        <v>0</v>
      </c>
      <c r="AE82" s="1414"/>
      <c r="AF82" s="1414"/>
      <c r="AG82" s="1413"/>
      <c r="AH82" s="1414"/>
      <c r="AI82" s="1413"/>
      <c r="AJ82" s="1414"/>
      <c r="AK82" s="1414"/>
      <c r="AL82" s="1414"/>
      <c r="AM82" s="1414"/>
      <c r="AN82" s="1414"/>
      <c r="AO82" s="1414"/>
      <c r="AP82" s="1414"/>
      <c r="AQ82" s="1414"/>
      <c r="AR82" s="1414"/>
      <c r="AS82" s="1414"/>
      <c r="AT82" s="1418">
        <v>0</v>
      </c>
      <c r="AU82" s="1418">
        <v>0</v>
      </c>
      <c r="AV82" s="1414"/>
      <c r="AW82" s="1414"/>
      <c r="AX82" s="1414"/>
    </row>
    <row r="83" spans="1:50" s="101" customFormat="1" ht="15" customHeight="1" x14ac:dyDescent="0.2">
      <c r="A83" s="1634" t="s">
        <v>1148</v>
      </c>
      <c r="B83" s="1635"/>
      <c r="C83" s="802"/>
      <c r="D83" s="803"/>
      <c r="E83" s="803"/>
      <c r="F83" s="802"/>
      <c r="G83" s="803"/>
      <c r="H83" s="803"/>
      <c r="I83" s="1187"/>
      <c r="J83" s="803"/>
      <c r="K83" s="803"/>
      <c r="L83" s="802"/>
      <c r="M83" s="803"/>
      <c r="N83" s="803"/>
      <c r="O83" s="802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222">
        <v>25215</v>
      </c>
      <c r="AA83" s="804">
        <v>0</v>
      </c>
      <c r="AB83" s="803">
        <v>25215</v>
      </c>
      <c r="AC83" s="222">
        <v>6304</v>
      </c>
      <c r="AD83" s="222">
        <v>25215</v>
      </c>
      <c r="AE83" s="803"/>
      <c r="AF83" s="803"/>
      <c r="AG83" s="802"/>
      <c r="AH83" s="803"/>
      <c r="AI83" s="802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5">
        <v>25215</v>
      </c>
      <c r="AU83" s="805">
        <v>6304</v>
      </c>
      <c r="AV83" s="803"/>
      <c r="AW83" s="803"/>
      <c r="AX83" s="803"/>
    </row>
    <row r="84" spans="1:50" s="101" customFormat="1" ht="15" customHeight="1" x14ac:dyDescent="0.2">
      <c r="A84" s="1634" t="s">
        <v>1149</v>
      </c>
      <c r="B84" s="1635"/>
      <c r="C84" s="802"/>
      <c r="D84" s="803"/>
      <c r="E84" s="803"/>
      <c r="F84" s="802"/>
      <c r="G84" s="803"/>
      <c r="H84" s="803"/>
      <c r="I84" s="1187"/>
      <c r="J84" s="803"/>
      <c r="K84" s="803"/>
      <c r="L84" s="802"/>
      <c r="M84" s="803"/>
      <c r="N84" s="803"/>
      <c r="O84" s="802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222">
        <v>20172</v>
      </c>
      <c r="AA84" s="804">
        <v>0</v>
      </c>
      <c r="AB84" s="803">
        <v>20172</v>
      </c>
      <c r="AC84" s="222">
        <v>5043</v>
      </c>
      <c r="AD84" s="222">
        <v>20172</v>
      </c>
      <c r="AE84" s="803"/>
      <c r="AF84" s="803"/>
      <c r="AG84" s="802"/>
      <c r="AH84" s="803"/>
      <c r="AI84" s="802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5">
        <v>20172</v>
      </c>
      <c r="AU84" s="805">
        <v>5043</v>
      </c>
      <c r="AV84" s="803"/>
      <c r="AW84" s="803"/>
      <c r="AX84" s="803"/>
    </row>
    <row r="85" spans="1:50" s="101" customFormat="1" ht="15" customHeight="1" thickBot="1" x14ac:dyDescent="0.25">
      <c r="A85" s="1653" t="s">
        <v>415</v>
      </c>
      <c r="B85" s="1654"/>
      <c r="C85" s="1421">
        <v>0</v>
      </c>
      <c r="D85" s="1419"/>
      <c r="E85" s="1022">
        <v>0</v>
      </c>
      <c r="F85" s="1422">
        <v>0</v>
      </c>
      <c r="G85" s="1419"/>
      <c r="H85" s="1024">
        <v>0</v>
      </c>
      <c r="I85" s="1423">
        <v>0</v>
      </c>
      <c r="J85" s="1419"/>
      <c r="K85" s="1024">
        <v>0</v>
      </c>
      <c r="L85" s="1422">
        <v>0</v>
      </c>
      <c r="M85" s="1419"/>
      <c r="N85" s="1024">
        <v>0</v>
      </c>
      <c r="O85" s="1422">
        <v>0</v>
      </c>
      <c r="P85" s="1419"/>
      <c r="Q85" s="1024">
        <v>0</v>
      </c>
      <c r="R85" s="1025">
        <v>0</v>
      </c>
      <c r="S85" s="1024">
        <v>1021709</v>
      </c>
      <c r="T85" s="1024">
        <v>7052</v>
      </c>
      <c r="U85" s="1026">
        <v>1028761</v>
      </c>
      <c r="V85" s="1025">
        <v>1028761</v>
      </c>
      <c r="W85" s="1024">
        <v>-2572</v>
      </c>
      <c r="X85" s="1025">
        <v>1026189</v>
      </c>
      <c r="Y85" s="1024">
        <v>0</v>
      </c>
      <c r="Z85" s="1025">
        <v>1071576</v>
      </c>
      <c r="AA85" s="1024">
        <v>745902</v>
      </c>
      <c r="AB85" s="1024">
        <v>325674</v>
      </c>
      <c r="AC85" s="1025">
        <v>81419</v>
      </c>
      <c r="AD85" s="1027">
        <v>1071576</v>
      </c>
      <c r="AE85" s="1419"/>
      <c r="AF85" s="1028">
        <v>0</v>
      </c>
      <c r="AG85" s="1422">
        <v>195</v>
      </c>
      <c r="AH85" s="1024">
        <v>659413</v>
      </c>
      <c r="AI85" s="1422">
        <v>-6</v>
      </c>
      <c r="AJ85" s="1024">
        <v>-10101</v>
      </c>
      <c r="AK85" s="1026">
        <v>649312</v>
      </c>
      <c r="AL85" s="1028">
        <v>649312</v>
      </c>
      <c r="AM85" s="1024">
        <v>-1624</v>
      </c>
      <c r="AN85" s="1028">
        <v>647688</v>
      </c>
      <c r="AO85" s="1024">
        <v>0</v>
      </c>
      <c r="AP85" s="1028">
        <v>647688</v>
      </c>
      <c r="AQ85" s="1024">
        <v>424898</v>
      </c>
      <c r="AR85" s="1024">
        <v>222790</v>
      </c>
      <c r="AS85" s="1028">
        <v>55698</v>
      </c>
      <c r="AT85" s="801">
        <v>1719264</v>
      </c>
      <c r="AU85" s="801">
        <v>137117</v>
      </c>
      <c r="AV85" s="1024">
        <v>1624</v>
      </c>
      <c r="AW85" s="1024">
        <v>1804</v>
      </c>
      <c r="AX85" s="1024">
        <v>-180</v>
      </c>
    </row>
    <row r="86" spans="1:50" ht="16.149999999999999" customHeight="1" thickTop="1" x14ac:dyDescent="0.2">
      <c r="B86" s="101"/>
      <c r="D86" s="381"/>
      <c r="E86" s="381"/>
      <c r="F86" s="1568"/>
      <c r="G86" s="381"/>
      <c r="H86" s="381"/>
      <c r="I86" s="381"/>
      <c r="J86" s="381"/>
      <c r="K86" s="381"/>
      <c r="L86" s="1568"/>
      <c r="M86" s="381"/>
      <c r="N86" s="381"/>
      <c r="O86" s="1568"/>
      <c r="P86" s="381"/>
      <c r="Q86" s="381"/>
      <c r="R86" s="381"/>
      <c r="S86" s="381"/>
      <c r="T86" s="381"/>
      <c r="U86" s="381"/>
      <c r="V86" s="381"/>
      <c r="W86" s="381"/>
      <c r="X86" s="514"/>
      <c r="Y86" s="381"/>
      <c r="Z86" s="381"/>
      <c r="AB86" s="381"/>
      <c r="AC86" s="381"/>
      <c r="AD86" s="381"/>
      <c r="AE86" s="381"/>
      <c r="AF86" s="381"/>
    </row>
    <row r="87" spans="1:50" ht="16.149999999999999" customHeight="1" x14ac:dyDescent="0.2">
      <c r="P87" s="381"/>
      <c r="Q87" s="381"/>
      <c r="R87" s="381"/>
      <c r="S87" s="381"/>
      <c r="T87" s="381"/>
      <c r="U87" s="381"/>
      <c r="V87" s="381"/>
      <c r="W87" s="381"/>
      <c r="X87" s="514"/>
      <c r="Y87" s="381"/>
      <c r="Z87" s="381"/>
      <c r="AB87" s="381"/>
      <c r="AC87" s="381"/>
      <c r="AD87" s="381"/>
      <c r="AE87" s="381"/>
      <c r="AF87" s="381"/>
    </row>
    <row r="88" spans="1:50" ht="16.149999999999999" customHeight="1" x14ac:dyDescent="0.2">
      <c r="C88" s="1569"/>
      <c r="D88" s="381"/>
      <c r="E88" s="381"/>
      <c r="F88" s="344"/>
      <c r="G88" s="381"/>
      <c r="H88" s="706"/>
      <c r="I88" s="706"/>
      <c r="J88" s="706"/>
      <c r="K88" s="706"/>
      <c r="L88" s="852"/>
      <c r="M88" s="706"/>
      <c r="N88" s="706"/>
      <c r="O88" s="853"/>
      <c r="P88" s="706"/>
      <c r="Q88" s="706"/>
      <c r="R88" s="381"/>
      <c r="S88" s="381"/>
      <c r="T88" s="381"/>
      <c r="U88" s="381"/>
      <c r="V88" s="381"/>
      <c r="W88" s="381"/>
      <c r="X88" s="514"/>
      <c r="Y88" s="381"/>
      <c r="Z88" s="381"/>
      <c r="AA88" s="514"/>
      <c r="AB88" s="381"/>
      <c r="AC88" s="381"/>
      <c r="AD88" s="381"/>
      <c r="AE88" s="381"/>
      <c r="AF88" s="381"/>
      <c r="AQ88" s="514"/>
      <c r="AS88" s="514"/>
    </row>
    <row r="89" spans="1:50" ht="16.149999999999999" customHeight="1" x14ac:dyDescent="0.2">
      <c r="C89" s="1568"/>
      <c r="H89" s="40"/>
      <c r="I89" s="40"/>
      <c r="J89" s="1227"/>
      <c r="K89" s="1226"/>
      <c r="L89" s="1226"/>
      <c r="M89" s="1227"/>
      <c r="N89" s="1226"/>
      <c r="O89" s="1226"/>
      <c r="P89" s="1227"/>
      <c r="Q89" s="1226"/>
      <c r="AA89" s="31" t="s">
        <v>1630</v>
      </c>
      <c r="AQ89" s="31" t="s">
        <v>1630</v>
      </c>
    </row>
    <row r="90" spans="1:50" x14ac:dyDescent="0.2">
      <c r="A90" s="40"/>
      <c r="B90" s="40"/>
      <c r="H90" s="40"/>
      <c r="I90" s="40"/>
      <c r="J90" s="1227"/>
      <c r="K90" s="1226"/>
      <c r="L90" s="1226"/>
      <c r="M90" s="1227"/>
      <c r="N90" s="1226"/>
      <c r="O90" s="1226"/>
      <c r="P90" s="1227"/>
      <c r="Q90" s="1226"/>
      <c r="AA90" s="31" t="s">
        <v>1631</v>
      </c>
      <c r="AC90" s="31">
        <v>4</v>
      </c>
      <c r="AQ90" s="31" t="s">
        <v>1631</v>
      </c>
      <c r="AS90" s="31">
        <v>4</v>
      </c>
    </row>
    <row r="91" spans="1:50" ht="13.5" thickBot="1" x14ac:dyDescent="0.25">
      <c r="A91" s="40"/>
      <c r="B91" s="40"/>
      <c r="C91"/>
      <c r="D91"/>
      <c r="E91"/>
      <c r="F91"/>
      <c r="G91"/>
      <c r="H91" s="40"/>
      <c r="I91" s="40"/>
      <c r="J91" s="40"/>
      <c r="K91" s="40"/>
      <c r="L91" s="40"/>
      <c r="M91" s="40"/>
      <c r="N91" s="40"/>
      <c r="O91" s="40"/>
      <c r="P91" s="40"/>
      <c r="Q91" s="40"/>
      <c r="AW91" s="1024">
        <v>1804</v>
      </c>
    </row>
    <row r="92" spans="1:50" ht="13.5" thickTop="1" x14ac:dyDescent="0.2">
      <c r="A92" s="40"/>
      <c r="B92" s="1602"/>
      <c r="C92"/>
      <c r="D92"/>
      <c r="E92"/>
      <c r="F92"/>
      <c r="G92"/>
      <c r="AW92" s="381">
        <v>0</v>
      </c>
    </row>
    <row r="93" spans="1:50" x14ac:dyDescent="0.2">
      <c r="A93" s="40"/>
      <c r="B93" s="1603"/>
      <c r="C93"/>
      <c r="D93"/>
      <c r="E93"/>
      <c r="F93"/>
      <c r="G93"/>
    </row>
    <row r="94" spans="1:50" x14ac:dyDescent="0.2">
      <c r="A94" s="40"/>
      <c r="B94" s="1604"/>
      <c r="C94"/>
      <c r="D94"/>
      <c r="E94"/>
      <c r="F94"/>
      <c r="G94"/>
    </row>
    <row r="95" spans="1:50" x14ac:dyDescent="0.2">
      <c r="A95" s="40"/>
      <c r="B95" s="1602"/>
      <c r="C95"/>
      <c r="D95"/>
      <c r="E95"/>
      <c r="F95"/>
      <c r="G95"/>
    </row>
    <row r="96" spans="1:50" x14ac:dyDescent="0.2">
      <c r="A96" s="861"/>
      <c r="B96" s="861"/>
      <c r="C96"/>
      <c r="D96"/>
      <c r="E96"/>
      <c r="F96"/>
      <c r="G96"/>
    </row>
    <row r="97" spans="1:7" x14ac:dyDescent="0.2">
      <c r="A97" s="40"/>
      <c r="B97" s="40"/>
      <c r="C97"/>
      <c r="D97"/>
      <c r="E97"/>
      <c r="F97"/>
      <c r="G97"/>
    </row>
  </sheetData>
  <mergeCells count="50">
    <mergeCell ref="A1:B3"/>
    <mergeCell ref="C1:K1"/>
    <mergeCell ref="L1:U1"/>
    <mergeCell ref="V1:AD1"/>
    <mergeCell ref="AE1:AK1"/>
    <mergeCell ref="S2:U2"/>
    <mergeCell ref="V2:V3"/>
    <mergeCell ref="W2:W3"/>
    <mergeCell ref="X2:X3"/>
    <mergeCell ref="AA2:AA3"/>
    <mergeCell ref="AB2:AB3"/>
    <mergeCell ref="AC2:AC3"/>
    <mergeCell ref="AD2:AD3"/>
    <mergeCell ref="AT1:AT3"/>
    <mergeCell ref="AU1:AU3"/>
    <mergeCell ref="AV1:AX1"/>
    <mergeCell ref="C2:C3"/>
    <mergeCell ref="D2:E2"/>
    <mergeCell ref="F2:H2"/>
    <mergeCell ref="I2:K2"/>
    <mergeCell ref="L2:N2"/>
    <mergeCell ref="O2:Q2"/>
    <mergeCell ref="R2:R3"/>
    <mergeCell ref="AL1:AS1"/>
    <mergeCell ref="AL2:AL3"/>
    <mergeCell ref="AM2:AM3"/>
    <mergeCell ref="AN2:AN3"/>
    <mergeCell ref="Y2:Y3"/>
    <mergeCell ref="Z2:Z3"/>
    <mergeCell ref="A85:B85"/>
    <mergeCell ref="AW2:AW3"/>
    <mergeCell ref="AX2:AX3"/>
    <mergeCell ref="A76:B76"/>
    <mergeCell ref="A77:B77"/>
    <mergeCell ref="A78:B78"/>
    <mergeCell ref="A79:B79"/>
    <mergeCell ref="AO2:AO3"/>
    <mergeCell ref="AP2:AP3"/>
    <mergeCell ref="AQ2:AQ3"/>
    <mergeCell ref="AR2:AR3"/>
    <mergeCell ref="AS2:AS3"/>
    <mergeCell ref="AV2:AV3"/>
    <mergeCell ref="AE2:AE3"/>
    <mergeCell ref="AF2:AF3"/>
    <mergeCell ref="AG2:AK2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1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101"/>
  <sheetViews>
    <sheetView workbookViewId="0">
      <selection sqref="A1:B3"/>
    </sheetView>
  </sheetViews>
  <sheetFormatPr defaultColWidth="8.85546875" defaultRowHeight="12.75" x14ac:dyDescent="0.2"/>
  <cols>
    <col min="1" max="1" width="5" style="29" customWidth="1"/>
    <col min="2" max="2" width="26.140625" style="29" customWidth="1"/>
    <col min="3" max="3" width="13.140625" style="29" customWidth="1"/>
    <col min="4" max="4" width="14.7109375" style="29" customWidth="1"/>
    <col min="5" max="5" width="12.42578125" style="29" customWidth="1"/>
    <col min="6" max="6" width="11.28515625" style="29" customWidth="1"/>
    <col min="7" max="7" width="9.7109375" style="29" customWidth="1"/>
    <col min="8" max="8" width="10.7109375" style="29" customWidth="1"/>
    <col min="9" max="9" width="11.28515625" style="29" customWidth="1"/>
    <col min="10" max="10" width="9.7109375" style="29" customWidth="1"/>
    <col min="11" max="11" width="10.7109375" style="29" customWidth="1"/>
    <col min="12" max="12" width="11.28515625" style="29" customWidth="1"/>
    <col min="13" max="13" width="9.140625" style="29" customWidth="1"/>
    <col min="14" max="14" width="10.7109375" style="29" bestFit="1" customWidth="1"/>
    <col min="15" max="15" width="11.28515625" style="29" customWidth="1"/>
    <col min="16" max="16" width="9.140625" style="29" bestFit="1" customWidth="1"/>
    <col min="17" max="17" width="10.28515625" style="29" bestFit="1" customWidth="1"/>
    <col min="18" max="18" width="11.7109375" style="29" customWidth="1"/>
    <col min="19" max="19" width="12.42578125" style="29" bestFit="1" customWidth="1"/>
    <col min="20" max="22" width="12.140625" style="29" customWidth="1"/>
    <col min="23" max="23" width="12.5703125" style="29" customWidth="1"/>
    <col min="24" max="24" width="11.7109375" style="29" customWidth="1"/>
    <col min="25" max="25" width="13" style="29" customWidth="1"/>
    <col min="26" max="26" width="14.140625" style="29" customWidth="1"/>
    <col min="27" max="27" width="18" style="29" customWidth="1"/>
    <col min="28" max="29" width="11.7109375" style="29" customWidth="1"/>
    <col min="30" max="30" width="11.28515625" style="29" customWidth="1"/>
    <col min="31" max="31" width="16.5703125" style="29" customWidth="1"/>
    <col min="32" max="32" width="15.85546875" style="29" customWidth="1"/>
    <col min="33" max="33" width="16.85546875" style="29" customWidth="1"/>
    <col min="34" max="38" width="16.28515625" style="29" customWidth="1"/>
    <col min="39" max="39" width="16.140625" style="29" customWidth="1"/>
    <col min="40" max="40" width="12" style="29" customWidth="1"/>
    <col min="41" max="41" width="16.140625" style="29" customWidth="1"/>
    <col min="42" max="42" width="14.42578125" style="29" customWidth="1"/>
    <col min="43" max="46" width="16.140625" style="29" customWidth="1"/>
    <col min="47" max="48" width="16.7109375" style="29" customWidth="1"/>
    <col min="49" max="51" width="12.5703125" style="29" hidden="1" customWidth="1"/>
    <col min="52" max="16384" width="8.85546875" style="29"/>
  </cols>
  <sheetData>
    <row r="1" spans="1:51" ht="19.899999999999999" customHeight="1" x14ac:dyDescent="0.2">
      <c r="A1" s="1637" t="s">
        <v>497</v>
      </c>
      <c r="B1" s="1637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7"/>
      <c r="V1" s="1848"/>
      <c r="W1" s="1834" t="s">
        <v>338</v>
      </c>
      <c r="X1" s="1835"/>
      <c r="Y1" s="1835"/>
      <c r="Z1" s="1835"/>
      <c r="AA1" s="1835"/>
      <c r="AB1" s="1835"/>
      <c r="AC1" s="1835"/>
      <c r="AD1" s="1835"/>
      <c r="AE1" s="1836"/>
      <c r="AF1" s="1921" t="s">
        <v>407</v>
      </c>
      <c r="AG1" s="1922"/>
      <c r="AH1" s="1922"/>
      <c r="AI1" s="1922"/>
      <c r="AJ1" s="1922"/>
      <c r="AK1" s="1922"/>
      <c r="AL1" s="1923"/>
      <c r="AM1" s="1921" t="s">
        <v>407</v>
      </c>
      <c r="AN1" s="1922"/>
      <c r="AO1" s="1922"/>
      <c r="AP1" s="1922"/>
      <c r="AQ1" s="1922"/>
      <c r="AR1" s="1922"/>
      <c r="AS1" s="1922"/>
      <c r="AT1" s="1923"/>
      <c r="AU1" s="1899" t="s">
        <v>353</v>
      </c>
      <c r="AV1" s="1899" t="s">
        <v>354</v>
      </c>
      <c r="AW1" s="1833" t="s">
        <v>1117</v>
      </c>
      <c r="AX1" s="1833"/>
      <c r="AY1" s="1833"/>
    </row>
    <row r="2" spans="1:51" ht="30" customHeight="1" x14ac:dyDescent="0.2">
      <c r="A2" s="1637"/>
      <c r="B2" s="1637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688" t="s">
        <v>412</v>
      </c>
      <c r="T2" s="1837" t="s">
        <v>241</v>
      </c>
      <c r="U2" s="1837"/>
      <c r="V2" s="1837"/>
      <c r="W2" s="1688" t="s">
        <v>446</v>
      </c>
      <c r="X2" s="1688" t="s">
        <v>1083</v>
      </c>
      <c r="Y2" s="1688" t="s">
        <v>447</v>
      </c>
      <c r="Z2" s="1674" t="s">
        <v>1267</v>
      </c>
      <c r="AA2" s="1688" t="s">
        <v>831</v>
      </c>
      <c r="AB2" s="1688" t="s">
        <v>1091</v>
      </c>
      <c r="AC2" s="1688" t="s">
        <v>278</v>
      </c>
      <c r="AD2" s="1688" t="s">
        <v>243</v>
      </c>
      <c r="AE2" s="1688" t="s">
        <v>832</v>
      </c>
      <c r="AF2" s="1900" t="s">
        <v>1609</v>
      </c>
      <c r="AG2" s="1896" t="s">
        <v>859</v>
      </c>
      <c r="AH2" s="1898" t="s">
        <v>241</v>
      </c>
      <c r="AI2" s="1898"/>
      <c r="AJ2" s="1898"/>
      <c r="AK2" s="1898"/>
      <c r="AL2" s="1898"/>
      <c r="AM2" s="1896" t="s">
        <v>860</v>
      </c>
      <c r="AN2" s="1896" t="s">
        <v>1092</v>
      </c>
      <c r="AO2" s="1896" t="s">
        <v>861</v>
      </c>
      <c r="AP2" s="1674" t="s">
        <v>1267</v>
      </c>
      <c r="AQ2" s="1896" t="s">
        <v>862</v>
      </c>
      <c r="AR2" s="1896" t="s">
        <v>1086</v>
      </c>
      <c r="AS2" s="1896" t="s">
        <v>278</v>
      </c>
      <c r="AT2" s="1896" t="s">
        <v>442</v>
      </c>
      <c r="AU2" s="1899"/>
      <c r="AV2" s="1899"/>
      <c r="AW2" s="1825" t="s">
        <v>1108</v>
      </c>
      <c r="AX2" s="1825" t="s">
        <v>1109</v>
      </c>
      <c r="AY2" s="1825" t="s">
        <v>398</v>
      </c>
    </row>
    <row r="3" spans="1:51" ht="95.25" customHeight="1" x14ac:dyDescent="0.2">
      <c r="A3" s="1637"/>
      <c r="B3" s="1637"/>
      <c r="C3" s="1688"/>
      <c r="D3" s="466" t="s">
        <v>542</v>
      </c>
      <c r="E3" s="465" t="s">
        <v>352</v>
      </c>
      <c r="F3" s="465" t="s">
        <v>1174</v>
      </c>
      <c r="G3" s="466" t="s">
        <v>541</v>
      </c>
      <c r="H3" s="465" t="s">
        <v>352</v>
      </c>
      <c r="I3" s="1310" t="s">
        <v>1175</v>
      </c>
      <c r="J3" s="466" t="s">
        <v>541</v>
      </c>
      <c r="K3" s="465" t="s">
        <v>352</v>
      </c>
      <c r="L3" s="465" t="s">
        <v>1176</v>
      </c>
      <c r="M3" s="466" t="s">
        <v>541</v>
      </c>
      <c r="N3" s="465" t="s">
        <v>352</v>
      </c>
      <c r="O3" s="465" t="s">
        <v>1176</v>
      </c>
      <c r="P3" s="466" t="s">
        <v>541</v>
      </c>
      <c r="Q3" s="465" t="s">
        <v>352</v>
      </c>
      <c r="R3" s="1688"/>
      <c r="S3" s="1688"/>
      <c r="T3" s="471" t="s">
        <v>1156</v>
      </c>
      <c r="U3" s="471" t="s">
        <v>1157</v>
      </c>
      <c r="V3" s="471" t="s">
        <v>242</v>
      </c>
      <c r="W3" s="1688"/>
      <c r="X3" s="1688"/>
      <c r="Y3" s="1688"/>
      <c r="Z3" s="1674"/>
      <c r="AA3" s="1688"/>
      <c r="AB3" s="1688"/>
      <c r="AC3" s="1688"/>
      <c r="AD3" s="1688"/>
      <c r="AE3" s="1688"/>
      <c r="AF3" s="1901"/>
      <c r="AG3" s="1896"/>
      <c r="AH3" s="1306" t="s">
        <v>1268</v>
      </c>
      <c r="AI3" s="704" t="s">
        <v>1180</v>
      </c>
      <c r="AJ3" s="704" t="s">
        <v>1181</v>
      </c>
      <c r="AK3" s="704" t="s">
        <v>1269</v>
      </c>
      <c r="AL3" s="704" t="s">
        <v>242</v>
      </c>
      <c r="AM3" s="1896"/>
      <c r="AN3" s="1896"/>
      <c r="AO3" s="1896"/>
      <c r="AP3" s="1674"/>
      <c r="AQ3" s="1896"/>
      <c r="AR3" s="1896"/>
      <c r="AS3" s="1896"/>
      <c r="AT3" s="1896"/>
      <c r="AU3" s="1899"/>
      <c r="AV3" s="1899"/>
      <c r="AW3" s="1825"/>
      <c r="AX3" s="1825"/>
      <c r="AY3" s="1825"/>
    </row>
    <row r="4" spans="1:51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 t="s">
        <v>1331</v>
      </c>
      <c r="T4" s="187">
        <v>17</v>
      </c>
      <c r="U4" s="187">
        <v>18</v>
      </c>
      <c r="V4" s="187">
        <v>19</v>
      </c>
      <c r="W4" s="187">
        <v>20</v>
      </c>
      <c r="X4" s="187">
        <v>21</v>
      </c>
      <c r="Y4" s="187">
        <v>22</v>
      </c>
      <c r="Z4" s="187">
        <v>23</v>
      </c>
      <c r="AA4" s="187">
        <v>24</v>
      </c>
      <c r="AB4" s="187">
        <v>25</v>
      </c>
      <c r="AC4" s="187">
        <v>26</v>
      </c>
      <c r="AD4" s="187">
        <v>27</v>
      </c>
      <c r="AE4" s="187">
        <v>28</v>
      </c>
      <c r="AF4" s="187">
        <v>29</v>
      </c>
      <c r="AG4" s="187">
        <v>30</v>
      </c>
      <c r="AH4" s="187">
        <v>31</v>
      </c>
      <c r="AI4" s="187">
        <v>32</v>
      </c>
      <c r="AJ4" s="187">
        <v>33</v>
      </c>
      <c r="AK4" s="187">
        <v>34</v>
      </c>
      <c r="AL4" s="187">
        <v>35</v>
      </c>
      <c r="AM4" s="187">
        <v>36</v>
      </c>
      <c r="AN4" s="187">
        <v>37</v>
      </c>
      <c r="AO4" s="187">
        <v>38</v>
      </c>
      <c r="AP4" s="187">
        <v>39</v>
      </c>
      <c r="AQ4" s="187">
        <v>40</v>
      </c>
      <c r="AR4" s="187">
        <v>41</v>
      </c>
      <c r="AS4" s="187">
        <v>42</v>
      </c>
      <c r="AT4" s="187">
        <v>43</v>
      </c>
      <c r="AU4" s="1284">
        <v>44</v>
      </c>
      <c r="AV4" s="1284">
        <v>45</v>
      </c>
      <c r="AW4" s="467">
        <v>46</v>
      </c>
      <c r="AX4" s="467">
        <v>47</v>
      </c>
      <c r="AY4" s="467">
        <v>48</v>
      </c>
    </row>
    <row r="5" spans="1:51" ht="33.75" x14ac:dyDescent="0.2">
      <c r="A5" s="185"/>
      <c r="B5" s="186"/>
      <c r="C5" s="774" t="s">
        <v>720</v>
      </c>
      <c r="D5" s="634" t="s">
        <v>1127</v>
      </c>
      <c r="E5" s="634" t="s">
        <v>721</v>
      </c>
      <c r="F5" s="774" t="s">
        <v>821</v>
      </c>
      <c r="G5" s="774" t="s">
        <v>1128</v>
      </c>
      <c r="H5" s="774" t="s">
        <v>758</v>
      </c>
      <c r="I5" s="774" t="s">
        <v>820</v>
      </c>
      <c r="J5" s="774" t="s">
        <v>1129</v>
      </c>
      <c r="K5" s="774" t="s">
        <v>759</v>
      </c>
      <c r="L5" s="774" t="s">
        <v>818</v>
      </c>
      <c r="M5" s="774" t="s">
        <v>1130</v>
      </c>
      <c r="N5" s="774" t="s">
        <v>760</v>
      </c>
      <c r="O5" s="774" t="s">
        <v>819</v>
      </c>
      <c r="P5" s="774" t="s">
        <v>1131</v>
      </c>
      <c r="Q5" s="774" t="s">
        <v>761</v>
      </c>
      <c r="R5" s="774" t="s">
        <v>854</v>
      </c>
      <c r="S5" s="774"/>
      <c r="T5" s="774" t="s">
        <v>814</v>
      </c>
      <c r="U5" s="774" t="s">
        <v>815</v>
      </c>
      <c r="V5" s="774" t="s">
        <v>762</v>
      </c>
      <c r="W5" s="774" t="s">
        <v>763</v>
      </c>
      <c r="X5" s="774" t="s">
        <v>764</v>
      </c>
      <c r="Y5" s="774" t="s">
        <v>765</v>
      </c>
      <c r="Z5" s="774" t="s">
        <v>725</v>
      </c>
      <c r="AA5" s="633" t="s">
        <v>1591</v>
      </c>
      <c r="AB5" s="633" t="s">
        <v>1589</v>
      </c>
      <c r="AC5" s="633" t="s">
        <v>766</v>
      </c>
      <c r="AD5" s="633" t="s">
        <v>1593</v>
      </c>
      <c r="AE5" s="633" t="s">
        <v>1592</v>
      </c>
      <c r="AF5" s="633" t="s">
        <v>1132</v>
      </c>
      <c r="AG5" s="633" t="s">
        <v>767</v>
      </c>
      <c r="AH5" s="633" t="s">
        <v>814</v>
      </c>
      <c r="AI5" s="633" t="s">
        <v>768</v>
      </c>
      <c r="AJ5" s="633" t="s">
        <v>815</v>
      </c>
      <c r="AK5" s="633" t="s">
        <v>769</v>
      </c>
      <c r="AL5" s="633" t="s">
        <v>770</v>
      </c>
      <c r="AM5" s="633" t="s">
        <v>771</v>
      </c>
      <c r="AN5" s="633" t="s">
        <v>772</v>
      </c>
      <c r="AO5" s="633" t="s">
        <v>773</v>
      </c>
      <c r="AP5" s="633" t="s">
        <v>725</v>
      </c>
      <c r="AQ5" s="633" t="s">
        <v>750</v>
      </c>
      <c r="AR5" s="633" t="s">
        <v>1590</v>
      </c>
      <c r="AS5" s="633" t="s">
        <v>751</v>
      </c>
      <c r="AT5" s="633" t="s">
        <v>853</v>
      </c>
      <c r="AU5" s="633" t="s">
        <v>754</v>
      </c>
      <c r="AV5" s="633" t="s">
        <v>755</v>
      </c>
      <c r="AW5" s="759" t="s">
        <v>757</v>
      </c>
      <c r="AX5" s="759" t="s">
        <v>1110</v>
      </c>
      <c r="AY5" s="759" t="s">
        <v>1111</v>
      </c>
    </row>
    <row r="6" spans="1:51" ht="51" hidden="1" customHeight="1" x14ac:dyDescent="0.2">
      <c r="A6" s="188"/>
      <c r="B6" s="183"/>
      <c r="C6" s="580" t="s">
        <v>573</v>
      </c>
      <c r="D6" s="580" t="s">
        <v>573</v>
      </c>
      <c r="E6" s="580" t="s">
        <v>574</v>
      </c>
      <c r="F6" s="580" t="s">
        <v>646</v>
      </c>
      <c r="G6" s="580" t="s">
        <v>573</v>
      </c>
      <c r="H6" s="580" t="s">
        <v>574</v>
      </c>
      <c r="I6" s="580" t="s">
        <v>646</v>
      </c>
      <c r="J6" s="580" t="s">
        <v>573</v>
      </c>
      <c r="K6" s="580" t="s">
        <v>574</v>
      </c>
      <c r="L6" s="580" t="s">
        <v>646</v>
      </c>
      <c r="M6" s="580" t="s">
        <v>573</v>
      </c>
      <c r="N6" s="580" t="s">
        <v>574</v>
      </c>
      <c r="O6" s="580" t="s">
        <v>646</v>
      </c>
      <c r="P6" s="580" t="s">
        <v>573</v>
      </c>
      <c r="Q6" s="580" t="s">
        <v>574</v>
      </c>
      <c r="R6" s="580" t="s">
        <v>574</v>
      </c>
      <c r="S6" s="183"/>
      <c r="T6" s="580" t="s">
        <v>724</v>
      </c>
      <c r="U6" s="580" t="s">
        <v>724</v>
      </c>
      <c r="V6" s="580" t="s">
        <v>574</v>
      </c>
      <c r="W6" s="580" t="s">
        <v>574</v>
      </c>
      <c r="X6" s="580" t="s">
        <v>574</v>
      </c>
      <c r="Y6" s="580" t="s">
        <v>574</v>
      </c>
      <c r="Z6" s="580" t="s">
        <v>725</v>
      </c>
      <c r="AA6" s="580" t="s">
        <v>740</v>
      </c>
      <c r="AB6" s="580" t="s">
        <v>749</v>
      </c>
      <c r="AC6" s="580" t="s">
        <v>574</v>
      </c>
      <c r="AD6" s="580" t="s">
        <v>574</v>
      </c>
      <c r="AE6" s="580" t="s">
        <v>741</v>
      </c>
      <c r="AF6" s="580" t="s">
        <v>573</v>
      </c>
      <c r="AG6" s="580" t="s">
        <v>574</v>
      </c>
      <c r="AH6" s="580" t="s">
        <v>724</v>
      </c>
      <c r="AI6" s="580" t="s">
        <v>574</v>
      </c>
      <c r="AJ6" s="580" t="s">
        <v>724</v>
      </c>
      <c r="AK6" s="580" t="s">
        <v>574</v>
      </c>
      <c r="AL6" s="580" t="s">
        <v>574</v>
      </c>
      <c r="AM6" s="580" t="s">
        <v>574</v>
      </c>
      <c r="AN6" s="580" t="s">
        <v>574</v>
      </c>
      <c r="AO6" s="580" t="s">
        <v>574</v>
      </c>
      <c r="AP6" s="580" t="s">
        <v>725</v>
      </c>
      <c r="AQ6" s="580" t="s">
        <v>574</v>
      </c>
      <c r="AR6" s="580" t="s">
        <v>749</v>
      </c>
      <c r="AS6" s="580" t="s">
        <v>574</v>
      </c>
      <c r="AT6" s="580" t="s">
        <v>574</v>
      </c>
      <c r="AU6" s="580" t="s">
        <v>574</v>
      </c>
      <c r="AV6" s="580" t="s">
        <v>574</v>
      </c>
      <c r="AW6" s="637" t="s">
        <v>748</v>
      </c>
      <c r="AX6" s="637" t="s">
        <v>574</v>
      </c>
      <c r="AY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140173</v>
      </c>
      <c r="S7" s="202">
        <v>15575</v>
      </c>
      <c r="T7" s="199">
        <v>-12845</v>
      </c>
      <c r="U7" s="199"/>
      <c r="V7" s="203"/>
      <c r="W7" s="202"/>
      <c r="X7" s="199"/>
      <c r="Y7" s="202"/>
      <c r="Z7" s="199"/>
      <c r="AA7" s="202"/>
      <c r="AB7" s="199"/>
      <c r="AC7" s="199"/>
      <c r="AD7" s="202"/>
      <c r="AE7" s="204"/>
      <c r="AF7" s="205"/>
      <c r="AG7" s="206"/>
      <c r="AH7" s="198"/>
      <c r="AI7" s="205"/>
      <c r="AJ7" s="198"/>
      <c r="AK7" s="207"/>
      <c r="AL7" s="208"/>
      <c r="AM7" s="206">
        <v>63715</v>
      </c>
      <c r="AN7" s="209">
        <v>-159</v>
      </c>
      <c r="AO7" s="206"/>
      <c r="AP7" s="207">
        <v>0</v>
      </c>
      <c r="AQ7" s="206">
        <v>63556</v>
      </c>
      <c r="AR7" s="207"/>
      <c r="AS7" s="207"/>
      <c r="AT7" s="206">
        <v>3825</v>
      </c>
      <c r="AU7" s="793">
        <v>180371</v>
      </c>
      <c r="AV7" s="794">
        <v>9725</v>
      </c>
      <c r="AW7" s="200">
        <v>159</v>
      </c>
      <c r="AX7" s="200">
        <v>181</v>
      </c>
      <c r="AY7" s="200">
        <v>-22</v>
      </c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59440</v>
      </c>
      <c r="S8" s="219">
        <v>6604</v>
      </c>
      <c r="T8" s="216">
        <v>17863</v>
      </c>
      <c r="U8" s="216"/>
      <c r="V8" s="220"/>
      <c r="W8" s="219"/>
      <c r="X8" s="216"/>
      <c r="Y8" s="219"/>
      <c r="Z8" s="216"/>
      <c r="AA8" s="219"/>
      <c r="AB8" s="216"/>
      <c r="AC8" s="216"/>
      <c r="AD8" s="219"/>
      <c r="AE8" s="222"/>
      <c r="AF8" s="223"/>
      <c r="AG8" s="224"/>
      <c r="AH8" s="215"/>
      <c r="AI8" s="223"/>
      <c r="AJ8" s="215"/>
      <c r="AK8" s="225"/>
      <c r="AL8" s="226"/>
      <c r="AM8" s="224">
        <v>36790</v>
      </c>
      <c r="AN8" s="227">
        <v>-92</v>
      </c>
      <c r="AO8" s="224"/>
      <c r="AP8" s="225">
        <v>0</v>
      </c>
      <c r="AQ8" s="224">
        <v>36698</v>
      </c>
      <c r="AR8" s="225"/>
      <c r="AS8" s="225"/>
      <c r="AT8" s="224">
        <v>4417</v>
      </c>
      <c r="AU8" s="795">
        <v>98959</v>
      </c>
      <c r="AV8" s="796">
        <v>10100</v>
      </c>
      <c r="AW8" s="217">
        <v>92</v>
      </c>
      <c r="AX8" s="217">
        <v>72</v>
      </c>
      <c r="AY8" s="217">
        <v>20</v>
      </c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137442</v>
      </c>
      <c r="S9" s="219">
        <v>15271</v>
      </c>
      <c r="T9" s="216">
        <v>-10186</v>
      </c>
      <c r="U9" s="216"/>
      <c r="V9" s="220"/>
      <c r="W9" s="219"/>
      <c r="X9" s="216"/>
      <c r="Y9" s="219"/>
      <c r="Z9" s="216"/>
      <c r="AA9" s="219"/>
      <c r="AB9" s="216"/>
      <c r="AC9" s="216"/>
      <c r="AD9" s="219"/>
      <c r="AE9" s="222"/>
      <c r="AF9" s="223"/>
      <c r="AG9" s="224"/>
      <c r="AH9" s="215"/>
      <c r="AI9" s="223"/>
      <c r="AJ9" s="215"/>
      <c r="AK9" s="225"/>
      <c r="AL9" s="226"/>
      <c r="AM9" s="224">
        <v>184192</v>
      </c>
      <c r="AN9" s="227">
        <v>-460</v>
      </c>
      <c r="AO9" s="224"/>
      <c r="AP9" s="225">
        <v>0</v>
      </c>
      <c r="AQ9" s="224">
        <v>183732</v>
      </c>
      <c r="AR9" s="225"/>
      <c r="AS9" s="225"/>
      <c r="AT9" s="224">
        <v>13905</v>
      </c>
      <c r="AU9" s="795">
        <v>316804</v>
      </c>
      <c r="AV9" s="796">
        <v>24323</v>
      </c>
      <c r="AW9" s="217">
        <v>460</v>
      </c>
      <c r="AX9" s="217">
        <v>482</v>
      </c>
      <c r="AY9" s="217">
        <v>-22</v>
      </c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46753</v>
      </c>
      <c r="S10" s="219">
        <v>5195</v>
      </c>
      <c r="T10" s="216">
        <v>-3318</v>
      </c>
      <c r="U10" s="216"/>
      <c r="V10" s="220"/>
      <c r="W10" s="219"/>
      <c r="X10" s="216"/>
      <c r="Y10" s="219"/>
      <c r="Z10" s="216"/>
      <c r="AA10" s="219"/>
      <c r="AB10" s="216"/>
      <c r="AC10" s="216"/>
      <c r="AD10" s="219"/>
      <c r="AE10" s="222"/>
      <c r="AF10" s="223"/>
      <c r="AG10" s="224"/>
      <c r="AH10" s="215"/>
      <c r="AI10" s="223"/>
      <c r="AJ10" s="215"/>
      <c r="AK10" s="225"/>
      <c r="AL10" s="226"/>
      <c r="AM10" s="224">
        <v>37347</v>
      </c>
      <c r="AN10" s="227">
        <v>-93</v>
      </c>
      <c r="AO10" s="224"/>
      <c r="AP10" s="225">
        <v>0</v>
      </c>
      <c r="AQ10" s="224">
        <v>37254</v>
      </c>
      <c r="AR10" s="225"/>
      <c r="AS10" s="225"/>
      <c r="AT10" s="224">
        <v>3178</v>
      </c>
      <c r="AU10" s="795">
        <v>80280</v>
      </c>
      <c r="AV10" s="796">
        <v>6163</v>
      </c>
      <c r="AW10" s="217">
        <v>93</v>
      </c>
      <c r="AX10" s="217">
        <v>92</v>
      </c>
      <c r="AY10" s="217">
        <v>1</v>
      </c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119127</v>
      </c>
      <c r="S11" s="233">
        <v>13236</v>
      </c>
      <c r="T11" s="230">
        <v>8797</v>
      </c>
      <c r="U11" s="230"/>
      <c r="V11" s="234"/>
      <c r="W11" s="233"/>
      <c r="X11" s="230"/>
      <c r="Y11" s="233"/>
      <c r="Z11" s="230"/>
      <c r="AA11" s="233"/>
      <c r="AB11" s="236"/>
      <c r="AC11" s="230"/>
      <c r="AD11" s="237"/>
      <c r="AE11" s="237"/>
      <c r="AF11" s="238"/>
      <c r="AG11" s="239"/>
      <c r="AH11" s="229"/>
      <c r="AI11" s="238"/>
      <c r="AJ11" s="229"/>
      <c r="AK11" s="240"/>
      <c r="AL11" s="241"/>
      <c r="AM11" s="239">
        <v>60796</v>
      </c>
      <c r="AN11" s="242">
        <v>-152</v>
      </c>
      <c r="AO11" s="239"/>
      <c r="AP11" s="240">
        <v>-1002</v>
      </c>
      <c r="AQ11" s="239">
        <v>59642</v>
      </c>
      <c r="AR11" s="240"/>
      <c r="AS11" s="240"/>
      <c r="AT11" s="239">
        <v>7033</v>
      </c>
      <c r="AU11" s="797">
        <v>189753</v>
      </c>
      <c r="AV11" s="798">
        <v>20109</v>
      </c>
      <c r="AW11" s="231">
        <v>152</v>
      </c>
      <c r="AX11" s="231">
        <v>121</v>
      </c>
      <c r="AY11" s="231">
        <v>31</v>
      </c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93317</v>
      </c>
      <c r="S12" s="202">
        <v>10369</v>
      </c>
      <c r="T12" s="199">
        <v>35099</v>
      </c>
      <c r="U12" s="199"/>
      <c r="V12" s="203"/>
      <c r="W12" s="202"/>
      <c r="X12" s="199"/>
      <c r="Y12" s="202"/>
      <c r="Z12" s="199"/>
      <c r="AA12" s="202"/>
      <c r="AB12" s="199"/>
      <c r="AC12" s="199"/>
      <c r="AD12" s="202"/>
      <c r="AE12" s="204"/>
      <c r="AF12" s="205"/>
      <c r="AG12" s="206"/>
      <c r="AH12" s="198"/>
      <c r="AI12" s="205"/>
      <c r="AJ12" s="198"/>
      <c r="AK12" s="207"/>
      <c r="AL12" s="208"/>
      <c r="AM12" s="206">
        <v>91399</v>
      </c>
      <c r="AN12" s="209">
        <v>-228</v>
      </c>
      <c r="AO12" s="206"/>
      <c r="AP12" s="207">
        <v>0</v>
      </c>
      <c r="AQ12" s="206">
        <v>91171</v>
      </c>
      <c r="AR12" s="207"/>
      <c r="AS12" s="207"/>
      <c r="AT12" s="206">
        <v>11211</v>
      </c>
      <c r="AU12" s="793">
        <v>212367</v>
      </c>
      <c r="AV12" s="794">
        <v>25996</v>
      </c>
      <c r="AW12" s="200">
        <v>228</v>
      </c>
      <c r="AX12" s="200">
        <v>174</v>
      </c>
      <c r="AY12" s="200">
        <v>54</v>
      </c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18314</v>
      </c>
      <c r="S13" s="219">
        <v>2035</v>
      </c>
      <c r="T13" s="216">
        <v>6145</v>
      </c>
      <c r="U13" s="216"/>
      <c r="V13" s="220"/>
      <c r="W13" s="219"/>
      <c r="X13" s="216"/>
      <c r="Y13" s="219"/>
      <c r="Z13" s="216"/>
      <c r="AA13" s="219"/>
      <c r="AB13" s="216"/>
      <c r="AC13" s="216"/>
      <c r="AD13" s="219"/>
      <c r="AE13" s="222"/>
      <c r="AF13" s="223"/>
      <c r="AG13" s="224"/>
      <c r="AH13" s="215"/>
      <c r="AI13" s="223"/>
      <c r="AJ13" s="215"/>
      <c r="AK13" s="225"/>
      <c r="AL13" s="226"/>
      <c r="AM13" s="224">
        <v>101793</v>
      </c>
      <c r="AN13" s="227">
        <v>-254</v>
      </c>
      <c r="AO13" s="224"/>
      <c r="AP13" s="225">
        <v>0</v>
      </c>
      <c r="AQ13" s="224">
        <v>101539</v>
      </c>
      <c r="AR13" s="225"/>
      <c r="AS13" s="225"/>
      <c r="AT13" s="224">
        <v>15007</v>
      </c>
      <c r="AU13" s="795">
        <v>129002</v>
      </c>
      <c r="AV13" s="796">
        <v>18829</v>
      </c>
      <c r="AW13" s="217">
        <v>254</v>
      </c>
      <c r="AX13" s="217">
        <v>156</v>
      </c>
      <c r="AY13" s="217">
        <v>98</v>
      </c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402156</v>
      </c>
      <c r="S14" s="219">
        <v>44684</v>
      </c>
      <c r="T14" s="216">
        <v>-24888</v>
      </c>
      <c r="U14" s="216"/>
      <c r="V14" s="220"/>
      <c r="W14" s="219"/>
      <c r="X14" s="216"/>
      <c r="Y14" s="219"/>
      <c r="Z14" s="216"/>
      <c r="AA14" s="219"/>
      <c r="AB14" s="216"/>
      <c r="AC14" s="216"/>
      <c r="AD14" s="219"/>
      <c r="AE14" s="222"/>
      <c r="AF14" s="223"/>
      <c r="AG14" s="224"/>
      <c r="AH14" s="215"/>
      <c r="AI14" s="223"/>
      <c r="AJ14" s="215"/>
      <c r="AK14" s="225"/>
      <c r="AL14" s="226"/>
      <c r="AM14" s="224">
        <v>305280</v>
      </c>
      <c r="AN14" s="227">
        <v>-763</v>
      </c>
      <c r="AO14" s="224"/>
      <c r="AP14" s="225">
        <v>0</v>
      </c>
      <c r="AQ14" s="224">
        <v>304517</v>
      </c>
      <c r="AR14" s="225"/>
      <c r="AS14" s="225"/>
      <c r="AT14" s="224">
        <v>18663</v>
      </c>
      <c r="AU14" s="795">
        <v>661905</v>
      </c>
      <c r="AV14" s="796">
        <v>41152</v>
      </c>
      <c r="AW14" s="217">
        <v>763</v>
      </c>
      <c r="AX14" s="217">
        <v>864</v>
      </c>
      <c r="AY14" s="217">
        <v>-101</v>
      </c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657026</v>
      </c>
      <c r="S15" s="219">
        <v>73003</v>
      </c>
      <c r="T15" s="216">
        <v>-121070</v>
      </c>
      <c r="U15" s="216"/>
      <c r="V15" s="220"/>
      <c r="W15" s="219"/>
      <c r="X15" s="216"/>
      <c r="Y15" s="219"/>
      <c r="Z15" s="216"/>
      <c r="AA15" s="219"/>
      <c r="AB15" s="216"/>
      <c r="AC15" s="216"/>
      <c r="AD15" s="219"/>
      <c r="AE15" s="222"/>
      <c r="AF15" s="223"/>
      <c r="AG15" s="224"/>
      <c r="AH15" s="215"/>
      <c r="AI15" s="223"/>
      <c r="AJ15" s="215"/>
      <c r="AK15" s="225"/>
      <c r="AL15" s="226"/>
      <c r="AM15" s="224">
        <v>601114</v>
      </c>
      <c r="AN15" s="227">
        <v>-1503</v>
      </c>
      <c r="AO15" s="224"/>
      <c r="AP15" s="225">
        <v>0</v>
      </c>
      <c r="AQ15" s="224">
        <v>599611</v>
      </c>
      <c r="AR15" s="225"/>
      <c r="AS15" s="225"/>
      <c r="AT15" s="224">
        <v>33571</v>
      </c>
      <c r="AU15" s="795">
        <v>1135925</v>
      </c>
      <c r="AV15" s="796">
        <v>58420</v>
      </c>
      <c r="AW15" s="217">
        <v>1503</v>
      </c>
      <c r="AX15" s="217">
        <v>1749</v>
      </c>
      <c r="AY15" s="217">
        <v>-246</v>
      </c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209705</v>
      </c>
      <c r="S16" s="233">
        <v>23301</v>
      </c>
      <c r="T16" s="230">
        <v>12902</v>
      </c>
      <c r="U16" s="230"/>
      <c r="V16" s="234"/>
      <c r="W16" s="233"/>
      <c r="X16" s="230"/>
      <c r="Y16" s="233"/>
      <c r="Z16" s="230"/>
      <c r="AA16" s="233"/>
      <c r="AB16" s="236"/>
      <c r="AC16" s="230"/>
      <c r="AD16" s="237"/>
      <c r="AE16" s="237"/>
      <c r="AF16" s="238"/>
      <c r="AG16" s="239"/>
      <c r="AH16" s="229"/>
      <c r="AI16" s="238"/>
      <c r="AJ16" s="229"/>
      <c r="AK16" s="240"/>
      <c r="AL16" s="241"/>
      <c r="AM16" s="239">
        <v>431125</v>
      </c>
      <c r="AN16" s="242">
        <v>-1078</v>
      </c>
      <c r="AO16" s="239"/>
      <c r="AP16" s="240">
        <v>0</v>
      </c>
      <c r="AQ16" s="239">
        <v>430047</v>
      </c>
      <c r="AR16" s="240"/>
      <c r="AS16" s="240"/>
      <c r="AT16" s="239">
        <v>45796</v>
      </c>
      <c r="AU16" s="797">
        <v>646697</v>
      </c>
      <c r="AV16" s="798">
        <v>65095</v>
      </c>
      <c r="AW16" s="231">
        <v>1078</v>
      </c>
      <c r="AX16" s="231">
        <v>928</v>
      </c>
      <c r="AY16" s="231">
        <v>150</v>
      </c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0</v>
      </c>
      <c r="S17" s="202">
        <v>0</v>
      </c>
      <c r="T17" s="199">
        <v>0</v>
      </c>
      <c r="U17" s="199"/>
      <c r="V17" s="203"/>
      <c r="W17" s="202"/>
      <c r="X17" s="199"/>
      <c r="Y17" s="202"/>
      <c r="Z17" s="199"/>
      <c r="AA17" s="202"/>
      <c r="AB17" s="199"/>
      <c r="AC17" s="199"/>
      <c r="AD17" s="202"/>
      <c r="AE17" s="204"/>
      <c r="AF17" s="205"/>
      <c r="AG17" s="206"/>
      <c r="AH17" s="198"/>
      <c r="AI17" s="205"/>
      <c r="AJ17" s="198"/>
      <c r="AK17" s="207"/>
      <c r="AL17" s="208"/>
      <c r="AM17" s="206">
        <v>0</v>
      </c>
      <c r="AN17" s="209">
        <v>0</v>
      </c>
      <c r="AO17" s="206"/>
      <c r="AP17" s="207">
        <v>0</v>
      </c>
      <c r="AQ17" s="206">
        <v>0</v>
      </c>
      <c r="AR17" s="207"/>
      <c r="AS17" s="207"/>
      <c r="AT17" s="206">
        <v>0</v>
      </c>
      <c r="AU17" s="793">
        <v>0</v>
      </c>
      <c r="AV17" s="794">
        <v>0</v>
      </c>
      <c r="AW17" s="200">
        <v>0</v>
      </c>
      <c r="AX17" s="200">
        <v>0</v>
      </c>
      <c r="AY17" s="200">
        <v>0</v>
      </c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0</v>
      </c>
      <c r="S18" s="219">
        <v>0</v>
      </c>
      <c r="T18" s="216">
        <v>2213</v>
      </c>
      <c r="U18" s="216"/>
      <c r="V18" s="220"/>
      <c r="W18" s="219"/>
      <c r="X18" s="216"/>
      <c r="Y18" s="219"/>
      <c r="Z18" s="216"/>
      <c r="AA18" s="219"/>
      <c r="AB18" s="216"/>
      <c r="AC18" s="216"/>
      <c r="AD18" s="219"/>
      <c r="AE18" s="222"/>
      <c r="AF18" s="223"/>
      <c r="AG18" s="224"/>
      <c r="AH18" s="215"/>
      <c r="AI18" s="223"/>
      <c r="AJ18" s="215"/>
      <c r="AK18" s="225"/>
      <c r="AL18" s="226"/>
      <c r="AM18" s="224">
        <v>33525</v>
      </c>
      <c r="AN18" s="227">
        <v>-84</v>
      </c>
      <c r="AO18" s="224"/>
      <c r="AP18" s="225">
        <v>0</v>
      </c>
      <c r="AQ18" s="224">
        <v>33441</v>
      </c>
      <c r="AR18" s="225"/>
      <c r="AS18" s="225"/>
      <c r="AT18" s="224">
        <v>8360</v>
      </c>
      <c r="AU18" s="795">
        <v>38960</v>
      </c>
      <c r="AV18" s="796">
        <v>9740</v>
      </c>
      <c r="AW18" s="217">
        <v>84</v>
      </c>
      <c r="AX18" s="217">
        <v>0</v>
      </c>
      <c r="AY18" s="217">
        <v>84</v>
      </c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39285</v>
      </c>
      <c r="S19" s="219">
        <v>4365</v>
      </c>
      <c r="T19" s="216">
        <v>0</v>
      </c>
      <c r="U19" s="216"/>
      <c r="V19" s="220"/>
      <c r="W19" s="219"/>
      <c r="X19" s="216"/>
      <c r="Y19" s="219"/>
      <c r="Z19" s="216"/>
      <c r="AA19" s="219"/>
      <c r="AB19" s="216"/>
      <c r="AC19" s="216"/>
      <c r="AD19" s="219"/>
      <c r="AE19" s="222"/>
      <c r="AF19" s="223"/>
      <c r="AG19" s="224"/>
      <c r="AH19" s="215"/>
      <c r="AI19" s="223"/>
      <c r="AJ19" s="215"/>
      <c r="AK19" s="225"/>
      <c r="AL19" s="226"/>
      <c r="AM19" s="224">
        <v>25062</v>
      </c>
      <c r="AN19" s="227">
        <v>-63</v>
      </c>
      <c r="AO19" s="224"/>
      <c r="AP19" s="225">
        <v>-2703</v>
      </c>
      <c r="AQ19" s="224">
        <v>22296</v>
      </c>
      <c r="AR19" s="225"/>
      <c r="AS19" s="225"/>
      <c r="AT19" s="224">
        <v>3054</v>
      </c>
      <c r="AU19" s="795">
        <v>54225</v>
      </c>
      <c r="AV19" s="796">
        <v>6192</v>
      </c>
      <c r="AW19" s="217">
        <v>63</v>
      </c>
      <c r="AX19" s="217">
        <v>45</v>
      </c>
      <c r="AY19" s="217">
        <v>18</v>
      </c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12963</v>
      </c>
      <c r="S20" s="219">
        <v>1440</v>
      </c>
      <c r="T20" s="216">
        <v>7963</v>
      </c>
      <c r="U20" s="216"/>
      <c r="V20" s="220"/>
      <c r="W20" s="219"/>
      <c r="X20" s="216"/>
      <c r="Y20" s="219"/>
      <c r="Z20" s="216"/>
      <c r="AA20" s="219"/>
      <c r="AB20" s="216"/>
      <c r="AC20" s="216"/>
      <c r="AD20" s="219"/>
      <c r="AE20" s="222"/>
      <c r="AF20" s="223"/>
      <c r="AG20" s="224"/>
      <c r="AH20" s="215"/>
      <c r="AI20" s="223"/>
      <c r="AJ20" s="215"/>
      <c r="AK20" s="225"/>
      <c r="AL20" s="226"/>
      <c r="AM20" s="224">
        <v>9304</v>
      </c>
      <c r="AN20" s="227">
        <v>-23</v>
      </c>
      <c r="AO20" s="224"/>
      <c r="AP20" s="225">
        <v>0</v>
      </c>
      <c r="AQ20" s="224">
        <v>9281</v>
      </c>
      <c r="AR20" s="225"/>
      <c r="AS20" s="225"/>
      <c r="AT20" s="224">
        <v>1166</v>
      </c>
      <c r="AU20" s="795">
        <v>25362</v>
      </c>
      <c r="AV20" s="796">
        <v>3030</v>
      </c>
      <c r="AW20" s="217">
        <v>23</v>
      </c>
      <c r="AX20" s="217">
        <v>17</v>
      </c>
      <c r="AY20" s="217">
        <v>6</v>
      </c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60867</v>
      </c>
      <c r="S21" s="233">
        <v>6763</v>
      </c>
      <c r="T21" s="230">
        <v>5403</v>
      </c>
      <c r="U21" s="230"/>
      <c r="V21" s="234"/>
      <c r="W21" s="233"/>
      <c r="X21" s="230"/>
      <c r="Y21" s="233"/>
      <c r="Z21" s="230"/>
      <c r="AA21" s="233"/>
      <c r="AB21" s="236"/>
      <c r="AC21" s="230"/>
      <c r="AD21" s="237"/>
      <c r="AE21" s="237"/>
      <c r="AF21" s="238"/>
      <c r="AG21" s="239"/>
      <c r="AH21" s="229"/>
      <c r="AI21" s="238"/>
      <c r="AJ21" s="229"/>
      <c r="AK21" s="240"/>
      <c r="AL21" s="241"/>
      <c r="AM21" s="239">
        <v>34870</v>
      </c>
      <c r="AN21" s="242">
        <v>-87</v>
      </c>
      <c r="AO21" s="239"/>
      <c r="AP21" s="240">
        <v>0</v>
      </c>
      <c r="AQ21" s="239">
        <v>34783</v>
      </c>
      <c r="AR21" s="240"/>
      <c r="AS21" s="240"/>
      <c r="AT21" s="239">
        <v>3908</v>
      </c>
      <c r="AU21" s="797">
        <v>98192</v>
      </c>
      <c r="AV21" s="798">
        <v>9640</v>
      </c>
      <c r="AW21" s="231">
        <v>87</v>
      </c>
      <c r="AX21" s="231">
        <v>72</v>
      </c>
      <c r="AY21" s="231">
        <v>15</v>
      </c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21229</v>
      </c>
      <c r="S22" s="202">
        <v>2359</v>
      </c>
      <c r="T22" s="199">
        <v>10701</v>
      </c>
      <c r="U22" s="199"/>
      <c r="V22" s="203"/>
      <c r="W22" s="202"/>
      <c r="X22" s="199"/>
      <c r="Y22" s="202"/>
      <c r="Z22" s="199"/>
      <c r="AA22" s="202"/>
      <c r="AB22" s="199"/>
      <c r="AC22" s="199"/>
      <c r="AD22" s="202"/>
      <c r="AE22" s="204"/>
      <c r="AF22" s="205"/>
      <c r="AG22" s="206"/>
      <c r="AH22" s="198"/>
      <c r="AI22" s="205"/>
      <c r="AJ22" s="198"/>
      <c r="AK22" s="207"/>
      <c r="AL22" s="208"/>
      <c r="AM22" s="206">
        <v>158164</v>
      </c>
      <c r="AN22" s="209">
        <v>-395</v>
      </c>
      <c r="AO22" s="206"/>
      <c r="AP22" s="207">
        <v>0</v>
      </c>
      <c r="AQ22" s="206">
        <v>157769</v>
      </c>
      <c r="AR22" s="207"/>
      <c r="AS22" s="207"/>
      <c r="AT22" s="206">
        <v>22040</v>
      </c>
      <c r="AU22" s="793">
        <v>188526</v>
      </c>
      <c r="AV22" s="794">
        <v>26199</v>
      </c>
      <c r="AW22" s="200">
        <v>395</v>
      </c>
      <c r="AX22" s="200">
        <v>262</v>
      </c>
      <c r="AY22" s="200">
        <v>133</v>
      </c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487236</v>
      </c>
      <c r="S23" s="219">
        <v>54137</v>
      </c>
      <c r="T23" s="216">
        <v>-30689</v>
      </c>
      <c r="U23" s="216"/>
      <c r="V23" s="220"/>
      <c r="W23" s="219"/>
      <c r="X23" s="216"/>
      <c r="Y23" s="219"/>
      <c r="Z23" s="216"/>
      <c r="AA23" s="219"/>
      <c r="AB23" s="216"/>
      <c r="AC23" s="216"/>
      <c r="AD23" s="219"/>
      <c r="AE23" s="222"/>
      <c r="AF23" s="223"/>
      <c r="AG23" s="224"/>
      <c r="AH23" s="215"/>
      <c r="AI23" s="223"/>
      <c r="AJ23" s="215"/>
      <c r="AK23" s="225"/>
      <c r="AL23" s="226"/>
      <c r="AM23" s="224">
        <v>955852</v>
      </c>
      <c r="AN23" s="227">
        <v>-2390</v>
      </c>
      <c r="AO23" s="224"/>
      <c r="AP23" s="225">
        <v>0</v>
      </c>
      <c r="AQ23" s="224">
        <v>953462</v>
      </c>
      <c r="AR23" s="225"/>
      <c r="AS23" s="225"/>
      <c r="AT23" s="224">
        <v>93362</v>
      </c>
      <c r="AU23" s="795">
        <v>1472994</v>
      </c>
      <c r="AV23" s="796">
        <v>142241</v>
      </c>
      <c r="AW23" s="217">
        <v>2390</v>
      </c>
      <c r="AX23" s="217">
        <v>2181</v>
      </c>
      <c r="AY23" s="217">
        <v>209</v>
      </c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9927</v>
      </c>
      <c r="S24" s="219">
        <v>1103</v>
      </c>
      <c r="T24" s="216">
        <v>607</v>
      </c>
      <c r="U24" s="216"/>
      <c r="V24" s="220"/>
      <c r="W24" s="219"/>
      <c r="X24" s="216"/>
      <c r="Y24" s="219"/>
      <c r="Z24" s="216"/>
      <c r="AA24" s="219"/>
      <c r="AB24" s="216"/>
      <c r="AC24" s="216"/>
      <c r="AD24" s="219"/>
      <c r="AE24" s="222"/>
      <c r="AF24" s="223"/>
      <c r="AG24" s="224"/>
      <c r="AH24" s="215"/>
      <c r="AI24" s="223"/>
      <c r="AJ24" s="215"/>
      <c r="AK24" s="225"/>
      <c r="AL24" s="226"/>
      <c r="AM24" s="224">
        <v>8291</v>
      </c>
      <c r="AN24" s="227">
        <v>-21</v>
      </c>
      <c r="AO24" s="224"/>
      <c r="AP24" s="225">
        <v>0</v>
      </c>
      <c r="AQ24" s="224">
        <v>8270</v>
      </c>
      <c r="AR24" s="225"/>
      <c r="AS24" s="225"/>
      <c r="AT24" s="224">
        <v>1034</v>
      </c>
      <c r="AU24" s="795">
        <v>18778</v>
      </c>
      <c r="AV24" s="796">
        <v>2011</v>
      </c>
      <c r="AW24" s="217">
        <v>21</v>
      </c>
      <c r="AX24" s="217">
        <v>16</v>
      </c>
      <c r="AY24" s="217">
        <v>5</v>
      </c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40849</v>
      </c>
      <c r="S25" s="219">
        <v>4539</v>
      </c>
      <c r="T25" s="216">
        <v>-8653</v>
      </c>
      <c r="U25" s="216"/>
      <c r="V25" s="220"/>
      <c r="W25" s="219"/>
      <c r="X25" s="216"/>
      <c r="Y25" s="219"/>
      <c r="Z25" s="216"/>
      <c r="AA25" s="219"/>
      <c r="AB25" s="216"/>
      <c r="AC25" s="216"/>
      <c r="AD25" s="219"/>
      <c r="AE25" s="222"/>
      <c r="AF25" s="223"/>
      <c r="AG25" s="224"/>
      <c r="AH25" s="215"/>
      <c r="AI25" s="223"/>
      <c r="AJ25" s="215"/>
      <c r="AK25" s="225"/>
      <c r="AL25" s="226"/>
      <c r="AM25" s="224">
        <v>32562</v>
      </c>
      <c r="AN25" s="227">
        <v>-81</v>
      </c>
      <c r="AO25" s="224"/>
      <c r="AP25" s="225">
        <v>0</v>
      </c>
      <c r="AQ25" s="224">
        <v>32481</v>
      </c>
      <c r="AR25" s="225"/>
      <c r="AS25" s="225"/>
      <c r="AT25" s="224">
        <v>3474</v>
      </c>
      <c r="AU25" s="795">
        <v>75385</v>
      </c>
      <c r="AV25" s="796">
        <v>7408</v>
      </c>
      <c r="AW25" s="217">
        <v>81</v>
      </c>
      <c r="AX25" s="217">
        <v>70</v>
      </c>
      <c r="AY25" s="217">
        <v>11</v>
      </c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120815</v>
      </c>
      <c r="S26" s="233">
        <v>13424</v>
      </c>
      <c r="T26" s="230">
        <v>-4530</v>
      </c>
      <c r="U26" s="230"/>
      <c r="V26" s="234"/>
      <c r="W26" s="233"/>
      <c r="X26" s="230"/>
      <c r="Y26" s="233"/>
      <c r="Z26" s="230"/>
      <c r="AA26" s="233"/>
      <c r="AB26" s="236"/>
      <c r="AC26" s="230"/>
      <c r="AD26" s="237"/>
      <c r="AE26" s="237"/>
      <c r="AF26" s="238"/>
      <c r="AG26" s="239"/>
      <c r="AH26" s="229"/>
      <c r="AI26" s="238"/>
      <c r="AJ26" s="229"/>
      <c r="AK26" s="240"/>
      <c r="AL26" s="241"/>
      <c r="AM26" s="239">
        <v>48557</v>
      </c>
      <c r="AN26" s="242">
        <v>-121</v>
      </c>
      <c r="AO26" s="239"/>
      <c r="AP26" s="240">
        <v>0</v>
      </c>
      <c r="AQ26" s="239">
        <v>48436</v>
      </c>
      <c r="AR26" s="240"/>
      <c r="AS26" s="240"/>
      <c r="AT26" s="239">
        <v>3783</v>
      </c>
      <c r="AU26" s="797">
        <v>159346</v>
      </c>
      <c r="AV26" s="798">
        <v>11425</v>
      </c>
      <c r="AW26" s="231">
        <v>121</v>
      </c>
      <c r="AX26" s="231">
        <v>125</v>
      </c>
      <c r="AY26" s="231">
        <v>-4</v>
      </c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21741</v>
      </c>
      <c r="S27" s="202">
        <v>2416</v>
      </c>
      <c r="T27" s="199">
        <v>22485</v>
      </c>
      <c r="U27" s="199"/>
      <c r="V27" s="203"/>
      <c r="W27" s="202"/>
      <c r="X27" s="199"/>
      <c r="Y27" s="202"/>
      <c r="Z27" s="199"/>
      <c r="AA27" s="202"/>
      <c r="AB27" s="199"/>
      <c r="AC27" s="199"/>
      <c r="AD27" s="202"/>
      <c r="AE27" s="204"/>
      <c r="AF27" s="205"/>
      <c r="AG27" s="206"/>
      <c r="AH27" s="198"/>
      <c r="AI27" s="205"/>
      <c r="AJ27" s="198"/>
      <c r="AK27" s="207"/>
      <c r="AL27" s="208"/>
      <c r="AM27" s="206">
        <v>24510</v>
      </c>
      <c r="AN27" s="209">
        <v>-61</v>
      </c>
      <c r="AO27" s="206"/>
      <c r="AP27" s="207">
        <v>0</v>
      </c>
      <c r="AQ27" s="206">
        <v>24449</v>
      </c>
      <c r="AR27" s="207"/>
      <c r="AS27" s="207"/>
      <c r="AT27" s="206">
        <v>4238</v>
      </c>
      <c r="AU27" s="793">
        <v>76415</v>
      </c>
      <c r="AV27" s="794">
        <v>13616</v>
      </c>
      <c r="AW27" s="200">
        <v>61</v>
      </c>
      <c r="AX27" s="200">
        <v>28</v>
      </c>
      <c r="AY27" s="200">
        <v>33</v>
      </c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51134</v>
      </c>
      <c r="S28" s="219">
        <v>5682</v>
      </c>
      <c r="T28" s="216">
        <v>-22386</v>
      </c>
      <c r="U28" s="216"/>
      <c r="V28" s="220"/>
      <c r="W28" s="219"/>
      <c r="X28" s="216"/>
      <c r="Y28" s="219"/>
      <c r="Z28" s="216"/>
      <c r="AA28" s="219"/>
      <c r="AB28" s="216"/>
      <c r="AC28" s="216"/>
      <c r="AD28" s="219"/>
      <c r="AE28" s="222"/>
      <c r="AF28" s="223"/>
      <c r="AG28" s="224"/>
      <c r="AH28" s="215"/>
      <c r="AI28" s="223"/>
      <c r="AJ28" s="215"/>
      <c r="AK28" s="225"/>
      <c r="AL28" s="226"/>
      <c r="AM28" s="224">
        <v>9793</v>
      </c>
      <c r="AN28" s="227">
        <v>-24</v>
      </c>
      <c r="AO28" s="224"/>
      <c r="AP28" s="225">
        <v>0</v>
      </c>
      <c r="AQ28" s="224">
        <v>9769</v>
      </c>
      <c r="AR28" s="225"/>
      <c r="AS28" s="225"/>
      <c r="AT28" s="224">
        <v>-120</v>
      </c>
      <c r="AU28" s="795">
        <v>35654</v>
      </c>
      <c r="AV28" s="796">
        <v>-2151</v>
      </c>
      <c r="AW28" s="217">
        <v>24</v>
      </c>
      <c r="AX28" s="217">
        <v>39</v>
      </c>
      <c r="AY28" s="217">
        <v>-15</v>
      </c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185613</v>
      </c>
      <c r="S29" s="219">
        <v>20624</v>
      </c>
      <c r="T29" s="216">
        <v>-1630</v>
      </c>
      <c r="U29" s="216"/>
      <c r="V29" s="220"/>
      <c r="W29" s="219"/>
      <c r="X29" s="216"/>
      <c r="Y29" s="219"/>
      <c r="Z29" s="216"/>
      <c r="AA29" s="219"/>
      <c r="AB29" s="216"/>
      <c r="AC29" s="216"/>
      <c r="AD29" s="219"/>
      <c r="AE29" s="222"/>
      <c r="AF29" s="223"/>
      <c r="AG29" s="224"/>
      <c r="AH29" s="215"/>
      <c r="AI29" s="223"/>
      <c r="AJ29" s="215"/>
      <c r="AK29" s="225"/>
      <c r="AL29" s="226"/>
      <c r="AM29" s="224">
        <v>144023</v>
      </c>
      <c r="AN29" s="227">
        <v>-360</v>
      </c>
      <c r="AO29" s="224"/>
      <c r="AP29" s="225">
        <v>0</v>
      </c>
      <c r="AQ29" s="224">
        <v>143663</v>
      </c>
      <c r="AR29" s="225"/>
      <c r="AS29" s="225"/>
      <c r="AT29" s="224">
        <v>14360</v>
      </c>
      <c r="AU29" s="795">
        <v>336420</v>
      </c>
      <c r="AV29" s="796">
        <v>31691</v>
      </c>
      <c r="AW29" s="217">
        <v>360</v>
      </c>
      <c r="AX29" s="217">
        <v>324</v>
      </c>
      <c r="AY29" s="217">
        <v>36</v>
      </c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8216</v>
      </c>
      <c r="S30" s="219">
        <v>913</v>
      </c>
      <c r="T30" s="216">
        <v>-3473</v>
      </c>
      <c r="U30" s="216"/>
      <c r="V30" s="220"/>
      <c r="W30" s="219"/>
      <c r="X30" s="216"/>
      <c r="Y30" s="219"/>
      <c r="Z30" s="216"/>
      <c r="AA30" s="219"/>
      <c r="AB30" s="216"/>
      <c r="AC30" s="216"/>
      <c r="AD30" s="219"/>
      <c r="AE30" s="222"/>
      <c r="AF30" s="223"/>
      <c r="AG30" s="224"/>
      <c r="AH30" s="215"/>
      <c r="AI30" s="223"/>
      <c r="AJ30" s="215"/>
      <c r="AK30" s="225"/>
      <c r="AL30" s="226"/>
      <c r="AM30" s="224">
        <v>37221</v>
      </c>
      <c r="AN30" s="227">
        <v>-93</v>
      </c>
      <c r="AO30" s="224"/>
      <c r="AP30" s="225">
        <v>0</v>
      </c>
      <c r="AQ30" s="224">
        <v>37128</v>
      </c>
      <c r="AR30" s="225"/>
      <c r="AS30" s="225"/>
      <c r="AT30" s="224">
        <v>2852</v>
      </c>
      <c r="AU30" s="795">
        <v>43015</v>
      </c>
      <c r="AV30" s="796">
        <v>2958</v>
      </c>
      <c r="AW30" s="217">
        <v>93</v>
      </c>
      <c r="AX30" s="217">
        <v>97</v>
      </c>
      <c r="AY30" s="217">
        <v>-4</v>
      </c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68452</v>
      </c>
      <c r="S31" s="233">
        <v>7606</v>
      </c>
      <c r="T31" s="230">
        <v>17683</v>
      </c>
      <c r="U31" s="230"/>
      <c r="V31" s="234"/>
      <c r="W31" s="233"/>
      <c r="X31" s="230"/>
      <c r="Y31" s="233"/>
      <c r="Z31" s="230"/>
      <c r="AA31" s="233"/>
      <c r="AB31" s="236"/>
      <c r="AC31" s="230"/>
      <c r="AD31" s="237"/>
      <c r="AE31" s="237"/>
      <c r="AF31" s="238"/>
      <c r="AG31" s="239"/>
      <c r="AH31" s="229"/>
      <c r="AI31" s="238"/>
      <c r="AJ31" s="229"/>
      <c r="AK31" s="240"/>
      <c r="AL31" s="241"/>
      <c r="AM31" s="239">
        <v>76953</v>
      </c>
      <c r="AN31" s="242">
        <v>-192</v>
      </c>
      <c r="AO31" s="239"/>
      <c r="AP31" s="240">
        <v>0</v>
      </c>
      <c r="AQ31" s="239">
        <v>76761</v>
      </c>
      <c r="AR31" s="240"/>
      <c r="AS31" s="240"/>
      <c r="AT31" s="239">
        <v>10468</v>
      </c>
      <c r="AU31" s="797">
        <v>156041</v>
      </c>
      <c r="AV31" s="798">
        <v>18908</v>
      </c>
      <c r="AW31" s="231">
        <v>192</v>
      </c>
      <c r="AX31" s="231">
        <v>131</v>
      </c>
      <c r="AY31" s="231">
        <v>61</v>
      </c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719714</v>
      </c>
      <c r="S32" s="202">
        <v>79968</v>
      </c>
      <c r="T32" s="199">
        <v>102438</v>
      </c>
      <c r="U32" s="199"/>
      <c r="V32" s="203"/>
      <c r="W32" s="202"/>
      <c r="X32" s="199"/>
      <c r="Y32" s="202"/>
      <c r="Z32" s="199"/>
      <c r="AA32" s="202"/>
      <c r="AB32" s="199"/>
      <c r="AC32" s="199"/>
      <c r="AD32" s="202"/>
      <c r="AE32" s="204"/>
      <c r="AF32" s="205"/>
      <c r="AG32" s="206"/>
      <c r="AH32" s="198"/>
      <c r="AI32" s="205"/>
      <c r="AJ32" s="198"/>
      <c r="AK32" s="207"/>
      <c r="AL32" s="208"/>
      <c r="AM32" s="206">
        <v>1117490</v>
      </c>
      <c r="AN32" s="209">
        <v>-2794</v>
      </c>
      <c r="AO32" s="206"/>
      <c r="AP32" s="207">
        <v>0</v>
      </c>
      <c r="AQ32" s="206">
        <v>1114696</v>
      </c>
      <c r="AR32" s="207"/>
      <c r="AS32" s="207"/>
      <c r="AT32" s="206">
        <v>123300</v>
      </c>
      <c r="AU32" s="793">
        <v>1923643</v>
      </c>
      <c r="AV32" s="794">
        <v>205885</v>
      </c>
      <c r="AW32" s="200">
        <v>2794</v>
      </c>
      <c r="AX32" s="200">
        <v>2336</v>
      </c>
      <c r="AY32" s="200">
        <v>458</v>
      </c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90311</v>
      </c>
      <c r="S33" s="219">
        <v>10035</v>
      </c>
      <c r="T33" s="216">
        <v>-42922</v>
      </c>
      <c r="U33" s="216"/>
      <c r="V33" s="220"/>
      <c r="W33" s="219"/>
      <c r="X33" s="216"/>
      <c r="Y33" s="219"/>
      <c r="Z33" s="216"/>
      <c r="AA33" s="219"/>
      <c r="AB33" s="216"/>
      <c r="AC33" s="216"/>
      <c r="AD33" s="219"/>
      <c r="AE33" s="222"/>
      <c r="AF33" s="223"/>
      <c r="AG33" s="224"/>
      <c r="AH33" s="215"/>
      <c r="AI33" s="223"/>
      <c r="AJ33" s="215"/>
      <c r="AK33" s="225"/>
      <c r="AL33" s="226"/>
      <c r="AM33" s="224">
        <v>44122</v>
      </c>
      <c r="AN33" s="227">
        <v>-110</v>
      </c>
      <c r="AO33" s="224"/>
      <c r="AP33" s="225">
        <v>0</v>
      </c>
      <c r="AQ33" s="224">
        <v>44012</v>
      </c>
      <c r="AR33" s="225"/>
      <c r="AS33" s="225"/>
      <c r="AT33" s="224">
        <v>955</v>
      </c>
      <c r="AU33" s="795">
        <v>110014</v>
      </c>
      <c r="AV33" s="796">
        <v>2442</v>
      </c>
      <c r="AW33" s="217">
        <v>110</v>
      </c>
      <c r="AX33" s="217">
        <v>151</v>
      </c>
      <c r="AY33" s="217">
        <v>-41</v>
      </c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321823</v>
      </c>
      <c r="S34" s="219">
        <v>35758</v>
      </c>
      <c r="T34" s="216">
        <v>-12419</v>
      </c>
      <c r="U34" s="216"/>
      <c r="V34" s="220"/>
      <c r="W34" s="219"/>
      <c r="X34" s="216"/>
      <c r="Y34" s="219"/>
      <c r="Z34" s="216"/>
      <c r="AA34" s="219"/>
      <c r="AB34" s="216"/>
      <c r="AC34" s="216"/>
      <c r="AD34" s="219"/>
      <c r="AE34" s="222"/>
      <c r="AF34" s="223"/>
      <c r="AG34" s="224"/>
      <c r="AH34" s="215"/>
      <c r="AI34" s="223"/>
      <c r="AJ34" s="215"/>
      <c r="AK34" s="225"/>
      <c r="AL34" s="226"/>
      <c r="AM34" s="224">
        <v>422310</v>
      </c>
      <c r="AN34" s="227">
        <v>-1056</v>
      </c>
      <c r="AO34" s="224"/>
      <c r="AP34" s="225">
        <v>0</v>
      </c>
      <c r="AQ34" s="224">
        <v>421254</v>
      </c>
      <c r="AR34" s="225"/>
      <c r="AS34" s="225"/>
      <c r="AT34" s="224">
        <v>41230</v>
      </c>
      <c r="AU34" s="795">
        <v>732253</v>
      </c>
      <c r="AV34" s="796">
        <v>65476</v>
      </c>
      <c r="AW34" s="217">
        <v>1056</v>
      </c>
      <c r="AX34" s="217">
        <v>964</v>
      </c>
      <c r="AY34" s="217">
        <v>92</v>
      </c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143566</v>
      </c>
      <c r="S35" s="219">
        <v>15952</v>
      </c>
      <c r="T35" s="216">
        <v>-28423</v>
      </c>
      <c r="U35" s="216"/>
      <c r="V35" s="220"/>
      <c r="W35" s="219"/>
      <c r="X35" s="216"/>
      <c r="Y35" s="219"/>
      <c r="Z35" s="216"/>
      <c r="AA35" s="219"/>
      <c r="AB35" s="216"/>
      <c r="AC35" s="216"/>
      <c r="AD35" s="219"/>
      <c r="AE35" s="222"/>
      <c r="AF35" s="223"/>
      <c r="AG35" s="224"/>
      <c r="AH35" s="215"/>
      <c r="AI35" s="223"/>
      <c r="AJ35" s="215"/>
      <c r="AK35" s="225"/>
      <c r="AL35" s="226"/>
      <c r="AM35" s="224">
        <v>118418</v>
      </c>
      <c r="AN35" s="227">
        <v>-296</v>
      </c>
      <c r="AO35" s="224"/>
      <c r="AP35" s="225">
        <v>0</v>
      </c>
      <c r="AQ35" s="224">
        <v>118122</v>
      </c>
      <c r="AR35" s="225"/>
      <c r="AS35" s="225"/>
      <c r="AT35" s="224">
        <v>6395</v>
      </c>
      <c r="AU35" s="795">
        <v>226310</v>
      </c>
      <c r="AV35" s="796">
        <v>9574</v>
      </c>
      <c r="AW35" s="217">
        <v>296</v>
      </c>
      <c r="AX35" s="217">
        <v>348</v>
      </c>
      <c r="AY35" s="217">
        <v>-52</v>
      </c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10821</v>
      </c>
      <c r="S36" s="233">
        <v>1202</v>
      </c>
      <c r="T36" s="230">
        <v>0</v>
      </c>
      <c r="U36" s="230"/>
      <c r="V36" s="234"/>
      <c r="W36" s="233"/>
      <c r="X36" s="230"/>
      <c r="Y36" s="233"/>
      <c r="Z36" s="230"/>
      <c r="AA36" s="233"/>
      <c r="AB36" s="236"/>
      <c r="AC36" s="230"/>
      <c r="AD36" s="237"/>
      <c r="AE36" s="237"/>
      <c r="AF36" s="238"/>
      <c r="AG36" s="239"/>
      <c r="AH36" s="229"/>
      <c r="AI36" s="238"/>
      <c r="AJ36" s="229"/>
      <c r="AK36" s="240"/>
      <c r="AL36" s="241"/>
      <c r="AM36" s="239">
        <v>8712</v>
      </c>
      <c r="AN36" s="242">
        <v>-22</v>
      </c>
      <c r="AO36" s="239"/>
      <c r="AP36" s="240">
        <v>-2242</v>
      </c>
      <c r="AQ36" s="239">
        <v>6448</v>
      </c>
      <c r="AR36" s="240"/>
      <c r="AS36" s="240"/>
      <c r="AT36" s="239">
        <v>584</v>
      </c>
      <c r="AU36" s="797">
        <v>14511</v>
      </c>
      <c r="AV36" s="798">
        <v>1256</v>
      </c>
      <c r="AW36" s="231">
        <v>22</v>
      </c>
      <c r="AX36" s="231">
        <v>21</v>
      </c>
      <c r="AY36" s="231">
        <v>1</v>
      </c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99273</v>
      </c>
      <c r="S37" s="202">
        <v>11030</v>
      </c>
      <c r="T37" s="199">
        <v>14038</v>
      </c>
      <c r="U37" s="199"/>
      <c r="V37" s="203"/>
      <c r="W37" s="202"/>
      <c r="X37" s="199"/>
      <c r="Y37" s="202"/>
      <c r="Z37" s="199"/>
      <c r="AA37" s="202"/>
      <c r="AB37" s="199"/>
      <c r="AC37" s="199"/>
      <c r="AD37" s="202"/>
      <c r="AE37" s="204"/>
      <c r="AF37" s="205"/>
      <c r="AG37" s="206"/>
      <c r="AH37" s="198"/>
      <c r="AI37" s="205"/>
      <c r="AJ37" s="198"/>
      <c r="AK37" s="207"/>
      <c r="AL37" s="208"/>
      <c r="AM37" s="206">
        <v>146381</v>
      </c>
      <c r="AN37" s="209">
        <v>-366</v>
      </c>
      <c r="AO37" s="206"/>
      <c r="AP37" s="207">
        <v>0</v>
      </c>
      <c r="AQ37" s="206">
        <v>146015</v>
      </c>
      <c r="AR37" s="207"/>
      <c r="AS37" s="207"/>
      <c r="AT37" s="206">
        <v>14996</v>
      </c>
      <c r="AU37" s="793">
        <v>249156</v>
      </c>
      <c r="AV37" s="794">
        <v>24277</v>
      </c>
      <c r="AW37" s="200">
        <v>366</v>
      </c>
      <c r="AX37" s="200">
        <v>323</v>
      </c>
      <c r="AY37" s="200">
        <v>43</v>
      </c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514839</v>
      </c>
      <c r="S38" s="219">
        <v>57204</v>
      </c>
      <c r="T38" s="216">
        <v>-53345</v>
      </c>
      <c r="U38" s="216"/>
      <c r="V38" s="220"/>
      <c r="W38" s="219"/>
      <c r="X38" s="216"/>
      <c r="Y38" s="219"/>
      <c r="Z38" s="216"/>
      <c r="AA38" s="219"/>
      <c r="AB38" s="216"/>
      <c r="AC38" s="216"/>
      <c r="AD38" s="219"/>
      <c r="AE38" s="222"/>
      <c r="AF38" s="223"/>
      <c r="AG38" s="224"/>
      <c r="AH38" s="215"/>
      <c r="AI38" s="223"/>
      <c r="AJ38" s="215"/>
      <c r="AK38" s="225"/>
      <c r="AL38" s="226"/>
      <c r="AM38" s="224">
        <v>207850</v>
      </c>
      <c r="AN38" s="227">
        <v>-520</v>
      </c>
      <c r="AO38" s="224"/>
      <c r="AP38" s="225">
        <v>0</v>
      </c>
      <c r="AQ38" s="224">
        <v>207330</v>
      </c>
      <c r="AR38" s="225"/>
      <c r="AS38" s="225"/>
      <c r="AT38" s="224">
        <v>13381</v>
      </c>
      <c r="AU38" s="795">
        <v>653952</v>
      </c>
      <c r="AV38" s="796">
        <v>39445</v>
      </c>
      <c r="AW38" s="217">
        <v>520</v>
      </c>
      <c r="AX38" s="217">
        <v>578</v>
      </c>
      <c r="AY38" s="217">
        <v>-58</v>
      </c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8625</v>
      </c>
      <c r="S39" s="219">
        <v>958</v>
      </c>
      <c r="T39" s="216">
        <v>0</v>
      </c>
      <c r="U39" s="216"/>
      <c r="V39" s="220"/>
      <c r="W39" s="219"/>
      <c r="X39" s="216"/>
      <c r="Y39" s="219"/>
      <c r="Z39" s="216"/>
      <c r="AA39" s="219"/>
      <c r="AB39" s="216"/>
      <c r="AC39" s="216"/>
      <c r="AD39" s="219"/>
      <c r="AE39" s="222"/>
      <c r="AF39" s="223"/>
      <c r="AG39" s="224"/>
      <c r="AH39" s="215"/>
      <c r="AI39" s="223"/>
      <c r="AJ39" s="215"/>
      <c r="AK39" s="225"/>
      <c r="AL39" s="226"/>
      <c r="AM39" s="224">
        <v>8932</v>
      </c>
      <c r="AN39" s="227">
        <v>-22</v>
      </c>
      <c r="AO39" s="224"/>
      <c r="AP39" s="225">
        <v>0</v>
      </c>
      <c r="AQ39" s="224">
        <v>8910</v>
      </c>
      <c r="AR39" s="225"/>
      <c r="AS39" s="225"/>
      <c r="AT39" s="224">
        <v>1526</v>
      </c>
      <c r="AU39" s="795">
        <v>22326</v>
      </c>
      <c r="AV39" s="796">
        <v>3446</v>
      </c>
      <c r="AW39" s="217">
        <v>22</v>
      </c>
      <c r="AX39" s="217">
        <v>11</v>
      </c>
      <c r="AY39" s="217">
        <v>11</v>
      </c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229147</v>
      </c>
      <c r="S40" s="219">
        <v>25461</v>
      </c>
      <c r="T40" s="216">
        <v>-1688</v>
      </c>
      <c r="U40" s="216"/>
      <c r="V40" s="220"/>
      <c r="W40" s="219"/>
      <c r="X40" s="216"/>
      <c r="Y40" s="219"/>
      <c r="Z40" s="216"/>
      <c r="AA40" s="219"/>
      <c r="AB40" s="216"/>
      <c r="AC40" s="216"/>
      <c r="AD40" s="219"/>
      <c r="AE40" s="222"/>
      <c r="AF40" s="223"/>
      <c r="AG40" s="224"/>
      <c r="AH40" s="215"/>
      <c r="AI40" s="223"/>
      <c r="AJ40" s="215"/>
      <c r="AK40" s="225"/>
      <c r="AL40" s="226"/>
      <c r="AM40" s="224">
        <v>129343</v>
      </c>
      <c r="AN40" s="227">
        <v>-323</v>
      </c>
      <c r="AO40" s="224"/>
      <c r="AP40" s="225">
        <v>0</v>
      </c>
      <c r="AQ40" s="224">
        <v>129020</v>
      </c>
      <c r="AR40" s="225"/>
      <c r="AS40" s="225"/>
      <c r="AT40" s="224">
        <v>11165</v>
      </c>
      <c r="AU40" s="795">
        <v>347857</v>
      </c>
      <c r="AV40" s="796">
        <v>27778</v>
      </c>
      <c r="AW40" s="217">
        <v>323</v>
      </c>
      <c r="AX40" s="217">
        <v>317</v>
      </c>
      <c r="AY40" s="217">
        <v>6</v>
      </c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91842</v>
      </c>
      <c r="S41" s="233">
        <v>10205</v>
      </c>
      <c r="T41" s="230">
        <v>7591</v>
      </c>
      <c r="U41" s="230"/>
      <c r="V41" s="234"/>
      <c r="W41" s="233"/>
      <c r="X41" s="230"/>
      <c r="Y41" s="233"/>
      <c r="Z41" s="230"/>
      <c r="AA41" s="233"/>
      <c r="AB41" s="236"/>
      <c r="AC41" s="230"/>
      <c r="AD41" s="237"/>
      <c r="AE41" s="237"/>
      <c r="AF41" s="238"/>
      <c r="AG41" s="239"/>
      <c r="AH41" s="229"/>
      <c r="AI41" s="238"/>
      <c r="AJ41" s="229"/>
      <c r="AK41" s="240"/>
      <c r="AL41" s="241"/>
      <c r="AM41" s="239">
        <v>87501</v>
      </c>
      <c r="AN41" s="242">
        <v>-219</v>
      </c>
      <c r="AO41" s="239"/>
      <c r="AP41" s="240">
        <v>0</v>
      </c>
      <c r="AQ41" s="239">
        <v>87282</v>
      </c>
      <c r="AR41" s="240"/>
      <c r="AS41" s="240"/>
      <c r="AT41" s="239">
        <v>8829</v>
      </c>
      <c r="AU41" s="797">
        <v>182302</v>
      </c>
      <c r="AV41" s="798">
        <v>17316</v>
      </c>
      <c r="AW41" s="231">
        <v>219</v>
      </c>
      <c r="AX41" s="231">
        <v>195</v>
      </c>
      <c r="AY41" s="231">
        <v>24</v>
      </c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358772</v>
      </c>
      <c r="S42" s="202">
        <v>39864</v>
      </c>
      <c r="T42" s="199">
        <v>56784</v>
      </c>
      <c r="U42" s="199"/>
      <c r="V42" s="203"/>
      <c r="W42" s="202"/>
      <c r="X42" s="199"/>
      <c r="Y42" s="202"/>
      <c r="Z42" s="199"/>
      <c r="AA42" s="202"/>
      <c r="AB42" s="199"/>
      <c r="AC42" s="199"/>
      <c r="AD42" s="202"/>
      <c r="AE42" s="204"/>
      <c r="AF42" s="205"/>
      <c r="AG42" s="206"/>
      <c r="AH42" s="198"/>
      <c r="AI42" s="205"/>
      <c r="AJ42" s="198"/>
      <c r="AK42" s="207"/>
      <c r="AL42" s="208"/>
      <c r="AM42" s="206">
        <v>706304</v>
      </c>
      <c r="AN42" s="209">
        <v>-1766</v>
      </c>
      <c r="AO42" s="206"/>
      <c r="AP42" s="207">
        <v>-2965</v>
      </c>
      <c r="AQ42" s="206">
        <v>701573</v>
      </c>
      <c r="AR42" s="207"/>
      <c r="AS42" s="207"/>
      <c r="AT42" s="206">
        <v>94133</v>
      </c>
      <c r="AU42" s="793">
        <v>1159022</v>
      </c>
      <c r="AV42" s="794">
        <v>149375</v>
      </c>
      <c r="AW42" s="200">
        <v>1766</v>
      </c>
      <c r="AX42" s="200">
        <v>1229</v>
      </c>
      <c r="AY42" s="200">
        <v>537</v>
      </c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390776</v>
      </c>
      <c r="S43" s="219">
        <v>43420</v>
      </c>
      <c r="T43" s="216">
        <v>-182501</v>
      </c>
      <c r="U43" s="216"/>
      <c r="V43" s="220"/>
      <c r="W43" s="219"/>
      <c r="X43" s="216"/>
      <c r="Y43" s="219"/>
      <c r="Z43" s="216"/>
      <c r="AA43" s="219"/>
      <c r="AB43" s="216"/>
      <c r="AC43" s="216"/>
      <c r="AD43" s="219"/>
      <c r="AE43" s="222"/>
      <c r="AF43" s="223"/>
      <c r="AG43" s="224"/>
      <c r="AH43" s="215"/>
      <c r="AI43" s="223"/>
      <c r="AJ43" s="215"/>
      <c r="AK43" s="225"/>
      <c r="AL43" s="226"/>
      <c r="AM43" s="224">
        <v>175476</v>
      </c>
      <c r="AN43" s="227">
        <v>-439</v>
      </c>
      <c r="AO43" s="224"/>
      <c r="AP43" s="225">
        <v>0</v>
      </c>
      <c r="AQ43" s="224">
        <v>175037</v>
      </c>
      <c r="AR43" s="225"/>
      <c r="AS43" s="225"/>
      <c r="AT43" s="224">
        <v>465</v>
      </c>
      <c r="AU43" s="795">
        <v>416626</v>
      </c>
      <c r="AV43" s="796">
        <v>-4104</v>
      </c>
      <c r="AW43" s="217">
        <v>439</v>
      </c>
      <c r="AX43" s="217">
        <v>651</v>
      </c>
      <c r="AY43" s="217">
        <v>-212</v>
      </c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21466</v>
      </c>
      <c r="S44" s="219">
        <v>2385</v>
      </c>
      <c r="T44" s="216">
        <v>-3393</v>
      </c>
      <c r="U44" s="216"/>
      <c r="V44" s="220"/>
      <c r="W44" s="219"/>
      <c r="X44" s="216"/>
      <c r="Y44" s="219"/>
      <c r="Z44" s="216"/>
      <c r="AA44" s="219"/>
      <c r="AB44" s="216"/>
      <c r="AC44" s="216"/>
      <c r="AD44" s="219"/>
      <c r="AE44" s="222"/>
      <c r="AF44" s="223"/>
      <c r="AG44" s="224"/>
      <c r="AH44" s="215"/>
      <c r="AI44" s="223"/>
      <c r="AJ44" s="215"/>
      <c r="AK44" s="225"/>
      <c r="AL44" s="226"/>
      <c r="AM44" s="224">
        <v>80366</v>
      </c>
      <c r="AN44" s="227">
        <v>-201</v>
      </c>
      <c r="AO44" s="224"/>
      <c r="AP44" s="225">
        <v>0</v>
      </c>
      <c r="AQ44" s="224">
        <v>80165</v>
      </c>
      <c r="AR44" s="225"/>
      <c r="AS44" s="225"/>
      <c r="AT44" s="224">
        <v>6137</v>
      </c>
      <c r="AU44" s="795">
        <v>98193</v>
      </c>
      <c r="AV44" s="796">
        <v>7076</v>
      </c>
      <c r="AW44" s="217">
        <v>201</v>
      </c>
      <c r="AX44" s="217">
        <v>209</v>
      </c>
      <c r="AY44" s="217">
        <v>-8</v>
      </c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38037</v>
      </c>
      <c r="S45" s="219">
        <v>4226</v>
      </c>
      <c r="T45" s="216">
        <v>2555</v>
      </c>
      <c r="U45" s="216"/>
      <c r="V45" s="220"/>
      <c r="W45" s="219"/>
      <c r="X45" s="216"/>
      <c r="Y45" s="219"/>
      <c r="Z45" s="216"/>
      <c r="AA45" s="219"/>
      <c r="AB45" s="216"/>
      <c r="AC45" s="216"/>
      <c r="AD45" s="219"/>
      <c r="AE45" s="222"/>
      <c r="AF45" s="223"/>
      <c r="AG45" s="224"/>
      <c r="AH45" s="215"/>
      <c r="AI45" s="223"/>
      <c r="AJ45" s="215"/>
      <c r="AK45" s="225"/>
      <c r="AL45" s="226"/>
      <c r="AM45" s="224">
        <v>103676</v>
      </c>
      <c r="AN45" s="227">
        <v>-259</v>
      </c>
      <c r="AO45" s="224"/>
      <c r="AP45" s="225">
        <v>0</v>
      </c>
      <c r="AQ45" s="224">
        <v>103417</v>
      </c>
      <c r="AR45" s="225"/>
      <c r="AS45" s="225"/>
      <c r="AT45" s="224">
        <v>10950</v>
      </c>
      <c r="AU45" s="795">
        <v>145181</v>
      </c>
      <c r="AV45" s="796">
        <v>15067</v>
      </c>
      <c r="AW45" s="217">
        <v>259</v>
      </c>
      <c r="AX45" s="217">
        <v>224</v>
      </c>
      <c r="AY45" s="217">
        <v>35</v>
      </c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306175</v>
      </c>
      <c r="S46" s="233">
        <v>34019</v>
      </c>
      <c r="T46" s="230">
        <v>-40995</v>
      </c>
      <c r="U46" s="230"/>
      <c r="V46" s="234"/>
      <c r="W46" s="233"/>
      <c r="X46" s="230"/>
      <c r="Y46" s="233"/>
      <c r="Z46" s="230"/>
      <c r="AA46" s="233"/>
      <c r="AB46" s="236"/>
      <c r="AC46" s="230"/>
      <c r="AD46" s="237"/>
      <c r="AE46" s="237"/>
      <c r="AF46" s="238"/>
      <c r="AG46" s="239"/>
      <c r="AH46" s="229"/>
      <c r="AI46" s="238"/>
      <c r="AJ46" s="229"/>
      <c r="AK46" s="240"/>
      <c r="AL46" s="241"/>
      <c r="AM46" s="239">
        <v>182250</v>
      </c>
      <c r="AN46" s="242">
        <v>-456</v>
      </c>
      <c r="AO46" s="239"/>
      <c r="AP46" s="240">
        <v>0</v>
      </c>
      <c r="AQ46" s="239">
        <v>181794</v>
      </c>
      <c r="AR46" s="240"/>
      <c r="AS46" s="240"/>
      <c r="AT46" s="239">
        <v>10345</v>
      </c>
      <c r="AU46" s="797">
        <v>439157</v>
      </c>
      <c r="AV46" s="798">
        <v>23784</v>
      </c>
      <c r="AW46" s="231">
        <v>456</v>
      </c>
      <c r="AX46" s="231">
        <v>528</v>
      </c>
      <c r="AY46" s="231">
        <v>-72</v>
      </c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7961</v>
      </c>
      <c r="S47" s="202">
        <v>885</v>
      </c>
      <c r="T47" s="199">
        <v>0</v>
      </c>
      <c r="U47" s="199"/>
      <c r="V47" s="203"/>
      <c r="W47" s="202"/>
      <c r="X47" s="199"/>
      <c r="Y47" s="202"/>
      <c r="Z47" s="199"/>
      <c r="AA47" s="202"/>
      <c r="AB47" s="199"/>
      <c r="AC47" s="199"/>
      <c r="AD47" s="202"/>
      <c r="AE47" s="204"/>
      <c r="AF47" s="205"/>
      <c r="AG47" s="206"/>
      <c r="AH47" s="198"/>
      <c r="AI47" s="205"/>
      <c r="AJ47" s="198"/>
      <c r="AK47" s="207"/>
      <c r="AL47" s="208"/>
      <c r="AM47" s="206">
        <v>72884</v>
      </c>
      <c r="AN47" s="209">
        <v>-182</v>
      </c>
      <c r="AO47" s="206"/>
      <c r="AP47" s="207">
        <v>0</v>
      </c>
      <c r="AQ47" s="206">
        <v>72702</v>
      </c>
      <c r="AR47" s="207"/>
      <c r="AS47" s="207"/>
      <c r="AT47" s="206">
        <v>12000</v>
      </c>
      <c r="AU47" s="793">
        <v>87041</v>
      </c>
      <c r="AV47" s="794">
        <v>14261</v>
      </c>
      <c r="AW47" s="200">
        <v>182</v>
      </c>
      <c r="AX47" s="200">
        <v>93</v>
      </c>
      <c r="AY47" s="200">
        <v>89</v>
      </c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30948</v>
      </c>
      <c r="S48" s="219">
        <v>3439</v>
      </c>
      <c r="T48" s="216">
        <v>-4473</v>
      </c>
      <c r="U48" s="216"/>
      <c r="V48" s="220"/>
      <c r="W48" s="219"/>
      <c r="X48" s="216"/>
      <c r="Y48" s="219"/>
      <c r="Z48" s="216"/>
      <c r="AA48" s="219"/>
      <c r="AB48" s="216"/>
      <c r="AC48" s="216"/>
      <c r="AD48" s="219"/>
      <c r="AE48" s="222"/>
      <c r="AF48" s="223"/>
      <c r="AG48" s="224"/>
      <c r="AH48" s="215"/>
      <c r="AI48" s="223"/>
      <c r="AJ48" s="215"/>
      <c r="AK48" s="225"/>
      <c r="AL48" s="226"/>
      <c r="AM48" s="224">
        <v>23522</v>
      </c>
      <c r="AN48" s="227">
        <v>-59</v>
      </c>
      <c r="AO48" s="224"/>
      <c r="AP48" s="225">
        <v>0</v>
      </c>
      <c r="AQ48" s="224">
        <v>23463</v>
      </c>
      <c r="AR48" s="225"/>
      <c r="AS48" s="225"/>
      <c r="AT48" s="224">
        <v>1286</v>
      </c>
      <c r="AU48" s="795">
        <v>49872</v>
      </c>
      <c r="AV48" s="796">
        <v>2742</v>
      </c>
      <c r="AW48" s="217">
        <v>59</v>
      </c>
      <c r="AX48" s="217">
        <v>69</v>
      </c>
      <c r="AY48" s="217">
        <v>-10</v>
      </c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10141</v>
      </c>
      <c r="S49" s="219">
        <v>1127</v>
      </c>
      <c r="T49" s="216">
        <v>31781</v>
      </c>
      <c r="U49" s="216"/>
      <c r="V49" s="220"/>
      <c r="W49" s="219"/>
      <c r="X49" s="216"/>
      <c r="Y49" s="219"/>
      <c r="Z49" s="216"/>
      <c r="AA49" s="219"/>
      <c r="AB49" s="216"/>
      <c r="AC49" s="216"/>
      <c r="AD49" s="219"/>
      <c r="AE49" s="222"/>
      <c r="AF49" s="223"/>
      <c r="AG49" s="224"/>
      <c r="AH49" s="215"/>
      <c r="AI49" s="223"/>
      <c r="AJ49" s="215"/>
      <c r="AK49" s="225"/>
      <c r="AL49" s="226"/>
      <c r="AM49" s="224">
        <v>41682</v>
      </c>
      <c r="AN49" s="227">
        <v>-104</v>
      </c>
      <c r="AO49" s="224"/>
      <c r="AP49" s="225">
        <v>0</v>
      </c>
      <c r="AQ49" s="224">
        <v>41578</v>
      </c>
      <c r="AR49" s="225"/>
      <c r="AS49" s="225"/>
      <c r="AT49" s="224">
        <v>9037</v>
      </c>
      <c r="AU49" s="795">
        <v>88218</v>
      </c>
      <c r="AV49" s="796">
        <v>19011</v>
      </c>
      <c r="AW49" s="217">
        <v>104</v>
      </c>
      <c r="AX49" s="217">
        <v>20</v>
      </c>
      <c r="AY49" s="217">
        <v>84</v>
      </c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106291</v>
      </c>
      <c r="S50" s="219">
        <v>11810</v>
      </c>
      <c r="T50" s="216">
        <v>-21172</v>
      </c>
      <c r="U50" s="216"/>
      <c r="V50" s="220"/>
      <c r="W50" s="219"/>
      <c r="X50" s="216"/>
      <c r="Y50" s="219"/>
      <c r="Z50" s="216"/>
      <c r="AA50" s="219"/>
      <c r="AB50" s="216"/>
      <c r="AC50" s="216"/>
      <c r="AD50" s="219"/>
      <c r="AE50" s="222"/>
      <c r="AF50" s="223"/>
      <c r="AG50" s="224"/>
      <c r="AH50" s="215"/>
      <c r="AI50" s="223"/>
      <c r="AJ50" s="215"/>
      <c r="AK50" s="225"/>
      <c r="AL50" s="226"/>
      <c r="AM50" s="224">
        <v>59926</v>
      </c>
      <c r="AN50" s="227">
        <v>-150</v>
      </c>
      <c r="AO50" s="224"/>
      <c r="AP50" s="225">
        <v>-1706</v>
      </c>
      <c r="AQ50" s="224">
        <v>58070</v>
      </c>
      <c r="AR50" s="225"/>
      <c r="AS50" s="225"/>
      <c r="AT50" s="224">
        <v>1680</v>
      </c>
      <c r="AU50" s="795">
        <v>133885</v>
      </c>
      <c r="AV50" s="796">
        <v>3322</v>
      </c>
      <c r="AW50" s="217">
        <v>150</v>
      </c>
      <c r="AX50" s="217">
        <v>197</v>
      </c>
      <c r="AY50" s="217">
        <v>-47</v>
      </c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61405</v>
      </c>
      <c r="S51" s="233">
        <v>6823</v>
      </c>
      <c r="T51" s="230">
        <v>-4826</v>
      </c>
      <c r="U51" s="230"/>
      <c r="V51" s="234"/>
      <c r="W51" s="233"/>
      <c r="X51" s="230"/>
      <c r="Y51" s="233"/>
      <c r="Z51" s="230"/>
      <c r="AA51" s="233"/>
      <c r="AB51" s="236"/>
      <c r="AC51" s="230"/>
      <c r="AD51" s="237"/>
      <c r="AE51" s="237"/>
      <c r="AF51" s="238"/>
      <c r="AG51" s="239"/>
      <c r="AH51" s="229"/>
      <c r="AI51" s="238"/>
      <c r="AJ51" s="229"/>
      <c r="AK51" s="240"/>
      <c r="AL51" s="241"/>
      <c r="AM51" s="239">
        <v>269041</v>
      </c>
      <c r="AN51" s="242">
        <v>-673</v>
      </c>
      <c r="AO51" s="239"/>
      <c r="AP51" s="240">
        <v>0</v>
      </c>
      <c r="AQ51" s="239">
        <v>268368</v>
      </c>
      <c r="AR51" s="240"/>
      <c r="AS51" s="240"/>
      <c r="AT51" s="239">
        <v>16084</v>
      </c>
      <c r="AU51" s="797">
        <v>315962</v>
      </c>
      <c r="AV51" s="798">
        <v>17775</v>
      </c>
      <c r="AW51" s="231">
        <v>673</v>
      </c>
      <c r="AX51" s="231">
        <v>767</v>
      </c>
      <c r="AY51" s="231">
        <v>-94</v>
      </c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24337</v>
      </c>
      <c r="S52" s="202">
        <v>2704</v>
      </c>
      <c r="T52" s="199">
        <v>11802</v>
      </c>
      <c r="U52" s="199"/>
      <c r="V52" s="203"/>
      <c r="W52" s="202"/>
      <c r="X52" s="199"/>
      <c r="Y52" s="202"/>
      <c r="Z52" s="199"/>
      <c r="AA52" s="202"/>
      <c r="AB52" s="199"/>
      <c r="AC52" s="199"/>
      <c r="AD52" s="202"/>
      <c r="AE52" s="204"/>
      <c r="AF52" s="205"/>
      <c r="AG52" s="206"/>
      <c r="AH52" s="198"/>
      <c r="AI52" s="205"/>
      <c r="AJ52" s="198"/>
      <c r="AK52" s="207"/>
      <c r="AL52" s="208"/>
      <c r="AM52" s="206">
        <v>16498</v>
      </c>
      <c r="AN52" s="209">
        <v>-41</v>
      </c>
      <c r="AO52" s="206"/>
      <c r="AP52" s="207">
        <v>0</v>
      </c>
      <c r="AQ52" s="206">
        <v>16457</v>
      </c>
      <c r="AR52" s="207"/>
      <c r="AS52" s="207"/>
      <c r="AT52" s="206">
        <v>2442</v>
      </c>
      <c r="AU52" s="793">
        <v>46284</v>
      </c>
      <c r="AV52" s="794">
        <v>5853</v>
      </c>
      <c r="AW52" s="200">
        <v>41</v>
      </c>
      <c r="AX52" s="200">
        <v>25</v>
      </c>
      <c r="AY52" s="200">
        <v>16</v>
      </c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10701</v>
      </c>
      <c r="S53" s="219">
        <v>1189</v>
      </c>
      <c r="T53" s="216">
        <v>-5947</v>
      </c>
      <c r="U53" s="216"/>
      <c r="V53" s="220"/>
      <c r="W53" s="219"/>
      <c r="X53" s="216"/>
      <c r="Y53" s="219"/>
      <c r="Z53" s="216"/>
      <c r="AA53" s="219"/>
      <c r="AB53" s="216"/>
      <c r="AC53" s="216"/>
      <c r="AD53" s="219"/>
      <c r="AE53" s="222"/>
      <c r="AF53" s="223"/>
      <c r="AG53" s="224"/>
      <c r="AH53" s="215"/>
      <c r="AI53" s="223"/>
      <c r="AJ53" s="215"/>
      <c r="AK53" s="225"/>
      <c r="AL53" s="226"/>
      <c r="AM53" s="224">
        <v>28302</v>
      </c>
      <c r="AN53" s="227">
        <v>-71</v>
      </c>
      <c r="AO53" s="224"/>
      <c r="AP53" s="225">
        <v>0</v>
      </c>
      <c r="AQ53" s="224">
        <v>28231</v>
      </c>
      <c r="AR53" s="225"/>
      <c r="AS53" s="225"/>
      <c r="AT53" s="224">
        <v>-2228</v>
      </c>
      <c r="AU53" s="795">
        <v>32973</v>
      </c>
      <c r="AV53" s="796">
        <v>-2823</v>
      </c>
      <c r="AW53" s="217">
        <v>71</v>
      </c>
      <c r="AX53" s="217">
        <v>140</v>
      </c>
      <c r="AY53" s="217">
        <v>-69</v>
      </c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87424</v>
      </c>
      <c r="S54" s="219">
        <v>9714</v>
      </c>
      <c r="T54" s="216">
        <v>9376</v>
      </c>
      <c r="U54" s="216"/>
      <c r="V54" s="220"/>
      <c r="W54" s="219"/>
      <c r="X54" s="216"/>
      <c r="Y54" s="219"/>
      <c r="Z54" s="216"/>
      <c r="AA54" s="219"/>
      <c r="AB54" s="216"/>
      <c r="AC54" s="216"/>
      <c r="AD54" s="219"/>
      <c r="AE54" s="222"/>
      <c r="AF54" s="223"/>
      <c r="AG54" s="224"/>
      <c r="AH54" s="215"/>
      <c r="AI54" s="223"/>
      <c r="AJ54" s="215"/>
      <c r="AK54" s="225"/>
      <c r="AL54" s="226"/>
      <c r="AM54" s="224">
        <v>182548</v>
      </c>
      <c r="AN54" s="227">
        <v>-456</v>
      </c>
      <c r="AO54" s="224"/>
      <c r="AP54" s="225">
        <v>0</v>
      </c>
      <c r="AQ54" s="224">
        <v>182092</v>
      </c>
      <c r="AR54" s="225"/>
      <c r="AS54" s="225"/>
      <c r="AT54" s="224">
        <v>21111</v>
      </c>
      <c r="AU54" s="795">
        <v>280331</v>
      </c>
      <c r="AV54" s="796">
        <v>31137</v>
      </c>
      <c r="AW54" s="217">
        <v>456</v>
      </c>
      <c r="AX54" s="217">
        <v>367</v>
      </c>
      <c r="AY54" s="217">
        <v>89</v>
      </c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437668</v>
      </c>
      <c r="S55" s="219">
        <v>48630</v>
      </c>
      <c r="T55" s="216">
        <v>-8281</v>
      </c>
      <c r="U55" s="216"/>
      <c r="V55" s="220"/>
      <c r="W55" s="219"/>
      <c r="X55" s="216"/>
      <c r="Y55" s="219"/>
      <c r="Z55" s="216"/>
      <c r="AA55" s="219"/>
      <c r="AB55" s="216"/>
      <c r="AC55" s="216"/>
      <c r="AD55" s="219"/>
      <c r="AE55" s="222"/>
      <c r="AF55" s="223"/>
      <c r="AG55" s="224"/>
      <c r="AH55" s="215"/>
      <c r="AI55" s="223"/>
      <c r="AJ55" s="215"/>
      <c r="AK55" s="225"/>
      <c r="AL55" s="226"/>
      <c r="AM55" s="224">
        <v>257576</v>
      </c>
      <c r="AN55" s="227">
        <v>-644</v>
      </c>
      <c r="AO55" s="224"/>
      <c r="AP55" s="225">
        <v>0</v>
      </c>
      <c r="AQ55" s="224">
        <v>256932</v>
      </c>
      <c r="AR55" s="225"/>
      <c r="AS55" s="225"/>
      <c r="AT55" s="224">
        <v>25463</v>
      </c>
      <c r="AU55" s="795">
        <v>715597</v>
      </c>
      <c r="AV55" s="796">
        <v>67367</v>
      </c>
      <c r="AW55" s="217">
        <v>644</v>
      </c>
      <c r="AX55" s="217">
        <v>583</v>
      </c>
      <c r="AY55" s="217">
        <v>61</v>
      </c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136257</v>
      </c>
      <c r="S56" s="233">
        <v>15140</v>
      </c>
      <c r="T56" s="230">
        <v>21947</v>
      </c>
      <c r="U56" s="230"/>
      <c r="V56" s="234"/>
      <c r="W56" s="233"/>
      <c r="X56" s="230"/>
      <c r="Y56" s="233"/>
      <c r="Z56" s="230"/>
      <c r="AA56" s="233"/>
      <c r="AB56" s="236"/>
      <c r="AC56" s="230"/>
      <c r="AD56" s="237"/>
      <c r="AE56" s="237"/>
      <c r="AF56" s="238"/>
      <c r="AG56" s="239"/>
      <c r="AH56" s="229"/>
      <c r="AI56" s="238"/>
      <c r="AJ56" s="229"/>
      <c r="AK56" s="240"/>
      <c r="AL56" s="241"/>
      <c r="AM56" s="239">
        <v>97625</v>
      </c>
      <c r="AN56" s="242">
        <v>-244</v>
      </c>
      <c r="AO56" s="239"/>
      <c r="AP56" s="240">
        <v>0</v>
      </c>
      <c r="AQ56" s="239">
        <v>97381</v>
      </c>
      <c r="AR56" s="240"/>
      <c r="AS56" s="240"/>
      <c r="AT56" s="239">
        <v>9741</v>
      </c>
      <c r="AU56" s="797">
        <v>240737</v>
      </c>
      <c r="AV56" s="798">
        <v>22928</v>
      </c>
      <c r="AW56" s="231">
        <v>244</v>
      </c>
      <c r="AX56" s="231">
        <v>220</v>
      </c>
      <c r="AY56" s="231">
        <v>24</v>
      </c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68640</v>
      </c>
      <c r="S57" s="202">
        <v>7627</v>
      </c>
      <c r="T57" s="199">
        <v>-5099</v>
      </c>
      <c r="U57" s="199"/>
      <c r="V57" s="203"/>
      <c r="W57" s="202"/>
      <c r="X57" s="199"/>
      <c r="Y57" s="202"/>
      <c r="Z57" s="199"/>
      <c r="AA57" s="202"/>
      <c r="AB57" s="199"/>
      <c r="AC57" s="199"/>
      <c r="AD57" s="202"/>
      <c r="AE57" s="204"/>
      <c r="AF57" s="205"/>
      <c r="AG57" s="206"/>
      <c r="AH57" s="198"/>
      <c r="AI57" s="205"/>
      <c r="AJ57" s="198"/>
      <c r="AK57" s="207"/>
      <c r="AL57" s="208"/>
      <c r="AM57" s="206">
        <v>63190</v>
      </c>
      <c r="AN57" s="209">
        <v>-158</v>
      </c>
      <c r="AO57" s="206"/>
      <c r="AP57" s="207">
        <v>0</v>
      </c>
      <c r="AQ57" s="206">
        <v>63032</v>
      </c>
      <c r="AR57" s="207"/>
      <c r="AS57" s="207"/>
      <c r="AT57" s="206">
        <v>6294</v>
      </c>
      <c r="AU57" s="793">
        <v>130966</v>
      </c>
      <c r="AV57" s="794">
        <v>11866</v>
      </c>
      <c r="AW57" s="200">
        <v>158</v>
      </c>
      <c r="AX57" s="200">
        <v>142</v>
      </c>
      <c r="AY57" s="200">
        <v>16</v>
      </c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632781</v>
      </c>
      <c r="S58" s="219">
        <v>70309</v>
      </c>
      <c r="T58" s="216">
        <v>60020</v>
      </c>
      <c r="U58" s="216"/>
      <c r="V58" s="220"/>
      <c r="W58" s="219"/>
      <c r="X58" s="216"/>
      <c r="Y58" s="219"/>
      <c r="Z58" s="216"/>
      <c r="AA58" s="219"/>
      <c r="AB58" s="216"/>
      <c r="AC58" s="216"/>
      <c r="AD58" s="219"/>
      <c r="AE58" s="222"/>
      <c r="AF58" s="223"/>
      <c r="AG58" s="224"/>
      <c r="AH58" s="215"/>
      <c r="AI58" s="223"/>
      <c r="AJ58" s="215"/>
      <c r="AK58" s="225"/>
      <c r="AL58" s="226"/>
      <c r="AM58" s="224">
        <v>885601</v>
      </c>
      <c r="AN58" s="227">
        <v>-2214</v>
      </c>
      <c r="AO58" s="224"/>
      <c r="AP58" s="225">
        <v>-2743</v>
      </c>
      <c r="AQ58" s="224">
        <v>880644</v>
      </c>
      <c r="AR58" s="225"/>
      <c r="AS58" s="225"/>
      <c r="AT58" s="224">
        <v>85597</v>
      </c>
      <c r="AU58" s="795">
        <v>1552424</v>
      </c>
      <c r="AV58" s="796">
        <v>148728</v>
      </c>
      <c r="AW58" s="217">
        <v>2214</v>
      </c>
      <c r="AX58" s="217">
        <v>2030</v>
      </c>
      <c r="AY58" s="217">
        <v>184</v>
      </c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424508</v>
      </c>
      <c r="S59" s="219">
        <v>47168</v>
      </c>
      <c r="T59" s="216">
        <v>-48389</v>
      </c>
      <c r="U59" s="216"/>
      <c r="V59" s="220"/>
      <c r="W59" s="219"/>
      <c r="X59" s="216"/>
      <c r="Y59" s="219"/>
      <c r="Z59" s="216"/>
      <c r="AA59" s="219"/>
      <c r="AB59" s="216"/>
      <c r="AC59" s="216"/>
      <c r="AD59" s="219"/>
      <c r="AE59" s="222"/>
      <c r="AF59" s="223"/>
      <c r="AG59" s="224"/>
      <c r="AH59" s="215"/>
      <c r="AI59" s="223"/>
      <c r="AJ59" s="215"/>
      <c r="AK59" s="225"/>
      <c r="AL59" s="226"/>
      <c r="AM59" s="224">
        <v>201311</v>
      </c>
      <c r="AN59" s="227">
        <v>-503</v>
      </c>
      <c r="AO59" s="224"/>
      <c r="AP59" s="225">
        <v>0</v>
      </c>
      <c r="AQ59" s="224">
        <v>200808</v>
      </c>
      <c r="AR59" s="225"/>
      <c r="AS59" s="225"/>
      <c r="AT59" s="224">
        <v>15564</v>
      </c>
      <c r="AU59" s="795">
        <v>559252</v>
      </c>
      <c r="AV59" s="796">
        <v>34601</v>
      </c>
      <c r="AW59" s="217">
        <v>503</v>
      </c>
      <c r="AX59" s="217">
        <v>521</v>
      </c>
      <c r="AY59" s="217">
        <v>-18</v>
      </c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4304</v>
      </c>
      <c r="S60" s="219">
        <v>478</v>
      </c>
      <c r="T60" s="216">
        <v>-4177</v>
      </c>
      <c r="U60" s="216"/>
      <c r="V60" s="220"/>
      <c r="W60" s="219"/>
      <c r="X60" s="216"/>
      <c r="Y60" s="219"/>
      <c r="Z60" s="216"/>
      <c r="AA60" s="219"/>
      <c r="AB60" s="216"/>
      <c r="AC60" s="216"/>
      <c r="AD60" s="219"/>
      <c r="AE60" s="222"/>
      <c r="AF60" s="223"/>
      <c r="AG60" s="224"/>
      <c r="AH60" s="215"/>
      <c r="AI60" s="223"/>
      <c r="AJ60" s="215"/>
      <c r="AK60" s="225"/>
      <c r="AL60" s="226"/>
      <c r="AM60" s="224">
        <v>0</v>
      </c>
      <c r="AN60" s="227">
        <v>0</v>
      </c>
      <c r="AO60" s="224"/>
      <c r="AP60" s="225">
        <v>0</v>
      </c>
      <c r="AQ60" s="224">
        <v>0</v>
      </c>
      <c r="AR60" s="225"/>
      <c r="AS60" s="225"/>
      <c r="AT60" s="224">
        <v>-1048</v>
      </c>
      <c r="AU60" s="795">
        <v>1867</v>
      </c>
      <c r="AV60" s="796">
        <v>-1587</v>
      </c>
      <c r="AW60" s="217">
        <v>0</v>
      </c>
      <c r="AX60" s="217">
        <v>16</v>
      </c>
      <c r="AY60" s="217">
        <v>-16</v>
      </c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411953</v>
      </c>
      <c r="S61" s="233">
        <v>45773</v>
      </c>
      <c r="T61" s="230">
        <v>34388</v>
      </c>
      <c r="U61" s="230"/>
      <c r="V61" s="234"/>
      <c r="W61" s="233"/>
      <c r="X61" s="230"/>
      <c r="Y61" s="233"/>
      <c r="Z61" s="230"/>
      <c r="AA61" s="233"/>
      <c r="AB61" s="236"/>
      <c r="AC61" s="230"/>
      <c r="AD61" s="237"/>
      <c r="AE61" s="237"/>
      <c r="AF61" s="238"/>
      <c r="AG61" s="239"/>
      <c r="AH61" s="229"/>
      <c r="AI61" s="238"/>
      <c r="AJ61" s="229"/>
      <c r="AK61" s="240"/>
      <c r="AL61" s="241"/>
      <c r="AM61" s="239">
        <v>362874</v>
      </c>
      <c r="AN61" s="242">
        <v>-907</v>
      </c>
      <c r="AO61" s="239"/>
      <c r="AP61" s="240">
        <v>-1790</v>
      </c>
      <c r="AQ61" s="239">
        <v>360177</v>
      </c>
      <c r="AR61" s="240"/>
      <c r="AS61" s="240"/>
      <c r="AT61" s="239">
        <v>42726</v>
      </c>
      <c r="AU61" s="797">
        <v>783076</v>
      </c>
      <c r="AV61" s="798">
        <v>80345</v>
      </c>
      <c r="AW61" s="231">
        <v>907</v>
      </c>
      <c r="AX61" s="231">
        <v>716</v>
      </c>
      <c r="AY61" s="231">
        <v>191</v>
      </c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63838</v>
      </c>
      <c r="S62" s="202">
        <v>7093</v>
      </c>
      <c r="T62" s="199">
        <v>-15750</v>
      </c>
      <c r="U62" s="199"/>
      <c r="V62" s="203"/>
      <c r="W62" s="202"/>
      <c r="X62" s="199"/>
      <c r="Y62" s="202"/>
      <c r="Z62" s="199"/>
      <c r="AA62" s="202"/>
      <c r="AB62" s="199"/>
      <c r="AC62" s="199"/>
      <c r="AD62" s="202"/>
      <c r="AE62" s="204"/>
      <c r="AF62" s="205"/>
      <c r="AG62" s="206"/>
      <c r="AH62" s="198"/>
      <c r="AI62" s="205"/>
      <c r="AJ62" s="198"/>
      <c r="AK62" s="207"/>
      <c r="AL62" s="208"/>
      <c r="AM62" s="206">
        <v>40306</v>
      </c>
      <c r="AN62" s="209">
        <v>-101</v>
      </c>
      <c r="AO62" s="206"/>
      <c r="AP62" s="207">
        <v>0</v>
      </c>
      <c r="AQ62" s="206">
        <v>40205</v>
      </c>
      <c r="AR62" s="207"/>
      <c r="AS62" s="207"/>
      <c r="AT62" s="206">
        <v>1925</v>
      </c>
      <c r="AU62" s="793">
        <v>88173</v>
      </c>
      <c r="AV62" s="794">
        <v>3303</v>
      </c>
      <c r="AW62" s="200">
        <v>101</v>
      </c>
      <c r="AX62" s="200">
        <v>122</v>
      </c>
      <c r="AY62" s="200">
        <v>-21</v>
      </c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129256</v>
      </c>
      <c r="S63" s="219">
        <v>14362</v>
      </c>
      <c r="T63" s="216">
        <v>74873</v>
      </c>
      <c r="U63" s="216"/>
      <c r="V63" s="220"/>
      <c r="W63" s="219"/>
      <c r="X63" s="216"/>
      <c r="Y63" s="219"/>
      <c r="Z63" s="216"/>
      <c r="AA63" s="219"/>
      <c r="AB63" s="216"/>
      <c r="AC63" s="216"/>
      <c r="AD63" s="219"/>
      <c r="AE63" s="222"/>
      <c r="AF63" s="223"/>
      <c r="AG63" s="224"/>
      <c r="AH63" s="215"/>
      <c r="AI63" s="223"/>
      <c r="AJ63" s="215"/>
      <c r="AK63" s="225"/>
      <c r="AL63" s="226"/>
      <c r="AM63" s="224">
        <v>89983</v>
      </c>
      <c r="AN63" s="227">
        <v>-225</v>
      </c>
      <c r="AO63" s="224"/>
      <c r="AP63" s="225">
        <v>0</v>
      </c>
      <c r="AQ63" s="224">
        <v>89758</v>
      </c>
      <c r="AR63" s="225"/>
      <c r="AS63" s="225"/>
      <c r="AT63" s="224">
        <v>12714</v>
      </c>
      <c r="AU63" s="795">
        <v>288360</v>
      </c>
      <c r="AV63" s="796">
        <v>40877</v>
      </c>
      <c r="AW63" s="217">
        <v>225</v>
      </c>
      <c r="AX63" s="217">
        <v>146</v>
      </c>
      <c r="AY63" s="217">
        <v>79</v>
      </c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209558</v>
      </c>
      <c r="S64" s="219">
        <v>23284</v>
      </c>
      <c r="T64" s="216">
        <v>31116</v>
      </c>
      <c r="U64" s="216"/>
      <c r="V64" s="220"/>
      <c r="W64" s="219"/>
      <c r="X64" s="216"/>
      <c r="Y64" s="219"/>
      <c r="Z64" s="216"/>
      <c r="AA64" s="219"/>
      <c r="AB64" s="216"/>
      <c r="AC64" s="216"/>
      <c r="AD64" s="219"/>
      <c r="AE64" s="222"/>
      <c r="AF64" s="223"/>
      <c r="AG64" s="224"/>
      <c r="AH64" s="215"/>
      <c r="AI64" s="223"/>
      <c r="AJ64" s="215"/>
      <c r="AK64" s="225"/>
      <c r="AL64" s="226"/>
      <c r="AM64" s="224">
        <v>102985</v>
      </c>
      <c r="AN64" s="227">
        <v>-257</v>
      </c>
      <c r="AO64" s="224"/>
      <c r="AP64" s="225">
        <v>0</v>
      </c>
      <c r="AQ64" s="224">
        <v>102728</v>
      </c>
      <c r="AR64" s="225"/>
      <c r="AS64" s="225"/>
      <c r="AT64" s="224">
        <v>13122</v>
      </c>
      <c r="AU64" s="795">
        <v>353227</v>
      </c>
      <c r="AV64" s="796">
        <v>40907</v>
      </c>
      <c r="AW64" s="217">
        <v>257</v>
      </c>
      <c r="AX64" s="217">
        <v>189</v>
      </c>
      <c r="AY64" s="217">
        <v>68</v>
      </c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133263</v>
      </c>
      <c r="S65" s="219">
        <v>14807</v>
      </c>
      <c r="T65" s="216">
        <v>-26007</v>
      </c>
      <c r="U65" s="216"/>
      <c r="V65" s="220"/>
      <c r="W65" s="219"/>
      <c r="X65" s="216"/>
      <c r="Y65" s="219"/>
      <c r="Z65" s="216"/>
      <c r="AA65" s="219"/>
      <c r="AB65" s="216"/>
      <c r="AC65" s="216"/>
      <c r="AD65" s="219"/>
      <c r="AE65" s="222"/>
      <c r="AF65" s="223"/>
      <c r="AG65" s="224"/>
      <c r="AH65" s="215"/>
      <c r="AI65" s="223"/>
      <c r="AJ65" s="215"/>
      <c r="AK65" s="225"/>
      <c r="AL65" s="226"/>
      <c r="AM65" s="224">
        <v>42766</v>
      </c>
      <c r="AN65" s="227">
        <v>-107</v>
      </c>
      <c r="AO65" s="224"/>
      <c r="AP65" s="225">
        <v>-708</v>
      </c>
      <c r="AQ65" s="224">
        <v>41951</v>
      </c>
      <c r="AR65" s="225"/>
      <c r="AS65" s="225"/>
      <c r="AT65" s="224">
        <v>5114</v>
      </c>
      <c r="AU65" s="795">
        <v>189358</v>
      </c>
      <c r="AV65" s="796">
        <v>20258</v>
      </c>
      <c r="AW65" s="217">
        <v>107</v>
      </c>
      <c r="AX65" s="217">
        <v>83</v>
      </c>
      <c r="AY65" s="217">
        <v>24</v>
      </c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43953</v>
      </c>
      <c r="S66" s="233">
        <v>4884</v>
      </c>
      <c r="T66" s="230">
        <v>-22911</v>
      </c>
      <c r="U66" s="230"/>
      <c r="V66" s="234"/>
      <c r="W66" s="233"/>
      <c r="X66" s="230"/>
      <c r="Y66" s="233"/>
      <c r="Z66" s="230"/>
      <c r="AA66" s="233"/>
      <c r="AB66" s="236"/>
      <c r="AC66" s="230"/>
      <c r="AD66" s="237"/>
      <c r="AE66" s="237"/>
      <c r="AF66" s="238"/>
      <c r="AG66" s="239"/>
      <c r="AH66" s="229"/>
      <c r="AI66" s="238"/>
      <c r="AJ66" s="229"/>
      <c r="AK66" s="240"/>
      <c r="AL66" s="241"/>
      <c r="AM66" s="239">
        <v>23913</v>
      </c>
      <c r="AN66" s="242">
        <v>-60</v>
      </c>
      <c r="AO66" s="239"/>
      <c r="AP66" s="240">
        <v>0</v>
      </c>
      <c r="AQ66" s="239">
        <v>23853</v>
      </c>
      <c r="AR66" s="240"/>
      <c r="AS66" s="240"/>
      <c r="AT66" s="239">
        <v>1431</v>
      </c>
      <c r="AU66" s="797">
        <v>51794</v>
      </c>
      <c r="AV66" s="798">
        <v>1108</v>
      </c>
      <c r="AW66" s="231">
        <v>60</v>
      </c>
      <c r="AX66" s="231">
        <v>68</v>
      </c>
      <c r="AY66" s="231">
        <v>-8</v>
      </c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37241</v>
      </c>
      <c r="S67" s="202">
        <v>4138</v>
      </c>
      <c r="T67" s="199">
        <v>-21339</v>
      </c>
      <c r="U67" s="199"/>
      <c r="V67" s="203"/>
      <c r="W67" s="202"/>
      <c r="X67" s="199"/>
      <c r="Y67" s="202"/>
      <c r="Z67" s="199"/>
      <c r="AA67" s="202"/>
      <c r="AB67" s="199"/>
      <c r="AC67" s="199"/>
      <c r="AD67" s="202"/>
      <c r="AE67" s="204"/>
      <c r="AF67" s="205"/>
      <c r="AG67" s="206"/>
      <c r="AH67" s="198"/>
      <c r="AI67" s="205"/>
      <c r="AJ67" s="198"/>
      <c r="AK67" s="207"/>
      <c r="AL67" s="208"/>
      <c r="AM67" s="206">
        <v>47563</v>
      </c>
      <c r="AN67" s="209">
        <v>-119</v>
      </c>
      <c r="AO67" s="206"/>
      <c r="AP67" s="207">
        <v>-4878</v>
      </c>
      <c r="AQ67" s="206">
        <v>42566</v>
      </c>
      <c r="AR67" s="207"/>
      <c r="AS67" s="207"/>
      <c r="AT67" s="206">
        <v>-6895</v>
      </c>
      <c r="AU67" s="793">
        <v>55575</v>
      </c>
      <c r="AV67" s="794">
        <v>-9619</v>
      </c>
      <c r="AW67" s="200">
        <v>119</v>
      </c>
      <c r="AX67" s="200">
        <v>276</v>
      </c>
      <c r="AY67" s="200">
        <v>-157</v>
      </c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15128</v>
      </c>
      <c r="S68" s="219">
        <v>1681</v>
      </c>
      <c r="T68" s="216">
        <v>9749</v>
      </c>
      <c r="U68" s="216"/>
      <c r="V68" s="220"/>
      <c r="W68" s="219"/>
      <c r="X68" s="216"/>
      <c r="Y68" s="219"/>
      <c r="Z68" s="216"/>
      <c r="AA68" s="219"/>
      <c r="AB68" s="216"/>
      <c r="AC68" s="216"/>
      <c r="AD68" s="219"/>
      <c r="AE68" s="222"/>
      <c r="AF68" s="223"/>
      <c r="AG68" s="224"/>
      <c r="AH68" s="215"/>
      <c r="AI68" s="223"/>
      <c r="AJ68" s="215"/>
      <c r="AK68" s="225"/>
      <c r="AL68" s="226"/>
      <c r="AM68" s="224">
        <v>13063</v>
      </c>
      <c r="AN68" s="227">
        <v>-33</v>
      </c>
      <c r="AO68" s="224"/>
      <c r="AP68" s="225">
        <v>-1041</v>
      </c>
      <c r="AQ68" s="224">
        <v>11989</v>
      </c>
      <c r="AR68" s="225"/>
      <c r="AS68" s="225"/>
      <c r="AT68" s="224">
        <v>1971</v>
      </c>
      <c r="AU68" s="795">
        <v>34257</v>
      </c>
      <c r="AV68" s="796">
        <v>5448</v>
      </c>
      <c r="AW68" s="217">
        <v>33</v>
      </c>
      <c r="AX68" s="217">
        <v>18</v>
      </c>
      <c r="AY68" s="217">
        <v>15</v>
      </c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32458</v>
      </c>
      <c r="S69" s="219">
        <v>3606</v>
      </c>
      <c r="T69" s="216">
        <v>-19682</v>
      </c>
      <c r="U69" s="216"/>
      <c r="V69" s="220"/>
      <c r="W69" s="219"/>
      <c r="X69" s="216"/>
      <c r="Y69" s="219"/>
      <c r="Z69" s="216"/>
      <c r="AA69" s="219"/>
      <c r="AB69" s="216"/>
      <c r="AC69" s="216"/>
      <c r="AD69" s="219"/>
      <c r="AE69" s="222"/>
      <c r="AF69" s="223"/>
      <c r="AG69" s="224"/>
      <c r="AH69" s="215"/>
      <c r="AI69" s="223"/>
      <c r="AJ69" s="215"/>
      <c r="AK69" s="225"/>
      <c r="AL69" s="226"/>
      <c r="AM69" s="224">
        <v>39453</v>
      </c>
      <c r="AN69" s="227">
        <v>-99</v>
      </c>
      <c r="AO69" s="224"/>
      <c r="AP69" s="225">
        <v>0</v>
      </c>
      <c r="AQ69" s="224">
        <v>39354</v>
      </c>
      <c r="AR69" s="225"/>
      <c r="AS69" s="225"/>
      <c r="AT69" s="224">
        <v>-4704</v>
      </c>
      <c r="AU69" s="795">
        <v>53623</v>
      </c>
      <c r="AV69" s="796">
        <v>-6533</v>
      </c>
      <c r="AW69" s="217">
        <v>99</v>
      </c>
      <c r="AX69" s="217">
        <v>219</v>
      </c>
      <c r="AY69" s="217">
        <v>-120</v>
      </c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43142</v>
      </c>
      <c r="S70" s="219">
        <v>4794</v>
      </c>
      <c r="T70" s="216">
        <v>-4661</v>
      </c>
      <c r="U70" s="216"/>
      <c r="V70" s="220"/>
      <c r="W70" s="219"/>
      <c r="X70" s="216"/>
      <c r="Y70" s="219"/>
      <c r="Z70" s="216"/>
      <c r="AA70" s="219"/>
      <c r="AB70" s="216"/>
      <c r="AC70" s="216"/>
      <c r="AD70" s="219"/>
      <c r="AE70" s="222"/>
      <c r="AF70" s="223"/>
      <c r="AG70" s="224"/>
      <c r="AH70" s="215"/>
      <c r="AI70" s="223"/>
      <c r="AJ70" s="215"/>
      <c r="AK70" s="225"/>
      <c r="AL70" s="226"/>
      <c r="AM70" s="224">
        <v>20270</v>
      </c>
      <c r="AN70" s="227">
        <v>-51</v>
      </c>
      <c r="AO70" s="224"/>
      <c r="AP70" s="225">
        <v>0</v>
      </c>
      <c r="AQ70" s="224">
        <v>20219</v>
      </c>
      <c r="AR70" s="225"/>
      <c r="AS70" s="225"/>
      <c r="AT70" s="224">
        <v>959</v>
      </c>
      <c r="AU70" s="795">
        <v>55661</v>
      </c>
      <c r="AV70" s="796">
        <v>2648</v>
      </c>
      <c r="AW70" s="217">
        <v>51</v>
      </c>
      <c r="AX70" s="217">
        <v>62</v>
      </c>
      <c r="AY70" s="217">
        <v>-11</v>
      </c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27525</v>
      </c>
      <c r="S71" s="233">
        <v>3058</v>
      </c>
      <c r="T71" s="230">
        <v>60603</v>
      </c>
      <c r="U71" s="230"/>
      <c r="V71" s="234"/>
      <c r="W71" s="233"/>
      <c r="X71" s="230"/>
      <c r="Y71" s="233"/>
      <c r="Z71" s="230"/>
      <c r="AA71" s="233"/>
      <c r="AB71" s="236"/>
      <c r="AC71" s="230"/>
      <c r="AD71" s="237"/>
      <c r="AE71" s="237"/>
      <c r="AF71" s="238"/>
      <c r="AG71" s="239"/>
      <c r="AH71" s="229"/>
      <c r="AI71" s="238"/>
      <c r="AJ71" s="229"/>
      <c r="AK71" s="240"/>
      <c r="AL71" s="241"/>
      <c r="AM71" s="239">
        <v>49402</v>
      </c>
      <c r="AN71" s="242">
        <v>-124</v>
      </c>
      <c r="AO71" s="239"/>
      <c r="AP71" s="240">
        <v>0</v>
      </c>
      <c r="AQ71" s="239">
        <v>49278</v>
      </c>
      <c r="AR71" s="240"/>
      <c r="AS71" s="240"/>
      <c r="AT71" s="239">
        <v>8190</v>
      </c>
      <c r="AU71" s="797">
        <v>95847</v>
      </c>
      <c r="AV71" s="798">
        <v>15256</v>
      </c>
      <c r="AW71" s="231">
        <v>124</v>
      </c>
      <c r="AX71" s="231">
        <v>62</v>
      </c>
      <c r="AY71" s="231">
        <v>62</v>
      </c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79927</v>
      </c>
      <c r="S72" s="202">
        <v>8881</v>
      </c>
      <c r="T72" s="199">
        <v>4206</v>
      </c>
      <c r="U72" s="199"/>
      <c r="V72" s="203"/>
      <c r="W72" s="202"/>
      <c r="X72" s="199"/>
      <c r="Y72" s="202"/>
      <c r="Z72" s="199"/>
      <c r="AA72" s="202"/>
      <c r="AB72" s="199"/>
      <c r="AC72" s="199"/>
      <c r="AD72" s="202"/>
      <c r="AE72" s="204"/>
      <c r="AF72" s="205"/>
      <c r="AG72" s="206"/>
      <c r="AH72" s="198"/>
      <c r="AI72" s="205"/>
      <c r="AJ72" s="198"/>
      <c r="AK72" s="207"/>
      <c r="AL72" s="208"/>
      <c r="AM72" s="206">
        <v>40075</v>
      </c>
      <c r="AN72" s="209">
        <v>-100</v>
      </c>
      <c r="AO72" s="206"/>
      <c r="AP72" s="207">
        <v>0</v>
      </c>
      <c r="AQ72" s="206">
        <v>39975</v>
      </c>
      <c r="AR72" s="207"/>
      <c r="AS72" s="207"/>
      <c r="AT72" s="206">
        <v>994</v>
      </c>
      <c r="AU72" s="793">
        <v>85450</v>
      </c>
      <c r="AV72" s="794">
        <v>-925</v>
      </c>
      <c r="AW72" s="799">
        <v>100</v>
      </c>
      <c r="AX72" s="799">
        <v>135</v>
      </c>
      <c r="AY72" s="799">
        <v>-35</v>
      </c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55156</v>
      </c>
      <c r="S73" s="219">
        <v>6128</v>
      </c>
      <c r="T73" s="216">
        <v>46546</v>
      </c>
      <c r="U73" s="216"/>
      <c r="V73" s="220"/>
      <c r="W73" s="219"/>
      <c r="X73" s="216"/>
      <c r="Y73" s="219"/>
      <c r="Z73" s="216"/>
      <c r="AA73" s="219"/>
      <c r="AB73" s="216"/>
      <c r="AC73" s="216"/>
      <c r="AD73" s="219"/>
      <c r="AE73" s="222"/>
      <c r="AF73" s="223"/>
      <c r="AG73" s="224"/>
      <c r="AH73" s="215"/>
      <c r="AI73" s="223"/>
      <c r="AJ73" s="215"/>
      <c r="AK73" s="225"/>
      <c r="AL73" s="226"/>
      <c r="AM73" s="224">
        <v>49059</v>
      </c>
      <c r="AN73" s="227">
        <v>-123</v>
      </c>
      <c r="AO73" s="224"/>
      <c r="AP73" s="225">
        <v>0</v>
      </c>
      <c r="AQ73" s="224">
        <v>48936</v>
      </c>
      <c r="AR73" s="225"/>
      <c r="AS73" s="225"/>
      <c r="AT73" s="224">
        <v>4194</v>
      </c>
      <c r="AU73" s="795">
        <v>102493</v>
      </c>
      <c r="AV73" s="796">
        <v>8413</v>
      </c>
      <c r="AW73" s="799">
        <v>123</v>
      </c>
      <c r="AX73" s="799">
        <v>121</v>
      </c>
      <c r="AY73" s="799">
        <v>2</v>
      </c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21782</v>
      </c>
      <c r="S74" s="219">
        <v>2420</v>
      </c>
      <c r="T74" s="216">
        <v>61097</v>
      </c>
      <c r="U74" s="216"/>
      <c r="V74" s="220"/>
      <c r="W74" s="219"/>
      <c r="X74" s="216"/>
      <c r="Y74" s="219"/>
      <c r="Z74" s="216"/>
      <c r="AA74" s="219"/>
      <c r="AB74" s="216"/>
      <c r="AC74" s="216"/>
      <c r="AD74" s="219"/>
      <c r="AE74" s="222"/>
      <c r="AF74" s="223"/>
      <c r="AG74" s="224"/>
      <c r="AH74" s="215"/>
      <c r="AI74" s="223"/>
      <c r="AJ74" s="215"/>
      <c r="AK74" s="225"/>
      <c r="AL74" s="226"/>
      <c r="AM74" s="224">
        <v>32170</v>
      </c>
      <c r="AN74" s="227">
        <v>-80</v>
      </c>
      <c r="AO74" s="224"/>
      <c r="AP74" s="225">
        <v>0</v>
      </c>
      <c r="AQ74" s="224">
        <v>32090</v>
      </c>
      <c r="AR74" s="225"/>
      <c r="AS74" s="225"/>
      <c r="AT74" s="224">
        <v>6317</v>
      </c>
      <c r="AU74" s="795">
        <v>78749</v>
      </c>
      <c r="AV74" s="796">
        <v>14360</v>
      </c>
      <c r="AW74" s="799">
        <v>80</v>
      </c>
      <c r="AX74" s="799">
        <v>26</v>
      </c>
      <c r="AY74" s="799">
        <v>54</v>
      </c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45341</v>
      </c>
      <c r="S75" s="219">
        <v>5038</v>
      </c>
      <c r="T75" s="216">
        <v>-5513</v>
      </c>
      <c r="U75" s="216"/>
      <c r="V75" s="220"/>
      <c r="W75" s="219"/>
      <c r="X75" s="216"/>
      <c r="Y75" s="219"/>
      <c r="Z75" s="216"/>
      <c r="AA75" s="219"/>
      <c r="AB75" s="216"/>
      <c r="AC75" s="216"/>
      <c r="AD75" s="219"/>
      <c r="AE75" s="222"/>
      <c r="AF75" s="223"/>
      <c r="AG75" s="224"/>
      <c r="AH75" s="215"/>
      <c r="AI75" s="223"/>
      <c r="AJ75" s="215"/>
      <c r="AK75" s="225"/>
      <c r="AL75" s="226"/>
      <c r="AM75" s="224">
        <v>14471</v>
      </c>
      <c r="AN75" s="227">
        <v>-36</v>
      </c>
      <c r="AO75" s="224"/>
      <c r="AP75" s="225">
        <v>0</v>
      </c>
      <c r="AQ75" s="224">
        <v>14435</v>
      </c>
      <c r="AR75" s="225"/>
      <c r="AS75" s="225"/>
      <c r="AT75" s="224">
        <v>-813</v>
      </c>
      <c r="AU75" s="795">
        <v>34826</v>
      </c>
      <c r="AV75" s="796">
        <v>-3253</v>
      </c>
      <c r="AW75" s="1248">
        <v>36</v>
      </c>
      <c r="AX75" s="1248">
        <v>66</v>
      </c>
      <c r="AY75" s="1248">
        <v>-30</v>
      </c>
    </row>
    <row r="76" spans="1:51" s="88" customFormat="1" ht="15" customHeight="1" thickBot="1" x14ac:dyDescent="0.25">
      <c r="A76" s="1653" t="s">
        <v>414</v>
      </c>
      <c r="B76" s="1654"/>
      <c r="C76" s="1421">
        <v>1918</v>
      </c>
      <c r="D76" s="1419"/>
      <c r="E76" s="1022">
        <v>7589659.7759309895</v>
      </c>
      <c r="F76" s="1422">
        <v>1693</v>
      </c>
      <c r="G76" s="1563"/>
      <c r="H76" s="1024">
        <v>899540.17040698125</v>
      </c>
      <c r="I76" s="1423">
        <v>1509.5</v>
      </c>
      <c r="J76" s="1563"/>
      <c r="K76" s="1024">
        <v>218220.94201838181</v>
      </c>
      <c r="L76" s="1422">
        <v>270</v>
      </c>
      <c r="M76" s="1563"/>
      <c r="N76" s="1024">
        <v>977138.97158015787</v>
      </c>
      <c r="O76" s="1422">
        <v>44</v>
      </c>
      <c r="P76" s="1563"/>
      <c r="Q76" s="1024">
        <v>65294.82421904536</v>
      </c>
      <c r="R76" s="1025">
        <v>9749854</v>
      </c>
      <c r="S76" s="1025">
        <v>1083321</v>
      </c>
      <c r="T76" s="1024">
        <v>-38810</v>
      </c>
      <c r="U76" s="1024">
        <v>-91666</v>
      </c>
      <c r="V76" s="1026">
        <v>-130476</v>
      </c>
      <c r="W76" s="1025">
        <v>9619378</v>
      </c>
      <c r="X76" s="1024">
        <v>-24046</v>
      </c>
      <c r="Y76" s="1025">
        <v>9595332</v>
      </c>
      <c r="Z76" s="1024">
        <v>-29678</v>
      </c>
      <c r="AA76" s="1025">
        <v>9565654</v>
      </c>
      <c r="AB76" s="1024">
        <v>6463904</v>
      </c>
      <c r="AC76" s="1024">
        <v>3101750</v>
      </c>
      <c r="AD76" s="1025">
        <v>775443</v>
      </c>
      <c r="AE76" s="1027">
        <v>9565654</v>
      </c>
      <c r="AF76" s="1563"/>
      <c r="AG76" s="1028">
        <v>10184533</v>
      </c>
      <c r="AH76" s="1023">
        <v>-1</v>
      </c>
      <c r="AI76" s="1024">
        <v>-5013</v>
      </c>
      <c r="AJ76" s="1023">
        <v>1</v>
      </c>
      <c r="AK76" s="1024">
        <v>39908</v>
      </c>
      <c r="AL76" s="1026">
        <v>34895</v>
      </c>
      <c r="AM76" s="1028">
        <v>10219428</v>
      </c>
      <c r="AN76" s="1024">
        <v>-25547</v>
      </c>
      <c r="AO76" s="1028">
        <v>10193881</v>
      </c>
      <c r="AP76" s="1024">
        <v>-21778</v>
      </c>
      <c r="AQ76" s="1028">
        <v>10172103</v>
      </c>
      <c r="AR76" s="1024">
        <v>6319152</v>
      </c>
      <c r="AS76" s="1024">
        <v>3852951</v>
      </c>
      <c r="AT76" s="1028">
        <v>963244</v>
      </c>
      <c r="AU76" s="1249">
        <v>19737757</v>
      </c>
      <c r="AV76" s="1250">
        <v>1738687</v>
      </c>
      <c r="AW76" s="1024">
        <v>25547</v>
      </c>
      <c r="AX76" s="1024">
        <v>23810</v>
      </c>
      <c r="AY76" s="1024">
        <v>1737</v>
      </c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3"/>
      <c r="AA77" s="804"/>
      <c r="AB77" s="804"/>
      <c r="AC77" s="803"/>
      <c r="AD77" s="804"/>
      <c r="AE77" s="804"/>
      <c r="AF77" s="804"/>
      <c r="AG77" s="804"/>
      <c r="AH77" s="802"/>
      <c r="AI77" s="804"/>
      <c r="AJ77" s="802"/>
      <c r="AK77" s="804"/>
      <c r="AL77" s="804"/>
      <c r="AM77" s="804"/>
      <c r="AN77" s="804"/>
      <c r="AO77" s="804"/>
      <c r="AP77" s="804">
        <v>0</v>
      </c>
      <c r="AQ77" s="804"/>
      <c r="AR77" s="804"/>
      <c r="AS77" s="804"/>
      <c r="AT77" s="804"/>
      <c r="AU77" s="1030">
        <v>0</v>
      </c>
      <c r="AV77" s="1030">
        <v>0</v>
      </c>
      <c r="AW77" s="804"/>
      <c r="AX77" s="804"/>
      <c r="AY77" s="804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222">
        <v>0</v>
      </c>
      <c r="AB78" s="804">
        <v>0</v>
      </c>
      <c r="AC78" s="803">
        <v>0</v>
      </c>
      <c r="AD78" s="222">
        <v>0</v>
      </c>
      <c r="AE78" s="222">
        <v>0</v>
      </c>
      <c r="AF78" s="803"/>
      <c r="AG78" s="803"/>
      <c r="AH78" s="802"/>
      <c r="AI78" s="803"/>
      <c r="AJ78" s="802"/>
      <c r="AK78" s="803"/>
      <c r="AL78" s="803"/>
      <c r="AM78" s="803"/>
      <c r="AN78" s="803"/>
      <c r="AO78" s="803"/>
      <c r="AP78" s="803">
        <v>0</v>
      </c>
      <c r="AQ78" s="803"/>
      <c r="AR78" s="803"/>
      <c r="AS78" s="803"/>
      <c r="AT78" s="803"/>
      <c r="AU78" s="805">
        <v>0</v>
      </c>
      <c r="AV78" s="805">
        <v>0</v>
      </c>
      <c r="AW78" s="803"/>
      <c r="AX78" s="803"/>
      <c r="AY78" s="803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3"/>
      <c r="AA79" s="804"/>
      <c r="AB79" s="804"/>
      <c r="AC79" s="803"/>
      <c r="AD79" s="804"/>
      <c r="AE79" s="222">
        <v>0</v>
      </c>
      <c r="AF79" s="803"/>
      <c r="AG79" s="803"/>
      <c r="AH79" s="802"/>
      <c r="AI79" s="803"/>
      <c r="AJ79" s="802"/>
      <c r="AK79" s="803"/>
      <c r="AL79" s="803"/>
      <c r="AM79" s="803"/>
      <c r="AN79" s="803"/>
      <c r="AO79" s="803"/>
      <c r="AP79" s="803">
        <v>0</v>
      </c>
      <c r="AQ79" s="803"/>
      <c r="AR79" s="803"/>
      <c r="AS79" s="803"/>
      <c r="AT79" s="803"/>
      <c r="AU79" s="805">
        <v>0</v>
      </c>
      <c r="AV79" s="803"/>
      <c r="AW79" s="803"/>
      <c r="AX79" s="803"/>
      <c r="AY79" s="803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3"/>
      <c r="AA80" s="804"/>
      <c r="AB80" s="804"/>
      <c r="AC80" s="803"/>
      <c r="AD80" s="804"/>
      <c r="AE80" s="222">
        <v>99774</v>
      </c>
      <c r="AF80" s="803"/>
      <c r="AG80" s="803"/>
      <c r="AH80" s="802"/>
      <c r="AI80" s="803"/>
      <c r="AJ80" s="802"/>
      <c r="AK80" s="803"/>
      <c r="AL80" s="803"/>
      <c r="AM80" s="803"/>
      <c r="AN80" s="803"/>
      <c r="AO80" s="803"/>
      <c r="AP80" s="803">
        <v>0</v>
      </c>
      <c r="AQ80" s="803"/>
      <c r="AR80" s="803"/>
      <c r="AS80" s="803"/>
      <c r="AT80" s="803"/>
      <c r="AU80" s="805">
        <v>0</v>
      </c>
      <c r="AV80" s="803"/>
      <c r="AW80" s="803"/>
      <c r="AX80" s="803"/>
      <c r="AY80" s="803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3"/>
      <c r="AA81" s="804"/>
      <c r="AB81" s="804"/>
      <c r="AC81" s="803"/>
      <c r="AD81" s="804"/>
      <c r="AE81" s="222">
        <v>0</v>
      </c>
      <c r="AF81" s="803"/>
      <c r="AG81" s="803"/>
      <c r="AH81" s="802"/>
      <c r="AI81" s="803"/>
      <c r="AJ81" s="802"/>
      <c r="AK81" s="803"/>
      <c r="AL81" s="803"/>
      <c r="AM81" s="803"/>
      <c r="AN81" s="803"/>
      <c r="AO81" s="803"/>
      <c r="AP81" s="803">
        <v>0</v>
      </c>
      <c r="AQ81" s="803"/>
      <c r="AR81" s="803"/>
      <c r="AS81" s="803"/>
      <c r="AT81" s="803"/>
      <c r="AU81" s="805">
        <v>0</v>
      </c>
      <c r="AV81" s="803"/>
      <c r="AW81" s="803"/>
      <c r="AX81" s="803"/>
      <c r="AY81" s="803"/>
    </row>
    <row r="82" spans="1:51" s="88" customFormat="1" ht="15" customHeight="1" x14ac:dyDescent="0.2">
      <c r="A82" s="1643" t="s">
        <v>260</v>
      </c>
      <c r="B82" s="1644"/>
      <c r="C82" s="806"/>
      <c r="D82" s="807"/>
      <c r="E82" s="807"/>
      <c r="F82" s="806"/>
      <c r="G82" s="807"/>
      <c r="H82" s="807"/>
      <c r="I82" s="1188"/>
      <c r="J82" s="807"/>
      <c r="K82" s="807"/>
      <c r="L82" s="806"/>
      <c r="M82" s="807"/>
      <c r="N82" s="807"/>
      <c r="O82" s="806"/>
      <c r="P82" s="807"/>
      <c r="Q82" s="807"/>
      <c r="R82" s="807"/>
      <c r="S82" s="807"/>
      <c r="T82" s="807"/>
      <c r="U82" s="807"/>
      <c r="V82" s="807"/>
      <c r="W82" s="807"/>
      <c r="X82" s="807"/>
      <c r="Y82" s="807"/>
      <c r="Z82" s="807"/>
      <c r="AA82" s="1416">
        <v>64664</v>
      </c>
      <c r="AB82" s="1417">
        <v>43112</v>
      </c>
      <c r="AC82" s="1414">
        <v>21552</v>
      </c>
      <c r="AD82" s="1416">
        <v>5388</v>
      </c>
      <c r="AE82" s="1416">
        <v>64664</v>
      </c>
      <c r="AF82" s="807"/>
      <c r="AG82" s="807"/>
      <c r="AH82" s="806"/>
      <c r="AI82" s="807"/>
      <c r="AJ82" s="806"/>
      <c r="AK82" s="807"/>
      <c r="AL82" s="807"/>
      <c r="AM82" s="807"/>
      <c r="AN82" s="807"/>
      <c r="AO82" s="807"/>
      <c r="AP82" s="807">
        <v>0</v>
      </c>
      <c r="AQ82" s="807"/>
      <c r="AR82" s="807"/>
      <c r="AS82" s="807"/>
      <c r="AT82" s="807"/>
      <c r="AU82" s="808">
        <v>64664</v>
      </c>
      <c r="AV82" s="808">
        <v>5388</v>
      </c>
      <c r="AW82" s="807"/>
      <c r="AX82" s="807"/>
      <c r="AY82" s="807"/>
    </row>
    <row r="83" spans="1:51" s="88" customFormat="1" ht="15" customHeight="1" x14ac:dyDescent="0.2">
      <c r="A83" s="1634" t="s">
        <v>1148</v>
      </c>
      <c r="B83" s="1635"/>
      <c r="C83" s="1409"/>
      <c r="D83" s="1410"/>
      <c r="E83" s="1410"/>
      <c r="F83" s="1409"/>
      <c r="G83" s="1410"/>
      <c r="H83" s="1410"/>
      <c r="I83" s="1411"/>
      <c r="J83" s="1410"/>
      <c r="K83" s="1410"/>
      <c r="L83" s="1409"/>
      <c r="M83" s="1410"/>
      <c r="N83" s="1410"/>
      <c r="O83" s="1409"/>
      <c r="P83" s="1410"/>
      <c r="Q83" s="1410"/>
      <c r="R83" s="1410"/>
      <c r="S83" s="1410"/>
      <c r="T83" s="1410"/>
      <c r="U83" s="1410"/>
      <c r="V83" s="1410"/>
      <c r="W83" s="1410"/>
      <c r="X83" s="1410"/>
      <c r="Y83" s="1410"/>
      <c r="Z83" s="1410"/>
      <c r="AA83" s="222">
        <v>126516</v>
      </c>
      <c r="AB83" s="804">
        <v>69160</v>
      </c>
      <c r="AC83" s="803">
        <v>57356</v>
      </c>
      <c r="AD83" s="222">
        <v>14339</v>
      </c>
      <c r="AE83" s="222">
        <v>126516</v>
      </c>
      <c r="AF83" s="1410"/>
      <c r="AG83" s="1410"/>
      <c r="AH83" s="1409"/>
      <c r="AI83" s="1410"/>
      <c r="AJ83" s="1409"/>
      <c r="AK83" s="1410"/>
      <c r="AL83" s="1410"/>
      <c r="AM83" s="1410"/>
      <c r="AN83" s="1410"/>
      <c r="AO83" s="1410"/>
      <c r="AP83" s="1410">
        <v>0</v>
      </c>
      <c r="AQ83" s="1410"/>
      <c r="AR83" s="1410"/>
      <c r="AS83" s="1410"/>
      <c r="AT83" s="1410"/>
      <c r="AU83" s="1412">
        <v>126516</v>
      </c>
      <c r="AV83" s="1410">
        <v>14339</v>
      </c>
      <c r="AW83" s="1410"/>
      <c r="AX83" s="1410"/>
      <c r="AY83" s="1410"/>
    </row>
    <row r="84" spans="1:51" s="88" customFormat="1" ht="15" customHeight="1" x14ac:dyDescent="0.2">
      <c r="A84" s="1634" t="s">
        <v>1149</v>
      </c>
      <c r="B84" s="1635"/>
      <c r="C84" s="1409"/>
      <c r="D84" s="1410"/>
      <c r="E84" s="1410"/>
      <c r="F84" s="1409"/>
      <c r="G84" s="1410"/>
      <c r="H84" s="1410"/>
      <c r="I84" s="1411"/>
      <c r="J84" s="1410"/>
      <c r="K84" s="1410"/>
      <c r="L84" s="1409"/>
      <c r="M84" s="1410"/>
      <c r="N84" s="1410"/>
      <c r="O84" s="1409"/>
      <c r="P84" s="1410"/>
      <c r="Q84" s="1410"/>
      <c r="R84" s="1410"/>
      <c r="S84" s="1410"/>
      <c r="T84" s="1410"/>
      <c r="U84" s="1410"/>
      <c r="V84" s="1410"/>
      <c r="W84" s="1410"/>
      <c r="X84" s="1410"/>
      <c r="Y84" s="1410"/>
      <c r="Z84" s="1410"/>
      <c r="AA84" s="222">
        <v>101213</v>
      </c>
      <c r="AB84" s="804">
        <v>55328</v>
      </c>
      <c r="AC84" s="803">
        <v>45885</v>
      </c>
      <c r="AD84" s="222">
        <v>11471</v>
      </c>
      <c r="AE84" s="222">
        <v>101213</v>
      </c>
      <c r="AF84" s="1410"/>
      <c r="AG84" s="1410"/>
      <c r="AH84" s="1409"/>
      <c r="AI84" s="1410"/>
      <c r="AJ84" s="1409"/>
      <c r="AK84" s="1410"/>
      <c r="AL84" s="1410"/>
      <c r="AM84" s="1410"/>
      <c r="AN84" s="1410"/>
      <c r="AO84" s="1410"/>
      <c r="AP84" s="1410">
        <v>0</v>
      </c>
      <c r="AQ84" s="1410"/>
      <c r="AR84" s="1410"/>
      <c r="AS84" s="1410"/>
      <c r="AT84" s="1410"/>
      <c r="AU84" s="1412">
        <v>101213</v>
      </c>
      <c r="AV84" s="1410">
        <v>11471</v>
      </c>
      <c r="AW84" s="1410"/>
      <c r="AX84" s="1410"/>
      <c r="AY84" s="1410"/>
    </row>
    <row r="85" spans="1:51" s="88" customFormat="1" ht="15" customHeight="1" thickBot="1" x14ac:dyDescent="0.25">
      <c r="A85" s="1653" t="s">
        <v>415</v>
      </c>
      <c r="B85" s="1654"/>
      <c r="C85" s="1421">
        <v>1918</v>
      </c>
      <c r="D85" s="1419"/>
      <c r="E85" s="1022">
        <v>7589659.7759309895</v>
      </c>
      <c r="F85" s="1422">
        <v>1693</v>
      </c>
      <c r="G85" s="1563"/>
      <c r="H85" s="1024">
        <v>899540.17040698125</v>
      </c>
      <c r="I85" s="1423">
        <v>1509.5</v>
      </c>
      <c r="J85" s="1563"/>
      <c r="K85" s="1024">
        <v>218220.94201838181</v>
      </c>
      <c r="L85" s="1422">
        <v>270</v>
      </c>
      <c r="M85" s="1563"/>
      <c r="N85" s="1024">
        <v>977138.97158015787</v>
      </c>
      <c r="O85" s="1422">
        <v>44</v>
      </c>
      <c r="P85" s="1563"/>
      <c r="Q85" s="1024">
        <v>65294.82421904536</v>
      </c>
      <c r="R85" s="1025">
        <v>9749854</v>
      </c>
      <c r="S85" s="1025">
        <v>1083321</v>
      </c>
      <c r="T85" s="1024">
        <v>-38810</v>
      </c>
      <c r="U85" s="1024">
        <v>-91666</v>
      </c>
      <c r="V85" s="1026">
        <v>-130476</v>
      </c>
      <c r="W85" s="1025">
        <v>9619378</v>
      </c>
      <c r="X85" s="1024">
        <v>-24046</v>
      </c>
      <c r="Y85" s="1025">
        <v>9595332</v>
      </c>
      <c r="Z85" s="1024">
        <v>-29678</v>
      </c>
      <c r="AA85" s="1025">
        <v>9858047</v>
      </c>
      <c r="AB85" s="1024">
        <v>6631504</v>
      </c>
      <c r="AC85" s="1024">
        <v>3226543</v>
      </c>
      <c r="AD85" s="1025">
        <v>806641</v>
      </c>
      <c r="AE85" s="1027">
        <v>9957821</v>
      </c>
      <c r="AF85" s="1563"/>
      <c r="AG85" s="1028">
        <v>10184533</v>
      </c>
      <c r="AH85" s="1023">
        <v>-1</v>
      </c>
      <c r="AI85" s="1024">
        <v>-5013</v>
      </c>
      <c r="AJ85" s="1023">
        <v>1</v>
      </c>
      <c r="AK85" s="1024">
        <v>39908</v>
      </c>
      <c r="AL85" s="1026">
        <v>34895</v>
      </c>
      <c r="AM85" s="1028">
        <v>10219428</v>
      </c>
      <c r="AN85" s="1024">
        <v>-25547</v>
      </c>
      <c r="AO85" s="1028">
        <v>10193881</v>
      </c>
      <c r="AP85" s="1024">
        <v>0</v>
      </c>
      <c r="AQ85" s="1028">
        <v>10172103</v>
      </c>
      <c r="AR85" s="1024">
        <v>6319152</v>
      </c>
      <c r="AS85" s="1024">
        <v>3852951</v>
      </c>
      <c r="AT85" s="1028">
        <v>963244</v>
      </c>
      <c r="AU85" s="801">
        <v>20030150</v>
      </c>
      <c r="AV85" s="801">
        <v>1769885</v>
      </c>
      <c r="AW85" s="1024">
        <v>25547</v>
      </c>
      <c r="AX85" s="1024">
        <v>23810</v>
      </c>
      <c r="AY85" s="1024">
        <v>1737</v>
      </c>
    </row>
    <row r="86" spans="1:51" ht="16.149999999999999" customHeight="1" thickTop="1" x14ac:dyDescent="0.2"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179"/>
      <c r="Z86" s="82"/>
      <c r="AA86" s="82"/>
      <c r="AB86" s="82"/>
      <c r="AC86" s="82"/>
      <c r="AD86" s="82"/>
      <c r="AE86" s="82"/>
      <c r="AF86" s="82"/>
      <c r="AG86" s="82"/>
      <c r="AW86" s="1191"/>
      <c r="AY86" s="1191"/>
    </row>
    <row r="87" spans="1:51" ht="16.149999999999999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179"/>
      <c r="Z87" s="82"/>
      <c r="AA87" s="82"/>
      <c r="AB87" s="82"/>
      <c r="AC87" s="82"/>
      <c r="AD87" s="82"/>
      <c r="AE87" s="82"/>
      <c r="AF87" s="82"/>
      <c r="AG87" s="82"/>
    </row>
    <row r="88" spans="1:51" ht="16.149999999999999" customHeight="1" x14ac:dyDescent="0.2">
      <c r="D88" s="82"/>
      <c r="E88" s="82"/>
      <c r="F88" s="82"/>
      <c r="G88" s="82"/>
      <c r="H88" s="557"/>
      <c r="I88" s="557"/>
      <c r="J88" s="557"/>
      <c r="K88" s="557"/>
      <c r="L88" s="557"/>
      <c r="M88" s="557"/>
      <c r="N88" s="557"/>
      <c r="O88" s="557"/>
      <c r="P88" s="557"/>
      <c r="Q88" s="557"/>
      <c r="R88" s="82"/>
      <c r="S88" s="82"/>
      <c r="T88" s="82"/>
      <c r="U88" s="82"/>
      <c r="V88" s="82"/>
      <c r="W88" s="82"/>
      <c r="X88" s="82"/>
      <c r="Y88" s="179"/>
      <c r="Z88" s="82"/>
      <c r="AA88" s="82"/>
      <c r="AB88" s="82"/>
      <c r="AC88" s="82"/>
      <c r="AD88" s="82"/>
      <c r="AE88" s="82"/>
      <c r="AF88" s="82"/>
      <c r="AG88" s="82"/>
    </row>
    <row r="89" spans="1:51" ht="16.149999999999999" customHeight="1" x14ac:dyDescent="0.2">
      <c r="H89" s="32"/>
      <c r="I89" s="32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32"/>
      <c r="B90" s="32"/>
      <c r="C90" s="32"/>
      <c r="D90" s="32"/>
      <c r="E90" s="32"/>
      <c r="H90" s="32"/>
      <c r="I90" s="32"/>
      <c r="J90" s="1227"/>
      <c r="K90" s="1226"/>
      <c r="L90" s="1226"/>
      <c r="M90" s="1227"/>
      <c r="N90" s="1226"/>
      <c r="O90" s="1226"/>
      <c r="P90" s="1227"/>
      <c r="Q90" s="1226"/>
      <c r="AD90" s="29">
        <v>4</v>
      </c>
      <c r="AT90" s="29">
        <v>4</v>
      </c>
    </row>
    <row r="91" spans="1:51" ht="13.5" thickBot="1" x14ac:dyDescent="0.25">
      <c r="A91" s="32"/>
      <c r="B91" s="32"/>
      <c r="C91" s="32"/>
      <c r="D91" s="32"/>
      <c r="E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AX91" s="1024">
        <v>23810</v>
      </c>
    </row>
    <row r="92" spans="1:51" ht="13.5" thickTop="1" x14ac:dyDescent="0.2">
      <c r="A92" s="32"/>
      <c r="B92" s="1602"/>
      <c r="C92" s="32"/>
      <c r="D92" s="32"/>
      <c r="E92" s="32"/>
      <c r="AX92" s="82">
        <v>0</v>
      </c>
    </row>
    <row r="93" spans="1:51" x14ac:dyDescent="0.2">
      <c r="A93" s="32"/>
      <c r="B93" s="864"/>
      <c r="C93" s="32"/>
      <c r="D93" s="32"/>
      <c r="E93" s="32"/>
    </row>
    <row r="94" spans="1:51" x14ac:dyDescent="0.2">
      <c r="A94" s="32"/>
      <c r="B94" s="864"/>
      <c r="C94" s="32"/>
      <c r="D94" s="32"/>
      <c r="E94" s="32"/>
      <c r="AX94" s="29" t="s">
        <v>1635</v>
      </c>
    </row>
    <row r="95" spans="1:51" x14ac:dyDescent="0.2">
      <c r="A95" s="32"/>
      <c r="B95" s="864"/>
      <c r="C95" s="32"/>
      <c r="D95" s="32"/>
      <c r="E95" s="32"/>
      <c r="AX95" s="29" t="s">
        <v>1631</v>
      </c>
    </row>
    <row r="96" spans="1:51" x14ac:dyDescent="0.2">
      <c r="A96" s="32"/>
      <c r="B96" s="32"/>
      <c r="C96" s="32"/>
      <c r="D96" s="32"/>
      <c r="E96" s="32"/>
    </row>
    <row r="97" spans="1:5" x14ac:dyDescent="0.2">
      <c r="A97" s="32"/>
      <c r="B97" s="32"/>
      <c r="C97" s="32"/>
      <c r="D97" s="32"/>
      <c r="E97" s="32"/>
    </row>
    <row r="98" spans="1:5" x14ac:dyDescent="0.2">
      <c r="A98" s="32"/>
      <c r="B98" s="32"/>
      <c r="C98" s="32"/>
      <c r="D98" s="32"/>
      <c r="E98" s="32"/>
    </row>
    <row r="99" spans="1:5" x14ac:dyDescent="0.2">
      <c r="A99" s="32"/>
      <c r="B99" s="32"/>
      <c r="C99" s="32"/>
      <c r="D99" s="32"/>
      <c r="E99" s="32"/>
    </row>
    <row r="100" spans="1:5" x14ac:dyDescent="0.2">
      <c r="A100" s="32"/>
      <c r="B100" s="32"/>
      <c r="C100" s="32"/>
      <c r="D100" s="32"/>
      <c r="E100" s="32"/>
    </row>
    <row r="101" spans="1:5" x14ac:dyDescent="0.2">
      <c r="A101" s="32"/>
      <c r="B101" s="32"/>
      <c r="C101" s="32"/>
      <c r="D101" s="32"/>
      <c r="E101" s="32"/>
    </row>
  </sheetData>
  <sheetProtection algorithmName="SHA-512" hashValue="RC3HKxldv6UOOZ2/Br+kH/VBpNnkQ51zA1l35OH+nkt/MmzonDBQHKCT5ewJf9bcykrv9n8ThBC+brDYjItHfA==" saltValue="ehwOKXB6lHqv5+Ob8/0L2w==" spinCount="100000" sheet="1" objects="1" scenarios="1" selectLockedCells="1" selectUnlockedCell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W1:AY1"/>
    <mergeCell ref="AU1:AU3"/>
    <mergeCell ref="AV1:AV3"/>
    <mergeCell ref="A80:B80"/>
    <mergeCell ref="A79:B79"/>
    <mergeCell ref="A1:B3"/>
    <mergeCell ref="L1:V1"/>
    <mergeCell ref="A76:B76"/>
    <mergeCell ref="A77:B77"/>
    <mergeCell ref="A78:B78"/>
    <mergeCell ref="S2:S3"/>
    <mergeCell ref="O2:Q2"/>
    <mergeCell ref="C1:K1"/>
    <mergeCell ref="C2:C3"/>
    <mergeCell ref="D2:E2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5:B85"/>
    <mergeCell ref="F2:H2"/>
    <mergeCell ref="I2:K2"/>
    <mergeCell ref="L2:N2"/>
    <mergeCell ref="A81:B81"/>
    <mergeCell ref="A82:B82"/>
    <mergeCell ref="A83:B83"/>
    <mergeCell ref="A84:B84"/>
    <mergeCell ref="AW2:AW3"/>
    <mergeCell ref="AX2:AX3"/>
    <mergeCell ref="AY2:AY3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75" bottom="0.5" header="0.3" footer="0.3"/>
  <pageSetup paperSize="5" firstPageNumber="50" fitToWidth="0" fitToHeight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20"/>
  <sheetViews>
    <sheetView zoomScaleNormal="100" workbookViewId="0">
      <selection sqref="A1:B1"/>
    </sheetView>
  </sheetViews>
  <sheetFormatPr defaultColWidth="9.140625" defaultRowHeight="12.75" x14ac:dyDescent="0.2"/>
  <cols>
    <col min="1" max="1" width="62.5703125" style="31" customWidth="1"/>
    <col min="2" max="2" width="20" style="31" customWidth="1"/>
    <col min="3" max="16384" width="9.140625" style="29"/>
  </cols>
  <sheetData>
    <row r="1" spans="1:2" ht="40.5" customHeight="1" x14ac:dyDescent="0.2">
      <c r="A1" s="1707" t="s">
        <v>1209</v>
      </c>
      <c r="B1" s="1707"/>
    </row>
    <row r="2" spans="1:2" s="31" customFormat="1" ht="40.5" customHeight="1" thickBot="1" x14ac:dyDescent="0.25">
      <c r="A2" s="1708" t="s">
        <v>345</v>
      </c>
      <c r="B2" s="1708"/>
    </row>
    <row r="3" spans="1:2" s="32" customFormat="1" ht="72" customHeight="1" thickTop="1" thickBot="1" x14ac:dyDescent="0.25">
      <c r="A3" s="1305" t="s">
        <v>86</v>
      </c>
      <c r="B3" s="36" t="s">
        <v>1607</v>
      </c>
    </row>
    <row r="4" spans="1:2" s="40" customFormat="1" ht="38.25" customHeight="1" thickTop="1" x14ac:dyDescent="0.2">
      <c r="A4" s="1297" t="s">
        <v>1112</v>
      </c>
      <c r="B4" s="1302">
        <v>2494303929</v>
      </c>
    </row>
    <row r="5" spans="1:2" s="40" customFormat="1" ht="38.25" customHeight="1" x14ac:dyDescent="0.2">
      <c r="A5" s="1298" t="s">
        <v>1113</v>
      </c>
      <c r="B5" s="1303">
        <v>505651896</v>
      </c>
    </row>
    <row r="6" spans="1:2" s="40" customFormat="1" ht="54.75" customHeight="1" x14ac:dyDescent="0.2">
      <c r="A6" s="1299" t="s">
        <v>1154</v>
      </c>
      <c r="B6" s="1303">
        <v>613823053</v>
      </c>
    </row>
    <row r="7" spans="1:2" s="40" customFormat="1" ht="84.75" customHeight="1" x14ac:dyDescent="0.2">
      <c r="A7" s="1299" t="s">
        <v>1186</v>
      </c>
      <c r="B7" s="1303">
        <v>238740099.94999999</v>
      </c>
    </row>
    <row r="8" spans="1:2" s="40" customFormat="1" ht="38.25" customHeight="1" x14ac:dyDescent="0.2">
      <c r="A8" s="1299" t="s">
        <v>1114</v>
      </c>
      <c r="B8" s="1303">
        <v>62444724</v>
      </c>
    </row>
    <row r="9" spans="1:2" s="40" customFormat="1" ht="38.25" customHeight="1" x14ac:dyDescent="0.2">
      <c r="A9" s="1298" t="s">
        <v>1093</v>
      </c>
      <c r="B9" s="1303">
        <v>-2048105</v>
      </c>
    </row>
    <row r="10" spans="1:2" s="40" customFormat="1" ht="38.25" customHeight="1" x14ac:dyDescent="0.2">
      <c r="A10" s="1300" t="s">
        <v>1115</v>
      </c>
      <c r="B10" s="1303">
        <v>-60276719</v>
      </c>
    </row>
    <row r="11" spans="1:2" s="40" customFormat="1" ht="38.25" customHeight="1" thickBot="1" x14ac:dyDescent="0.25">
      <c r="A11" s="1301" t="s">
        <v>1116</v>
      </c>
      <c r="B11" s="1304">
        <v>3852638877.9499998</v>
      </c>
    </row>
    <row r="12" spans="1:2" s="1140" customFormat="1" ht="17.25" thickTop="1" x14ac:dyDescent="0.3">
      <c r="A12" s="31"/>
      <c r="B12" s="31"/>
    </row>
    <row r="13" spans="1:2" s="1140" customFormat="1" ht="16.5" x14ac:dyDescent="0.3">
      <c r="A13" s="31"/>
      <c r="B13" s="31"/>
    </row>
    <row r="14" spans="1:2" s="1140" customFormat="1" ht="16.5" x14ac:dyDescent="0.3">
      <c r="A14" s="31"/>
      <c r="B14" s="31"/>
    </row>
    <row r="15" spans="1:2" s="1140" customFormat="1" ht="16.5" x14ac:dyDescent="0.3">
      <c r="A15" s="31"/>
      <c r="B15" s="31"/>
    </row>
    <row r="16" spans="1:2" s="1140" customFormat="1" ht="16.5" x14ac:dyDescent="0.3">
      <c r="A16" s="31"/>
      <c r="B16" s="31"/>
    </row>
    <row r="17" spans="1:2" s="1140" customFormat="1" ht="16.5" x14ac:dyDescent="0.3">
      <c r="A17" s="31"/>
      <c r="B17" s="31"/>
    </row>
    <row r="18" spans="1:2" s="1140" customFormat="1" ht="16.5" x14ac:dyDescent="0.3">
      <c r="A18" s="31"/>
      <c r="B18" s="31"/>
    </row>
    <row r="19" spans="1:2" s="1140" customFormat="1" ht="16.5" x14ac:dyDescent="0.3">
      <c r="A19" s="31"/>
      <c r="B19" s="31"/>
    </row>
    <row r="20" spans="1:2" s="1140" customFormat="1" ht="16.5" x14ac:dyDescent="0.3">
      <c r="A20" s="31"/>
      <c r="B20" s="31"/>
    </row>
  </sheetData>
  <sheetProtection algorithmName="SHA-512" hashValue="5Dil9rdZ80ar5azh1QTWZye3OluSi3lho7w9a+fc4ougSng9XJ6qAkpIZ0KPI+NAe8/ymFqu+EHqryARjDAHBg==" saltValue="nJrmcIiMIKIgNaMpvyGTIw==" spinCount="100000" sheet="1" objects="1" scenarios="1" selectLockedCells="1" selectUnlockedCells="1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75" bottom="0.5" header="0.38" footer="0.16"/>
  <pageSetup paperSize="5" fitToWidth="0" fitToHeight="0" orientation="portrait" r:id="rId2"/>
  <headerFooter alignWithMargins="0">
    <oddFooter>&amp;R&amp;12&amp;P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101"/>
  <sheetViews>
    <sheetView workbookViewId="0">
      <selection activeCell="AT15" sqref="AT15"/>
    </sheetView>
  </sheetViews>
  <sheetFormatPr defaultColWidth="8.85546875" defaultRowHeight="12.75" x14ac:dyDescent="0.2"/>
  <cols>
    <col min="1" max="1" width="5" style="29" customWidth="1"/>
    <col min="2" max="2" width="26.140625" style="29" customWidth="1"/>
    <col min="3" max="3" width="13.140625" style="29" customWidth="1"/>
    <col min="4" max="4" width="14.7109375" style="29" customWidth="1"/>
    <col min="5" max="5" width="12.42578125" style="29" customWidth="1"/>
    <col min="6" max="6" width="11.28515625" style="29" customWidth="1"/>
    <col min="7" max="7" width="9.7109375" style="29" customWidth="1"/>
    <col min="8" max="8" width="10.7109375" style="29" customWidth="1"/>
    <col min="9" max="9" width="11.28515625" style="29" customWidth="1"/>
    <col min="10" max="10" width="9.7109375" style="29" customWidth="1"/>
    <col min="11" max="11" width="10.7109375" style="29" customWidth="1"/>
    <col min="12" max="12" width="11.28515625" style="29" customWidth="1"/>
    <col min="13" max="13" width="9.140625" style="29" customWidth="1"/>
    <col min="14" max="14" width="10.7109375" style="29" bestFit="1" customWidth="1"/>
    <col min="15" max="15" width="11.28515625" style="29" customWidth="1"/>
    <col min="16" max="16" width="9.140625" style="29" bestFit="1" customWidth="1"/>
    <col min="17" max="17" width="10.28515625" style="29" bestFit="1" customWidth="1"/>
    <col min="18" max="18" width="11.7109375" style="29" customWidth="1"/>
    <col min="19" max="19" width="12.42578125" style="29" bestFit="1" customWidth="1"/>
    <col min="20" max="22" width="12.140625" style="29" customWidth="1"/>
    <col min="23" max="23" width="12.5703125" style="29" customWidth="1"/>
    <col min="24" max="24" width="11.7109375" style="29" customWidth="1"/>
    <col min="25" max="25" width="13" style="29" customWidth="1"/>
    <col min="26" max="26" width="14.140625" style="29" customWidth="1"/>
    <col min="27" max="27" width="18" style="29" customWidth="1"/>
    <col min="28" max="29" width="11.7109375" style="29" customWidth="1"/>
    <col min="30" max="30" width="11.28515625" style="29" customWidth="1"/>
    <col min="31" max="31" width="16.5703125" style="29" customWidth="1"/>
    <col min="32" max="32" width="15.85546875" style="29" customWidth="1"/>
    <col min="33" max="33" width="16.85546875" style="29" customWidth="1"/>
    <col min="34" max="38" width="16.28515625" style="29" customWidth="1"/>
    <col min="39" max="39" width="16.140625" style="29" customWidth="1"/>
    <col min="40" max="40" width="12" style="29" customWidth="1"/>
    <col min="41" max="41" width="16.140625" style="29" customWidth="1"/>
    <col min="42" max="42" width="14.42578125" style="29" customWidth="1"/>
    <col min="43" max="46" width="16.140625" style="29" customWidth="1"/>
    <col min="47" max="48" width="16.7109375" style="29" customWidth="1"/>
    <col min="49" max="51" width="12.5703125" style="29" hidden="1" customWidth="1"/>
    <col min="52" max="16384" width="8.85546875" style="29"/>
  </cols>
  <sheetData>
    <row r="1" spans="1:51" ht="19.899999999999999" customHeight="1" x14ac:dyDescent="0.2">
      <c r="A1" s="1637" t="s">
        <v>880</v>
      </c>
      <c r="B1" s="1637"/>
      <c r="C1" s="1834" t="s">
        <v>338</v>
      </c>
      <c r="D1" s="1835"/>
      <c r="E1" s="1835"/>
      <c r="F1" s="1835"/>
      <c r="G1" s="1835"/>
      <c r="H1" s="1835"/>
      <c r="I1" s="1835"/>
      <c r="J1" s="1835"/>
      <c r="K1" s="1836"/>
      <c r="L1" s="1846" t="s">
        <v>338</v>
      </c>
      <c r="M1" s="1847"/>
      <c r="N1" s="1847"/>
      <c r="O1" s="1847"/>
      <c r="P1" s="1847"/>
      <c r="Q1" s="1847"/>
      <c r="R1" s="1847"/>
      <c r="S1" s="1847"/>
      <c r="T1" s="1847"/>
      <c r="U1" s="1847"/>
      <c r="V1" s="1848"/>
      <c r="W1" s="1834" t="s">
        <v>338</v>
      </c>
      <c r="X1" s="1835"/>
      <c r="Y1" s="1835"/>
      <c r="Z1" s="1835"/>
      <c r="AA1" s="1835"/>
      <c r="AB1" s="1835"/>
      <c r="AC1" s="1835"/>
      <c r="AD1" s="1835"/>
      <c r="AE1" s="1836"/>
      <c r="AF1" s="1921" t="s">
        <v>407</v>
      </c>
      <c r="AG1" s="1922"/>
      <c r="AH1" s="1922"/>
      <c r="AI1" s="1922"/>
      <c r="AJ1" s="1922"/>
      <c r="AK1" s="1922"/>
      <c r="AL1" s="1923"/>
      <c r="AM1" s="1921" t="s">
        <v>407</v>
      </c>
      <c r="AN1" s="1922"/>
      <c r="AO1" s="1922"/>
      <c r="AP1" s="1922"/>
      <c r="AQ1" s="1922"/>
      <c r="AR1" s="1922"/>
      <c r="AS1" s="1922"/>
      <c r="AT1" s="1923"/>
      <c r="AU1" s="1899" t="s">
        <v>353</v>
      </c>
      <c r="AV1" s="1899" t="s">
        <v>354</v>
      </c>
      <c r="AW1" s="1833" t="s">
        <v>1117</v>
      </c>
      <c r="AX1" s="1833"/>
      <c r="AY1" s="1833"/>
    </row>
    <row r="2" spans="1:51" ht="30" customHeight="1" x14ac:dyDescent="0.2">
      <c r="A2" s="1637"/>
      <c r="B2" s="1637"/>
      <c r="C2" s="1688" t="s">
        <v>1173</v>
      </c>
      <c r="D2" s="1906" t="s">
        <v>540</v>
      </c>
      <c r="E2" s="1906"/>
      <c r="F2" s="1683" t="s">
        <v>825</v>
      </c>
      <c r="G2" s="1830"/>
      <c r="H2" s="1684"/>
      <c r="I2" s="1895" t="s">
        <v>822</v>
      </c>
      <c r="J2" s="1895"/>
      <c r="K2" s="1895"/>
      <c r="L2" s="1895" t="s">
        <v>823</v>
      </c>
      <c r="M2" s="1895"/>
      <c r="N2" s="1895"/>
      <c r="O2" s="1895" t="s">
        <v>824</v>
      </c>
      <c r="P2" s="1895"/>
      <c r="Q2" s="1895"/>
      <c r="R2" s="1688" t="s">
        <v>445</v>
      </c>
      <c r="S2" s="1688" t="s">
        <v>412</v>
      </c>
      <c r="T2" s="1837" t="s">
        <v>241</v>
      </c>
      <c r="U2" s="1837"/>
      <c r="V2" s="1837"/>
      <c r="W2" s="1688" t="s">
        <v>446</v>
      </c>
      <c r="X2" s="1688" t="s">
        <v>1083</v>
      </c>
      <c r="Y2" s="1688" t="s">
        <v>447</v>
      </c>
      <c r="Z2" s="1674" t="s">
        <v>1267</v>
      </c>
      <c r="AA2" s="1688" t="s">
        <v>831</v>
      </c>
      <c r="AB2" s="1688" t="s">
        <v>1091</v>
      </c>
      <c r="AC2" s="1688" t="s">
        <v>278</v>
      </c>
      <c r="AD2" s="1688" t="s">
        <v>243</v>
      </c>
      <c r="AE2" s="1688" t="s">
        <v>832</v>
      </c>
      <c r="AF2" s="1900" t="s">
        <v>1609</v>
      </c>
      <c r="AG2" s="1896" t="s">
        <v>859</v>
      </c>
      <c r="AH2" s="1898" t="s">
        <v>241</v>
      </c>
      <c r="AI2" s="1898"/>
      <c r="AJ2" s="1898"/>
      <c r="AK2" s="1898"/>
      <c r="AL2" s="1898"/>
      <c r="AM2" s="1896" t="s">
        <v>860</v>
      </c>
      <c r="AN2" s="1896" t="s">
        <v>1092</v>
      </c>
      <c r="AO2" s="1896" t="s">
        <v>861</v>
      </c>
      <c r="AP2" s="1674" t="s">
        <v>1267</v>
      </c>
      <c r="AQ2" s="1896" t="s">
        <v>862</v>
      </c>
      <c r="AR2" s="1896" t="s">
        <v>1086</v>
      </c>
      <c r="AS2" s="1896" t="s">
        <v>278</v>
      </c>
      <c r="AT2" s="1896" t="s">
        <v>442</v>
      </c>
      <c r="AU2" s="1899"/>
      <c r="AV2" s="1899"/>
      <c r="AW2" s="1825" t="s">
        <v>1108</v>
      </c>
      <c r="AX2" s="1825" t="s">
        <v>1109</v>
      </c>
      <c r="AY2" s="1825" t="s">
        <v>398</v>
      </c>
    </row>
    <row r="3" spans="1:51" ht="95.25" customHeight="1" x14ac:dyDescent="0.2">
      <c r="A3" s="1637"/>
      <c r="B3" s="1637"/>
      <c r="C3" s="1688"/>
      <c r="D3" s="1223" t="s">
        <v>542</v>
      </c>
      <c r="E3" s="1223" t="s">
        <v>352</v>
      </c>
      <c r="F3" s="1500" t="s">
        <v>1174</v>
      </c>
      <c r="G3" s="1223" t="s">
        <v>541</v>
      </c>
      <c r="H3" s="1223" t="s">
        <v>352</v>
      </c>
      <c r="I3" s="1500" t="s">
        <v>1175</v>
      </c>
      <c r="J3" s="1223" t="s">
        <v>541</v>
      </c>
      <c r="K3" s="1223" t="s">
        <v>352</v>
      </c>
      <c r="L3" s="1500" t="s">
        <v>1176</v>
      </c>
      <c r="M3" s="1223" t="s">
        <v>541</v>
      </c>
      <c r="N3" s="1223" t="s">
        <v>352</v>
      </c>
      <c r="O3" s="1500" t="s">
        <v>1176</v>
      </c>
      <c r="P3" s="1223" t="s">
        <v>541</v>
      </c>
      <c r="Q3" s="1223" t="s">
        <v>352</v>
      </c>
      <c r="R3" s="1688"/>
      <c r="S3" s="1688"/>
      <c r="T3" s="1306" t="s">
        <v>1156</v>
      </c>
      <c r="U3" s="1306" t="s">
        <v>1157</v>
      </c>
      <c r="V3" s="1306" t="s">
        <v>242</v>
      </c>
      <c r="W3" s="1688"/>
      <c r="X3" s="1688"/>
      <c r="Y3" s="1688"/>
      <c r="Z3" s="1674"/>
      <c r="AA3" s="1688"/>
      <c r="AB3" s="1688"/>
      <c r="AC3" s="1688"/>
      <c r="AD3" s="1688"/>
      <c r="AE3" s="1688"/>
      <c r="AF3" s="1901"/>
      <c r="AG3" s="1896"/>
      <c r="AH3" s="1306" t="s">
        <v>1268</v>
      </c>
      <c r="AI3" s="1306" t="s">
        <v>1180</v>
      </c>
      <c r="AJ3" s="1306" t="s">
        <v>1181</v>
      </c>
      <c r="AK3" s="1502" t="s">
        <v>1269</v>
      </c>
      <c r="AL3" s="1306" t="s">
        <v>242</v>
      </c>
      <c r="AM3" s="1896"/>
      <c r="AN3" s="1896"/>
      <c r="AO3" s="1896"/>
      <c r="AP3" s="1674"/>
      <c r="AQ3" s="1896"/>
      <c r="AR3" s="1896"/>
      <c r="AS3" s="1896"/>
      <c r="AT3" s="1896"/>
      <c r="AU3" s="1899"/>
      <c r="AV3" s="1899"/>
      <c r="AW3" s="1825"/>
      <c r="AX3" s="1825"/>
      <c r="AY3" s="1825"/>
    </row>
    <row r="4" spans="1:51" ht="14.25" customHeight="1" x14ac:dyDescent="0.2">
      <c r="A4" s="185"/>
      <c r="B4" s="186"/>
      <c r="C4" s="187">
        <v>1</v>
      </c>
      <c r="D4" s="187">
        <v>2</v>
      </c>
      <c r="E4" s="187">
        <v>3</v>
      </c>
      <c r="F4" s="187">
        <v>4</v>
      </c>
      <c r="G4" s="187">
        <v>5</v>
      </c>
      <c r="H4" s="187">
        <v>6</v>
      </c>
      <c r="I4" s="187">
        <v>7</v>
      </c>
      <c r="J4" s="187">
        <v>8</v>
      </c>
      <c r="K4" s="187">
        <v>9</v>
      </c>
      <c r="L4" s="187">
        <v>10</v>
      </c>
      <c r="M4" s="187">
        <v>11</v>
      </c>
      <c r="N4" s="187">
        <v>12</v>
      </c>
      <c r="O4" s="187">
        <v>13</v>
      </c>
      <c r="P4" s="187">
        <v>14</v>
      </c>
      <c r="Q4" s="187">
        <v>15</v>
      </c>
      <c r="R4" s="187">
        <v>16</v>
      </c>
      <c r="S4" s="187" t="s">
        <v>1331</v>
      </c>
      <c r="T4" s="187">
        <v>17</v>
      </c>
      <c r="U4" s="187">
        <v>18</v>
      </c>
      <c r="V4" s="187">
        <v>19</v>
      </c>
      <c r="W4" s="187">
        <v>20</v>
      </c>
      <c r="X4" s="187">
        <v>21</v>
      </c>
      <c r="Y4" s="187">
        <v>22</v>
      </c>
      <c r="Z4" s="187">
        <v>23</v>
      </c>
      <c r="AA4" s="187">
        <v>24</v>
      </c>
      <c r="AB4" s="187">
        <v>25</v>
      </c>
      <c r="AC4" s="187">
        <v>26</v>
      </c>
      <c r="AD4" s="187">
        <v>27</v>
      </c>
      <c r="AE4" s="187">
        <v>28</v>
      </c>
      <c r="AF4" s="187">
        <v>29</v>
      </c>
      <c r="AG4" s="187">
        <v>30</v>
      </c>
      <c r="AH4" s="187">
        <v>31</v>
      </c>
      <c r="AI4" s="187">
        <v>32</v>
      </c>
      <c r="AJ4" s="187">
        <v>33</v>
      </c>
      <c r="AK4" s="187">
        <v>34</v>
      </c>
      <c r="AL4" s="187">
        <v>35</v>
      </c>
      <c r="AM4" s="187">
        <v>36</v>
      </c>
      <c r="AN4" s="187">
        <v>37</v>
      </c>
      <c r="AO4" s="187">
        <v>38</v>
      </c>
      <c r="AP4" s="187">
        <v>39</v>
      </c>
      <c r="AQ4" s="187">
        <v>40</v>
      </c>
      <c r="AR4" s="187">
        <v>41</v>
      </c>
      <c r="AS4" s="187">
        <v>42</v>
      </c>
      <c r="AT4" s="187">
        <v>43</v>
      </c>
      <c r="AU4" s="1284">
        <v>44</v>
      </c>
      <c r="AV4" s="1284">
        <v>45</v>
      </c>
      <c r="AW4" s="467">
        <v>46</v>
      </c>
      <c r="AX4" s="467">
        <v>47</v>
      </c>
      <c r="AY4" s="467">
        <v>48</v>
      </c>
    </row>
    <row r="5" spans="1:51" ht="33.75" x14ac:dyDescent="0.2">
      <c r="A5" s="185"/>
      <c r="B5" s="186"/>
      <c r="C5" s="774" t="s">
        <v>720</v>
      </c>
      <c r="D5" s="634" t="s">
        <v>1127</v>
      </c>
      <c r="E5" s="634" t="s">
        <v>721</v>
      </c>
      <c r="F5" s="774" t="s">
        <v>821</v>
      </c>
      <c r="G5" s="774" t="s">
        <v>1128</v>
      </c>
      <c r="H5" s="774" t="s">
        <v>758</v>
      </c>
      <c r="I5" s="774" t="s">
        <v>820</v>
      </c>
      <c r="J5" s="774" t="s">
        <v>1129</v>
      </c>
      <c r="K5" s="774" t="s">
        <v>759</v>
      </c>
      <c r="L5" s="774" t="s">
        <v>818</v>
      </c>
      <c r="M5" s="774" t="s">
        <v>1130</v>
      </c>
      <c r="N5" s="774" t="s">
        <v>760</v>
      </c>
      <c r="O5" s="774" t="s">
        <v>819</v>
      </c>
      <c r="P5" s="774" t="s">
        <v>1131</v>
      </c>
      <c r="Q5" s="774" t="s">
        <v>761</v>
      </c>
      <c r="R5" s="774" t="s">
        <v>854</v>
      </c>
      <c r="S5" s="774"/>
      <c r="T5" s="774" t="s">
        <v>814</v>
      </c>
      <c r="U5" s="774" t="s">
        <v>815</v>
      </c>
      <c r="V5" s="774" t="s">
        <v>762</v>
      </c>
      <c r="W5" s="774" t="s">
        <v>763</v>
      </c>
      <c r="X5" s="774" t="s">
        <v>764</v>
      </c>
      <c r="Y5" s="774" t="s">
        <v>765</v>
      </c>
      <c r="Z5" s="774" t="s">
        <v>725</v>
      </c>
      <c r="AA5" s="633" t="s">
        <v>1591</v>
      </c>
      <c r="AB5" s="633" t="s">
        <v>1589</v>
      </c>
      <c r="AC5" s="633" t="s">
        <v>766</v>
      </c>
      <c r="AD5" s="633" t="s">
        <v>1593</v>
      </c>
      <c r="AE5" s="633" t="s">
        <v>1592</v>
      </c>
      <c r="AF5" s="633" t="s">
        <v>1132</v>
      </c>
      <c r="AG5" s="633" t="s">
        <v>767</v>
      </c>
      <c r="AH5" s="633" t="s">
        <v>814</v>
      </c>
      <c r="AI5" s="633" t="s">
        <v>768</v>
      </c>
      <c r="AJ5" s="633" t="s">
        <v>815</v>
      </c>
      <c r="AK5" s="633" t="s">
        <v>769</v>
      </c>
      <c r="AL5" s="633" t="s">
        <v>770</v>
      </c>
      <c r="AM5" s="633" t="s">
        <v>771</v>
      </c>
      <c r="AN5" s="633" t="s">
        <v>772</v>
      </c>
      <c r="AO5" s="633" t="s">
        <v>773</v>
      </c>
      <c r="AP5" s="633" t="s">
        <v>725</v>
      </c>
      <c r="AQ5" s="633" t="s">
        <v>750</v>
      </c>
      <c r="AR5" s="633" t="s">
        <v>1590</v>
      </c>
      <c r="AS5" s="633" t="s">
        <v>751</v>
      </c>
      <c r="AT5" s="633" t="s">
        <v>853</v>
      </c>
      <c r="AU5" s="633" t="s">
        <v>754</v>
      </c>
      <c r="AV5" s="633" t="s">
        <v>755</v>
      </c>
      <c r="AW5" s="759" t="s">
        <v>757</v>
      </c>
      <c r="AX5" s="759" t="s">
        <v>1110</v>
      </c>
      <c r="AY5" s="759" t="s">
        <v>1111</v>
      </c>
    </row>
    <row r="6" spans="1:51" ht="51" hidden="1" x14ac:dyDescent="0.2">
      <c r="A6" s="188"/>
      <c r="B6" s="183"/>
      <c r="C6" s="580" t="s">
        <v>573</v>
      </c>
      <c r="D6" s="580" t="s">
        <v>573</v>
      </c>
      <c r="E6" s="580" t="s">
        <v>574</v>
      </c>
      <c r="F6" s="580" t="s">
        <v>646</v>
      </c>
      <c r="G6" s="580" t="s">
        <v>573</v>
      </c>
      <c r="H6" s="580" t="s">
        <v>574</v>
      </c>
      <c r="I6" s="580" t="s">
        <v>646</v>
      </c>
      <c r="J6" s="580" t="s">
        <v>573</v>
      </c>
      <c r="K6" s="580" t="s">
        <v>574</v>
      </c>
      <c r="L6" s="580" t="s">
        <v>646</v>
      </c>
      <c r="M6" s="580" t="s">
        <v>573</v>
      </c>
      <c r="N6" s="580" t="s">
        <v>574</v>
      </c>
      <c r="O6" s="580" t="s">
        <v>646</v>
      </c>
      <c r="P6" s="580" t="s">
        <v>573</v>
      </c>
      <c r="Q6" s="580" t="s">
        <v>574</v>
      </c>
      <c r="R6" s="580" t="s">
        <v>574</v>
      </c>
      <c r="S6" s="183"/>
      <c r="T6" s="580" t="s">
        <v>724</v>
      </c>
      <c r="U6" s="580" t="s">
        <v>724</v>
      </c>
      <c r="V6" s="580" t="s">
        <v>574</v>
      </c>
      <c r="W6" s="580" t="s">
        <v>574</v>
      </c>
      <c r="X6" s="580" t="s">
        <v>574</v>
      </c>
      <c r="Y6" s="580" t="s">
        <v>574</v>
      </c>
      <c r="Z6" s="580" t="s">
        <v>725</v>
      </c>
      <c r="AA6" s="580" t="s">
        <v>740</v>
      </c>
      <c r="AB6" s="580" t="s">
        <v>749</v>
      </c>
      <c r="AC6" s="580" t="s">
        <v>574</v>
      </c>
      <c r="AD6" s="580" t="s">
        <v>574</v>
      </c>
      <c r="AE6" s="580" t="s">
        <v>741</v>
      </c>
      <c r="AF6" s="580" t="s">
        <v>573</v>
      </c>
      <c r="AG6" s="580" t="s">
        <v>574</v>
      </c>
      <c r="AH6" s="580" t="s">
        <v>724</v>
      </c>
      <c r="AI6" s="580" t="s">
        <v>574</v>
      </c>
      <c r="AJ6" s="580" t="s">
        <v>724</v>
      </c>
      <c r="AK6" s="580" t="s">
        <v>574</v>
      </c>
      <c r="AL6" s="580" t="s">
        <v>574</v>
      </c>
      <c r="AM6" s="580" t="s">
        <v>574</v>
      </c>
      <c r="AN6" s="580" t="s">
        <v>574</v>
      </c>
      <c r="AO6" s="580" t="s">
        <v>574</v>
      </c>
      <c r="AP6" s="580" t="s">
        <v>725</v>
      </c>
      <c r="AQ6" s="580" t="s">
        <v>574</v>
      </c>
      <c r="AR6" s="580" t="s">
        <v>749</v>
      </c>
      <c r="AS6" s="580" t="s">
        <v>574</v>
      </c>
      <c r="AT6" s="580" t="s">
        <v>574</v>
      </c>
      <c r="AU6" s="580" t="s">
        <v>574</v>
      </c>
      <c r="AV6" s="580" t="s">
        <v>574</v>
      </c>
      <c r="AW6" s="637" t="s">
        <v>748</v>
      </c>
      <c r="AX6" s="637" t="s">
        <v>574</v>
      </c>
      <c r="AY6" s="637" t="s">
        <v>574</v>
      </c>
    </row>
    <row r="7" spans="1:51" ht="15" customHeight="1" x14ac:dyDescent="0.2">
      <c r="A7" s="415">
        <v>1</v>
      </c>
      <c r="B7" s="197" t="s">
        <v>5</v>
      </c>
      <c r="C7" s="201"/>
      <c r="D7" s="199"/>
      <c r="E7" s="199"/>
      <c r="F7" s="201"/>
      <c r="G7" s="199"/>
      <c r="H7" s="199"/>
      <c r="I7" s="1184"/>
      <c r="J7" s="199"/>
      <c r="K7" s="199"/>
      <c r="L7" s="201"/>
      <c r="M7" s="199"/>
      <c r="N7" s="199"/>
      <c r="O7" s="201"/>
      <c r="P7" s="199"/>
      <c r="Q7" s="199"/>
      <c r="R7" s="202">
        <v>167133</v>
      </c>
      <c r="S7" s="202">
        <v>18570</v>
      </c>
      <c r="T7" s="199">
        <v>64900</v>
      </c>
      <c r="U7" s="199"/>
      <c r="V7" s="203"/>
      <c r="W7" s="202"/>
      <c r="X7" s="199"/>
      <c r="Y7" s="202"/>
      <c r="Z7" s="199"/>
      <c r="AA7" s="202"/>
      <c r="AB7" s="199"/>
      <c r="AC7" s="199"/>
      <c r="AD7" s="202"/>
      <c r="AE7" s="204"/>
      <c r="AF7" s="205"/>
      <c r="AG7" s="206"/>
      <c r="AH7" s="198"/>
      <c r="AI7" s="205"/>
      <c r="AJ7" s="198"/>
      <c r="AK7" s="207"/>
      <c r="AL7" s="208"/>
      <c r="AM7" s="206">
        <v>119119</v>
      </c>
      <c r="AN7" s="209">
        <v>-298</v>
      </c>
      <c r="AO7" s="206"/>
      <c r="AP7" s="207">
        <v>0</v>
      </c>
      <c r="AQ7" s="206">
        <v>118821</v>
      </c>
      <c r="AR7" s="207"/>
      <c r="AS7" s="207"/>
      <c r="AT7" s="206">
        <v>15855</v>
      </c>
      <c r="AU7" s="793">
        <v>345632</v>
      </c>
      <c r="AV7" s="794">
        <v>44772</v>
      </c>
      <c r="AW7" s="200">
        <v>298</v>
      </c>
      <c r="AX7" s="200">
        <v>208</v>
      </c>
      <c r="AY7" s="200">
        <v>90</v>
      </c>
    </row>
    <row r="8" spans="1:51" ht="15" customHeight="1" x14ac:dyDescent="0.2">
      <c r="A8" s="416">
        <v>2</v>
      </c>
      <c r="B8" s="214" t="s">
        <v>6</v>
      </c>
      <c r="C8" s="218"/>
      <c r="D8" s="216"/>
      <c r="E8" s="216"/>
      <c r="F8" s="218"/>
      <c r="G8" s="216"/>
      <c r="H8" s="216"/>
      <c r="I8" s="1185"/>
      <c r="J8" s="216"/>
      <c r="K8" s="216"/>
      <c r="L8" s="218"/>
      <c r="M8" s="216"/>
      <c r="N8" s="216"/>
      <c r="O8" s="218"/>
      <c r="P8" s="216"/>
      <c r="Q8" s="216"/>
      <c r="R8" s="219">
        <v>186676</v>
      </c>
      <c r="S8" s="219">
        <v>20742</v>
      </c>
      <c r="T8" s="216">
        <v>-49463</v>
      </c>
      <c r="U8" s="216"/>
      <c r="V8" s="220"/>
      <c r="W8" s="219"/>
      <c r="X8" s="216"/>
      <c r="Y8" s="219"/>
      <c r="Z8" s="216"/>
      <c r="AA8" s="219"/>
      <c r="AB8" s="216"/>
      <c r="AC8" s="216"/>
      <c r="AD8" s="219"/>
      <c r="AE8" s="222"/>
      <c r="AF8" s="223"/>
      <c r="AG8" s="224"/>
      <c r="AH8" s="215"/>
      <c r="AI8" s="223"/>
      <c r="AJ8" s="215"/>
      <c r="AK8" s="225"/>
      <c r="AL8" s="226"/>
      <c r="AM8" s="224">
        <v>85199</v>
      </c>
      <c r="AN8" s="227">
        <v>-213</v>
      </c>
      <c r="AO8" s="224"/>
      <c r="AP8" s="225">
        <v>0</v>
      </c>
      <c r="AQ8" s="224">
        <v>84986</v>
      </c>
      <c r="AR8" s="225"/>
      <c r="AS8" s="225"/>
      <c r="AT8" s="224">
        <v>5383</v>
      </c>
      <c r="AU8" s="795">
        <v>219577</v>
      </c>
      <c r="AV8" s="796">
        <v>7997</v>
      </c>
      <c r="AW8" s="217">
        <v>213</v>
      </c>
      <c r="AX8" s="217">
        <v>239</v>
      </c>
      <c r="AY8" s="217">
        <v>-26</v>
      </c>
    </row>
    <row r="9" spans="1:51" ht="15" customHeight="1" x14ac:dyDescent="0.2">
      <c r="A9" s="416">
        <v>3</v>
      </c>
      <c r="B9" s="214" t="s">
        <v>7</v>
      </c>
      <c r="C9" s="218"/>
      <c r="D9" s="216"/>
      <c r="E9" s="216"/>
      <c r="F9" s="218"/>
      <c r="G9" s="216"/>
      <c r="H9" s="216"/>
      <c r="I9" s="1185"/>
      <c r="J9" s="216"/>
      <c r="K9" s="216"/>
      <c r="L9" s="218"/>
      <c r="M9" s="216"/>
      <c r="N9" s="216"/>
      <c r="O9" s="218"/>
      <c r="P9" s="216"/>
      <c r="Q9" s="216"/>
      <c r="R9" s="219">
        <v>466979</v>
      </c>
      <c r="S9" s="219">
        <v>51887</v>
      </c>
      <c r="T9" s="216">
        <v>3668</v>
      </c>
      <c r="U9" s="216"/>
      <c r="V9" s="220"/>
      <c r="W9" s="219"/>
      <c r="X9" s="216"/>
      <c r="Y9" s="219"/>
      <c r="Z9" s="216"/>
      <c r="AA9" s="219"/>
      <c r="AB9" s="216"/>
      <c r="AC9" s="216"/>
      <c r="AD9" s="219"/>
      <c r="AE9" s="222"/>
      <c r="AF9" s="223"/>
      <c r="AG9" s="224"/>
      <c r="AH9" s="215"/>
      <c r="AI9" s="223"/>
      <c r="AJ9" s="215"/>
      <c r="AK9" s="225"/>
      <c r="AL9" s="226"/>
      <c r="AM9" s="224">
        <v>730308</v>
      </c>
      <c r="AN9" s="227">
        <v>-1826</v>
      </c>
      <c r="AO9" s="224"/>
      <c r="AP9" s="225">
        <v>0</v>
      </c>
      <c r="AQ9" s="224">
        <v>728482</v>
      </c>
      <c r="AR9" s="225"/>
      <c r="AS9" s="225"/>
      <c r="AT9" s="224">
        <v>64687</v>
      </c>
      <c r="AU9" s="795">
        <v>1190676</v>
      </c>
      <c r="AV9" s="796">
        <v>102600</v>
      </c>
      <c r="AW9" s="217">
        <v>1826</v>
      </c>
      <c r="AX9" s="217">
        <v>1766</v>
      </c>
      <c r="AY9" s="217">
        <v>60</v>
      </c>
    </row>
    <row r="10" spans="1:51" ht="15" customHeight="1" x14ac:dyDescent="0.2">
      <c r="A10" s="416">
        <v>4</v>
      </c>
      <c r="B10" s="214" t="s">
        <v>8</v>
      </c>
      <c r="C10" s="218"/>
      <c r="D10" s="216"/>
      <c r="E10" s="216"/>
      <c r="F10" s="218"/>
      <c r="G10" s="216"/>
      <c r="H10" s="216"/>
      <c r="I10" s="1185"/>
      <c r="J10" s="216"/>
      <c r="K10" s="216"/>
      <c r="L10" s="218"/>
      <c r="M10" s="216"/>
      <c r="N10" s="216"/>
      <c r="O10" s="218"/>
      <c r="P10" s="216"/>
      <c r="Q10" s="216"/>
      <c r="R10" s="219">
        <v>81896</v>
      </c>
      <c r="S10" s="219">
        <v>9100</v>
      </c>
      <c r="T10" s="216">
        <v>36455</v>
      </c>
      <c r="U10" s="216"/>
      <c r="V10" s="220"/>
      <c r="W10" s="219"/>
      <c r="X10" s="216"/>
      <c r="Y10" s="219"/>
      <c r="Z10" s="216"/>
      <c r="AA10" s="219"/>
      <c r="AB10" s="216"/>
      <c r="AC10" s="216"/>
      <c r="AD10" s="219"/>
      <c r="AE10" s="222"/>
      <c r="AF10" s="223"/>
      <c r="AG10" s="224"/>
      <c r="AH10" s="215"/>
      <c r="AI10" s="223"/>
      <c r="AJ10" s="215"/>
      <c r="AK10" s="225"/>
      <c r="AL10" s="226"/>
      <c r="AM10" s="224">
        <v>107371</v>
      </c>
      <c r="AN10" s="227">
        <v>-268</v>
      </c>
      <c r="AO10" s="224"/>
      <c r="AP10" s="225">
        <v>0</v>
      </c>
      <c r="AQ10" s="224">
        <v>107103</v>
      </c>
      <c r="AR10" s="225"/>
      <c r="AS10" s="225"/>
      <c r="AT10" s="224">
        <v>15866</v>
      </c>
      <c r="AU10" s="795">
        <v>225377</v>
      </c>
      <c r="AV10" s="796">
        <v>31819</v>
      </c>
      <c r="AW10" s="217">
        <v>268</v>
      </c>
      <c r="AX10" s="217">
        <v>164</v>
      </c>
      <c r="AY10" s="217">
        <v>104</v>
      </c>
    </row>
    <row r="11" spans="1:51" ht="15" customHeight="1" x14ac:dyDescent="0.2">
      <c r="A11" s="417">
        <v>5</v>
      </c>
      <c r="B11" s="228" t="s">
        <v>9</v>
      </c>
      <c r="C11" s="232"/>
      <c r="D11" s="230"/>
      <c r="E11" s="230"/>
      <c r="F11" s="232"/>
      <c r="G11" s="230"/>
      <c r="H11" s="230"/>
      <c r="I11" s="1186"/>
      <c r="J11" s="230"/>
      <c r="K11" s="230"/>
      <c r="L11" s="232"/>
      <c r="M11" s="230"/>
      <c r="N11" s="230"/>
      <c r="O11" s="232"/>
      <c r="P11" s="230"/>
      <c r="Q11" s="230"/>
      <c r="R11" s="233">
        <v>203913</v>
      </c>
      <c r="S11" s="233">
        <v>22657</v>
      </c>
      <c r="T11" s="230">
        <v>47419</v>
      </c>
      <c r="U11" s="230"/>
      <c r="V11" s="234"/>
      <c r="W11" s="233"/>
      <c r="X11" s="230"/>
      <c r="Y11" s="233"/>
      <c r="Z11" s="230"/>
      <c r="AA11" s="233"/>
      <c r="AB11" s="236"/>
      <c r="AC11" s="230"/>
      <c r="AD11" s="237"/>
      <c r="AE11" s="237"/>
      <c r="AF11" s="238"/>
      <c r="AG11" s="239"/>
      <c r="AH11" s="229"/>
      <c r="AI11" s="238"/>
      <c r="AJ11" s="229"/>
      <c r="AK11" s="240"/>
      <c r="AL11" s="241"/>
      <c r="AM11" s="239">
        <v>110647</v>
      </c>
      <c r="AN11" s="242">
        <v>-277</v>
      </c>
      <c r="AO11" s="239"/>
      <c r="AP11" s="240">
        <v>0</v>
      </c>
      <c r="AQ11" s="239">
        <v>110370</v>
      </c>
      <c r="AR11" s="240"/>
      <c r="AS11" s="240"/>
      <c r="AT11" s="239">
        <v>13331</v>
      </c>
      <c r="AU11" s="797">
        <v>337617</v>
      </c>
      <c r="AV11" s="798">
        <v>36243</v>
      </c>
      <c r="AW11" s="231">
        <v>277</v>
      </c>
      <c r="AX11" s="231">
        <v>214</v>
      </c>
      <c r="AY11" s="231">
        <v>63</v>
      </c>
    </row>
    <row r="12" spans="1:51" ht="15" customHeight="1" x14ac:dyDescent="0.2">
      <c r="A12" s="415">
        <v>6</v>
      </c>
      <c r="B12" s="197" t="s">
        <v>10</v>
      </c>
      <c r="C12" s="201"/>
      <c r="D12" s="199"/>
      <c r="E12" s="199"/>
      <c r="F12" s="201"/>
      <c r="G12" s="199"/>
      <c r="H12" s="199"/>
      <c r="I12" s="1184"/>
      <c r="J12" s="199"/>
      <c r="K12" s="199"/>
      <c r="L12" s="201"/>
      <c r="M12" s="199"/>
      <c r="N12" s="199"/>
      <c r="O12" s="201"/>
      <c r="P12" s="199"/>
      <c r="Q12" s="199"/>
      <c r="R12" s="202">
        <v>62658</v>
      </c>
      <c r="S12" s="202">
        <v>6962</v>
      </c>
      <c r="T12" s="199">
        <v>-15905</v>
      </c>
      <c r="U12" s="199"/>
      <c r="V12" s="203"/>
      <c r="W12" s="202"/>
      <c r="X12" s="199"/>
      <c r="Y12" s="202"/>
      <c r="Z12" s="199"/>
      <c r="AA12" s="202"/>
      <c r="AB12" s="199"/>
      <c r="AC12" s="199"/>
      <c r="AD12" s="202"/>
      <c r="AE12" s="204"/>
      <c r="AF12" s="205"/>
      <c r="AG12" s="206"/>
      <c r="AH12" s="198"/>
      <c r="AI12" s="205"/>
      <c r="AJ12" s="198"/>
      <c r="AK12" s="207"/>
      <c r="AL12" s="208"/>
      <c r="AM12" s="206">
        <v>48105</v>
      </c>
      <c r="AN12" s="209">
        <v>-120</v>
      </c>
      <c r="AO12" s="206"/>
      <c r="AP12" s="207">
        <v>0</v>
      </c>
      <c r="AQ12" s="206">
        <v>47985</v>
      </c>
      <c r="AR12" s="207"/>
      <c r="AS12" s="207"/>
      <c r="AT12" s="206">
        <v>3310</v>
      </c>
      <c r="AU12" s="793">
        <v>98425</v>
      </c>
      <c r="AV12" s="794">
        <v>5504</v>
      </c>
      <c r="AW12" s="200">
        <v>120</v>
      </c>
      <c r="AX12" s="200">
        <v>131</v>
      </c>
      <c r="AY12" s="200">
        <v>-11</v>
      </c>
    </row>
    <row r="13" spans="1:51" ht="15" customHeight="1" x14ac:dyDescent="0.2">
      <c r="A13" s="416">
        <v>7</v>
      </c>
      <c r="B13" s="214" t="s">
        <v>11</v>
      </c>
      <c r="C13" s="218"/>
      <c r="D13" s="216"/>
      <c r="E13" s="216"/>
      <c r="F13" s="218"/>
      <c r="G13" s="216"/>
      <c r="H13" s="216"/>
      <c r="I13" s="1185"/>
      <c r="J13" s="216"/>
      <c r="K13" s="216"/>
      <c r="L13" s="218"/>
      <c r="M13" s="216"/>
      <c r="N13" s="216"/>
      <c r="O13" s="218"/>
      <c r="P13" s="216"/>
      <c r="Q13" s="216"/>
      <c r="R13" s="219">
        <v>30706</v>
      </c>
      <c r="S13" s="219">
        <v>3412</v>
      </c>
      <c r="T13" s="216">
        <v>5399</v>
      </c>
      <c r="U13" s="216"/>
      <c r="V13" s="220"/>
      <c r="W13" s="219"/>
      <c r="X13" s="216"/>
      <c r="Y13" s="219"/>
      <c r="Z13" s="216"/>
      <c r="AA13" s="219"/>
      <c r="AB13" s="216"/>
      <c r="AC13" s="216"/>
      <c r="AD13" s="219"/>
      <c r="AE13" s="222"/>
      <c r="AF13" s="223"/>
      <c r="AG13" s="224"/>
      <c r="AH13" s="215"/>
      <c r="AI13" s="223"/>
      <c r="AJ13" s="215"/>
      <c r="AK13" s="225"/>
      <c r="AL13" s="226"/>
      <c r="AM13" s="224">
        <v>133604</v>
      </c>
      <c r="AN13" s="227">
        <v>-334</v>
      </c>
      <c r="AO13" s="224"/>
      <c r="AP13" s="225">
        <v>0</v>
      </c>
      <c r="AQ13" s="224">
        <v>133270</v>
      </c>
      <c r="AR13" s="225"/>
      <c r="AS13" s="225"/>
      <c r="AT13" s="224">
        <v>14638</v>
      </c>
      <c r="AU13" s="795">
        <v>170476</v>
      </c>
      <c r="AV13" s="796">
        <v>18836</v>
      </c>
      <c r="AW13" s="217">
        <v>334</v>
      </c>
      <c r="AX13" s="217">
        <v>281</v>
      </c>
      <c r="AY13" s="217">
        <v>53</v>
      </c>
    </row>
    <row r="14" spans="1:51" ht="15" customHeight="1" x14ac:dyDescent="0.2">
      <c r="A14" s="416">
        <v>8</v>
      </c>
      <c r="B14" s="214" t="s">
        <v>12</v>
      </c>
      <c r="C14" s="218"/>
      <c r="D14" s="216"/>
      <c r="E14" s="216"/>
      <c r="F14" s="218"/>
      <c r="G14" s="216"/>
      <c r="H14" s="216"/>
      <c r="I14" s="1185"/>
      <c r="J14" s="216"/>
      <c r="K14" s="216"/>
      <c r="L14" s="218"/>
      <c r="M14" s="216"/>
      <c r="N14" s="216"/>
      <c r="O14" s="218"/>
      <c r="P14" s="216"/>
      <c r="Q14" s="216"/>
      <c r="R14" s="219">
        <v>238578</v>
      </c>
      <c r="S14" s="219">
        <v>26509</v>
      </c>
      <c r="T14" s="216">
        <v>-25872</v>
      </c>
      <c r="U14" s="216"/>
      <c r="V14" s="220"/>
      <c r="W14" s="219"/>
      <c r="X14" s="216"/>
      <c r="Y14" s="219"/>
      <c r="Z14" s="216"/>
      <c r="AA14" s="219"/>
      <c r="AB14" s="216"/>
      <c r="AC14" s="216"/>
      <c r="AD14" s="219"/>
      <c r="AE14" s="222"/>
      <c r="AF14" s="223"/>
      <c r="AG14" s="224"/>
      <c r="AH14" s="215"/>
      <c r="AI14" s="223"/>
      <c r="AJ14" s="215"/>
      <c r="AK14" s="225"/>
      <c r="AL14" s="226"/>
      <c r="AM14" s="224">
        <v>183645</v>
      </c>
      <c r="AN14" s="227">
        <v>-459</v>
      </c>
      <c r="AO14" s="224"/>
      <c r="AP14" s="225">
        <v>0</v>
      </c>
      <c r="AQ14" s="224">
        <v>183186</v>
      </c>
      <c r="AR14" s="225"/>
      <c r="AS14" s="225"/>
      <c r="AT14" s="224">
        <v>10075</v>
      </c>
      <c r="AU14" s="795">
        <v>392661</v>
      </c>
      <c r="AV14" s="796">
        <v>22780</v>
      </c>
      <c r="AW14" s="217">
        <v>459</v>
      </c>
      <c r="AX14" s="217">
        <v>537</v>
      </c>
      <c r="AY14" s="217">
        <v>-78</v>
      </c>
    </row>
    <row r="15" spans="1:51" ht="15" customHeight="1" x14ac:dyDescent="0.2">
      <c r="A15" s="416">
        <v>9</v>
      </c>
      <c r="B15" s="214" t="s">
        <v>13</v>
      </c>
      <c r="C15" s="218"/>
      <c r="D15" s="216"/>
      <c r="E15" s="216"/>
      <c r="F15" s="218"/>
      <c r="G15" s="216"/>
      <c r="H15" s="216"/>
      <c r="I15" s="1185"/>
      <c r="J15" s="216"/>
      <c r="K15" s="216"/>
      <c r="L15" s="218"/>
      <c r="M15" s="216"/>
      <c r="N15" s="216"/>
      <c r="O15" s="218"/>
      <c r="P15" s="216"/>
      <c r="Q15" s="216"/>
      <c r="R15" s="219">
        <v>478352</v>
      </c>
      <c r="S15" s="219">
        <v>53150</v>
      </c>
      <c r="T15" s="216">
        <v>9380</v>
      </c>
      <c r="U15" s="216"/>
      <c r="V15" s="220"/>
      <c r="W15" s="219"/>
      <c r="X15" s="216"/>
      <c r="Y15" s="219"/>
      <c r="Z15" s="216"/>
      <c r="AA15" s="219"/>
      <c r="AB15" s="216"/>
      <c r="AC15" s="216"/>
      <c r="AD15" s="219"/>
      <c r="AE15" s="222"/>
      <c r="AF15" s="223"/>
      <c r="AG15" s="224"/>
      <c r="AH15" s="215"/>
      <c r="AI15" s="223"/>
      <c r="AJ15" s="215"/>
      <c r="AK15" s="225"/>
      <c r="AL15" s="226"/>
      <c r="AM15" s="224">
        <v>552453</v>
      </c>
      <c r="AN15" s="227">
        <v>-1381</v>
      </c>
      <c r="AO15" s="224"/>
      <c r="AP15" s="225">
        <v>0</v>
      </c>
      <c r="AQ15" s="224">
        <v>551072</v>
      </c>
      <c r="AR15" s="225"/>
      <c r="AS15" s="225"/>
      <c r="AT15" s="224">
        <v>53902</v>
      </c>
      <c r="AU15" s="795">
        <v>1033914</v>
      </c>
      <c r="AV15" s="796">
        <v>95087</v>
      </c>
      <c r="AW15" s="217">
        <v>1381</v>
      </c>
      <c r="AX15" s="217">
        <v>1261</v>
      </c>
      <c r="AY15" s="217">
        <v>120</v>
      </c>
    </row>
    <row r="16" spans="1:51" ht="15" customHeight="1" x14ac:dyDescent="0.2">
      <c r="A16" s="417">
        <v>10</v>
      </c>
      <c r="B16" s="228" t="s">
        <v>14</v>
      </c>
      <c r="C16" s="232"/>
      <c r="D16" s="230"/>
      <c r="E16" s="230"/>
      <c r="F16" s="232"/>
      <c r="G16" s="230"/>
      <c r="H16" s="230"/>
      <c r="I16" s="1186"/>
      <c r="J16" s="230"/>
      <c r="K16" s="230"/>
      <c r="L16" s="232"/>
      <c r="M16" s="230"/>
      <c r="N16" s="230"/>
      <c r="O16" s="232"/>
      <c r="P16" s="230"/>
      <c r="Q16" s="230"/>
      <c r="R16" s="233">
        <v>307012</v>
      </c>
      <c r="S16" s="233">
        <v>34112</v>
      </c>
      <c r="T16" s="230">
        <v>-69885</v>
      </c>
      <c r="U16" s="230"/>
      <c r="V16" s="234"/>
      <c r="W16" s="233"/>
      <c r="X16" s="230"/>
      <c r="Y16" s="233"/>
      <c r="Z16" s="230"/>
      <c r="AA16" s="233"/>
      <c r="AB16" s="236"/>
      <c r="AC16" s="230"/>
      <c r="AD16" s="237"/>
      <c r="AE16" s="237"/>
      <c r="AF16" s="238"/>
      <c r="AG16" s="239"/>
      <c r="AH16" s="229"/>
      <c r="AI16" s="238"/>
      <c r="AJ16" s="229"/>
      <c r="AK16" s="240"/>
      <c r="AL16" s="241"/>
      <c r="AM16" s="239">
        <v>450034</v>
      </c>
      <c r="AN16" s="242">
        <v>-1125</v>
      </c>
      <c r="AO16" s="239"/>
      <c r="AP16" s="240">
        <v>0</v>
      </c>
      <c r="AQ16" s="239">
        <v>448909</v>
      </c>
      <c r="AR16" s="240"/>
      <c r="AS16" s="240"/>
      <c r="AT16" s="239">
        <v>13721</v>
      </c>
      <c r="AU16" s="797">
        <v>671758</v>
      </c>
      <c r="AV16" s="798">
        <v>18393</v>
      </c>
      <c r="AW16" s="231">
        <v>1125</v>
      </c>
      <c r="AX16" s="231">
        <v>1481</v>
      </c>
      <c r="AY16" s="231">
        <v>-356</v>
      </c>
    </row>
    <row r="17" spans="1:51" ht="15" customHeight="1" x14ac:dyDescent="0.2">
      <c r="A17" s="415">
        <v>11</v>
      </c>
      <c r="B17" s="197" t="s">
        <v>15</v>
      </c>
      <c r="C17" s="201"/>
      <c r="D17" s="199"/>
      <c r="E17" s="199"/>
      <c r="F17" s="201"/>
      <c r="G17" s="199"/>
      <c r="H17" s="199"/>
      <c r="I17" s="1184"/>
      <c r="J17" s="199"/>
      <c r="K17" s="199"/>
      <c r="L17" s="201"/>
      <c r="M17" s="199"/>
      <c r="N17" s="199"/>
      <c r="O17" s="201"/>
      <c r="P17" s="199"/>
      <c r="Q17" s="199"/>
      <c r="R17" s="202">
        <v>72321</v>
      </c>
      <c r="S17" s="202">
        <v>8036</v>
      </c>
      <c r="T17" s="199">
        <v>178</v>
      </c>
      <c r="U17" s="199"/>
      <c r="V17" s="203"/>
      <c r="W17" s="202"/>
      <c r="X17" s="199"/>
      <c r="Y17" s="202"/>
      <c r="Z17" s="199"/>
      <c r="AA17" s="202"/>
      <c r="AB17" s="199"/>
      <c r="AC17" s="199"/>
      <c r="AD17" s="202"/>
      <c r="AE17" s="204"/>
      <c r="AF17" s="205"/>
      <c r="AG17" s="206"/>
      <c r="AH17" s="198"/>
      <c r="AI17" s="205"/>
      <c r="AJ17" s="198"/>
      <c r="AK17" s="207"/>
      <c r="AL17" s="208"/>
      <c r="AM17" s="206">
        <v>42642</v>
      </c>
      <c r="AN17" s="209">
        <v>-107</v>
      </c>
      <c r="AO17" s="206"/>
      <c r="AP17" s="207">
        <v>0</v>
      </c>
      <c r="AQ17" s="206">
        <v>42535</v>
      </c>
      <c r="AR17" s="207"/>
      <c r="AS17" s="207"/>
      <c r="AT17" s="206">
        <v>4514</v>
      </c>
      <c r="AU17" s="793">
        <v>117425</v>
      </c>
      <c r="AV17" s="794">
        <v>11213</v>
      </c>
      <c r="AW17" s="200">
        <v>107</v>
      </c>
      <c r="AX17" s="200">
        <v>92</v>
      </c>
      <c r="AY17" s="200">
        <v>15</v>
      </c>
    </row>
    <row r="18" spans="1:51" ht="15" customHeight="1" x14ac:dyDescent="0.2">
      <c r="A18" s="416">
        <v>12</v>
      </c>
      <c r="B18" s="214" t="s">
        <v>16</v>
      </c>
      <c r="C18" s="218"/>
      <c r="D18" s="216"/>
      <c r="E18" s="216"/>
      <c r="F18" s="218"/>
      <c r="G18" s="216"/>
      <c r="H18" s="216"/>
      <c r="I18" s="1185"/>
      <c r="J18" s="216"/>
      <c r="K18" s="216"/>
      <c r="L18" s="218"/>
      <c r="M18" s="216"/>
      <c r="N18" s="216"/>
      <c r="O18" s="218"/>
      <c r="P18" s="216"/>
      <c r="Q18" s="216"/>
      <c r="R18" s="219">
        <v>2322</v>
      </c>
      <c r="S18" s="219">
        <v>258</v>
      </c>
      <c r="T18" s="216">
        <v>-2213</v>
      </c>
      <c r="U18" s="216"/>
      <c r="V18" s="220"/>
      <c r="W18" s="219"/>
      <c r="X18" s="216"/>
      <c r="Y18" s="219"/>
      <c r="Z18" s="216"/>
      <c r="AA18" s="219"/>
      <c r="AB18" s="216"/>
      <c r="AC18" s="216"/>
      <c r="AD18" s="219"/>
      <c r="AE18" s="222"/>
      <c r="AF18" s="223"/>
      <c r="AG18" s="224"/>
      <c r="AH18" s="215"/>
      <c r="AI18" s="223"/>
      <c r="AJ18" s="215"/>
      <c r="AK18" s="225"/>
      <c r="AL18" s="226"/>
      <c r="AM18" s="224">
        <v>0</v>
      </c>
      <c r="AN18" s="227">
        <v>0</v>
      </c>
      <c r="AO18" s="224"/>
      <c r="AP18" s="225">
        <v>0</v>
      </c>
      <c r="AQ18" s="224">
        <v>0</v>
      </c>
      <c r="AR18" s="225"/>
      <c r="AS18" s="225"/>
      <c r="AT18" s="224">
        <v>-2110</v>
      </c>
      <c r="AU18" s="795">
        <v>109</v>
      </c>
      <c r="AV18" s="796">
        <v>-2469</v>
      </c>
      <c r="AW18" s="217">
        <v>0</v>
      </c>
      <c r="AX18" s="217">
        <v>32</v>
      </c>
      <c r="AY18" s="217">
        <v>-32</v>
      </c>
    </row>
    <row r="19" spans="1:51" ht="15" customHeight="1" x14ac:dyDescent="0.2">
      <c r="A19" s="416">
        <v>13</v>
      </c>
      <c r="B19" s="214" t="s">
        <v>17</v>
      </c>
      <c r="C19" s="218"/>
      <c r="D19" s="216"/>
      <c r="E19" s="216"/>
      <c r="F19" s="218"/>
      <c r="G19" s="216"/>
      <c r="H19" s="216"/>
      <c r="I19" s="1185"/>
      <c r="J19" s="216"/>
      <c r="K19" s="216"/>
      <c r="L19" s="218"/>
      <c r="M19" s="216"/>
      <c r="N19" s="216"/>
      <c r="O19" s="218"/>
      <c r="P19" s="216"/>
      <c r="Q19" s="216"/>
      <c r="R19" s="219">
        <v>60983</v>
      </c>
      <c r="S19" s="219">
        <v>6776</v>
      </c>
      <c r="T19" s="216">
        <v>-17229</v>
      </c>
      <c r="U19" s="216"/>
      <c r="V19" s="220"/>
      <c r="W19" s="219"/>
      <c r="X19" s="216"/>
      <c r="Y19" s="219"/>
      <c r="Z19" s="216"/>
      <c r="AA19" s="219"/>
      <c r="AB19" s="216"/>
      <c r="AC19" s="216"/>
      <c r="AD19" s="219"/>
      <c r="AE19" s="222"/>
      <c r="AF19" s="223"/>
      <c r="AG19" s="224"/>
      <c r="AH19" s="215"/>
      <c r="AI19" s="223"/>
      <c r="AJ19" s="215"/>
      <c r="AK19" s="225"/>
      <c r="AL19" s="226"/>
      <c r="AM19" s="224">
        <v>21205</v>
      </c>
      <c r="AN19" s="227">
        <v>-53</v>
      </c>
      <c r="AO19" s="224"/>
      <c r="AP19" s="225">
        <v>0</v>
      </c>
      <c r="AQ19" s="224">
        <v>21152</v>
      </c>
      <c r="AR19" s="225"/>
      <c r="AS19" s="225"/>
      <c r="AT19" s="224">
        <v>832</v>
      </c>
      <c r="AU19" s="795">
        <v>61933</v>
      </c>
      <c r="AV19" s="796">
        <v>889</v>
      </c>
      <c r="AW19" s="217">
        <v>53</v>
      </c>
      <c r="AX19" s="217">
        <v>67</v>
      </c>
      <c r="AY19" s="217">
        <v>-14</v>
      </c>
    </row>
    <row r="20" spans="1:51" ht="15" customHeight="1" x14ac:dyDescent="0.2">
      <c r="A20" s="416">
        <v>14</v>
      </c>
      <c r="B20" s="214" t="s">
        <v>18</v>
      </c>
      <c r="C20" s="218"/>
      <c r="D20" s="216"/>
      <c r="E20" s="216"/>
      <c r="F20" s="218"/>
      <c r="G20" s="216"/>
      <c r="H20" s="216"/>
      <c r="I20" s="1185"/>
      <c r="J20" s="216"/>
      <c r="K20" s="216"/>
      <c r="L20" s="218"/>
      <c r="M20" s="216"/>
      <c r="N20" s="216"/>
      <c r="O20" s="218"/>
      <c r="P20" s="216"/>
      <c r="Q20" s="216"/>
      <c r="R20" s="219">
        <v>28993</v>
      </c>
      <c r="S20" s="219">
        <v>3221</v>
      </c>
      <c r="T20" s="216">
        <v>0</v>
      </c>
      <c r="U20" s="216"/>
      <c r="V20" s="220"/>
      <c r="W20" s="219"/>
      <c r="X20" s="216"/>
      <c r="Y20" s="219"/>
      <c r="Z20" s="216"/>
      <c r="AA20" s="219"/>
      <c r="AB20" s="216"/>
      <c r="AC20" s="216"/>
      <c r="AD20" s="219"/>
      <c r="AE20" s="222"/>
      <c r="AF20" s="223"/>
      <c r="AG20" s="224"/>
      <c r="AH20" s="215"/>
      <c r="AI20" s="223"/>
      <c r="AJ20" s="215"/>
      <c r="AK20" s="225"/>
      <c r="AL20" s="226"/>
      <c r="AM20" s="224">
        <v>11165</v>
      </c>
      <c r="AN20" s="227">
        <v>-28</v>
      </c>
      <c r="AO20" s="224"/>
      <c r="AP20" s="225">
        <v>0</v>
      </c>
      <c r="AQ20" s="224">
        <v>11137</v>
      </c>
      <c r="AR20" s="225"/>
      <c r="AS20" s="225"/>
      <c r="AT20" s="224">
        <v>1052</v>
      </c>
      <c r="AU20" s="795">
        <v>40058</v>
      </c>
      <c r="AV20" s="796">
        <v>3462</v>
      </c>
      <c r="AW20" s="217">
        <v>28</v>
      </c>
      <c r="AX20" s="217">
        <v>26</v>
      </c>
      <c r="AY20" s="217">
        <v>2</v>
      </c>
    </row>
    <row r="21" spans="1:51" ht="15" customHeight="1" x14ac:dyDescent="0.2">
      <c r="A21" s="417">
        <v>15</v>
      </c>
      <c r="B21" s="228" t="s">
        <v>19</v>
      </c>
      <c r="C21" s="232"/>
      <c r="D21" s="230"/>
      <c r="E21" s="230"/>
      <c r="F21" s="232"/>
      <c r="G21" s="230"/>
      <c r="H21" s="230"/>
      <c r="I21" s="1186"/>
      <c r="J21" s="230"/>
      <c r="K21" s="230"/>
      <c r="L21" s="232"/>
      <c r="M21" s="230"/>
      <c r="N21" s="230"/>
      <c r="O21" s="232"/>
      <c r="P21" s="230"/>
      <c r="Q21" s="230"/>
      <c r="R21" s="233">
        <v>5754</v>
      </c>
      <c r="S21" s="233">
        <v>639</v>
      </c>
      <c r="T21" s="230">
        <v>16209</v>
      </c>
      <c r="U21" s="230"/>
      <c r="V21" s="234"/>
      <c r="W21" s="233"/>
      <c r="X21" s="230"/>
      <c r="Y21" s="233"/>
      <c r="Z21" s="230"/>
      <c r="AA21" s="233"/>
      <c r="AB21" s="236"/>
      <c r="AC21" s="230"/>
      <c r="AD21" s="237"/>
      <c r="AE21" s="237"/>
      <c r="AF21" s="238"/>
      <c r="AG21" s="239"/>
      <c r="AH21" s="229"/>
      <c r="AI21" s="238"/>
      <c r="AJ21" s="229"/>
      <c r="AK21" s="240"/>
      <c r="AL21" s="241"/>
      <c r="AM21" s="239">
        <v>14945</v>
      </c>
      <c r="AN21" s="242">
        <v>-37</v>
      </c>
      <c r="AO21" s="239"/>
      <c r="AP21" s="240">
        <v>0</v>
      </c>
      <c r="AQ21" s="239">
        <v>14908</v>
      </c>
      <c r="AR21" s="240"/>
      <c r="AS21" s="240"/>
      <c r="AT21" s="239">
        <v>3249</v>
      </c>
      <c r="AU21" s="797">
        <v>39511</v>
      </c>
      <c r="AV21" s="798">
        <v>8444</v>
      </c>
      <c r="AW21" s="231">
        <v>37</v>
      </c>
      <c r="AX21" s="231">
        <v>7</v>
      </c>
      <c r="AY21" s="231">
        <v>30</v>
      </c>
    </row>
    <row r="22" spans="1:51" ht="15" customHeight="1" x14ac:dyDescent="0.2">
      <c r="A22" s="415">
        <v>16</v>
      </c>
      <c r="B22" s="197" t="s">
        <v>20</v>
      </c>
      <c r="C22" s="201"/>
      <c r="D22" s="199"/>
      <c r="E22" s="199"/>
      <c r="F22" s="201"/>
      <c r="G22" s="199"/>
      <c r="H22" s="199"/>
      <c r="I22" s="1184"/>
      <c r="J22" s="199"/>
      <c r="K22" s="199"/>
      <c r="L22" s="201"/>
      <c r="M22" s="199"/>
      <c r="N22" s="199"/>
      <c r="O22" s="201"/>
      <c r="P22" s="199"/>
      <c r="Q22" s="199"/>
      <c r="R22" s="202">
        <v>19559</v>
      </c>
      <c r="S22" s="202">
        <v>2173</v>
      </c>
      <c r="T22" s="199">
        <v>29394</v>
      </c>
      <c r="U22" s="199"/>
      <c r="V22" s="203"/>
      <c r="W22" s="202"/>
      <c r="X22" s="199"/>
      <c r="Y22" s="202"/>
      <c r="Z22" s="199"/>
      <c r="AA22" s="202"/>
      <c r="AB22" s="199"/>
      <c r="AC22" s="199"/>
      <c r="AD22" s="202"/>
      <c r="AE22" s="204"/>
      <c r="AF22" s="205"/>
      <c r="AG22" s="206"/>
      <c r="AH22" s="198"/>
      <c r="AI22" s="205"/>
      <c r="AJ22" s="198"/>
      <c r="AK22" s="207"/>
      <c r="AL22" s="208"/>
      <c r="AM22" s="206">
        <v>265715</v>
      </c>
      <c r="AN22" s="209">
        <v>-664</v>
      </c>
      <c r="AO22" s="206"/>
      <c r="AP22" s="207">
        <v>0</v>
      </c>
      <c r="AQ22" s="206">
        <v>265051</v>
      </c>
      <c r="AR22" s="207"/>
      <c r="AS22" s="207"/>
      <c r="AT22" s="206">
        <v>46685</v>
      </c>
      <c r="AU22" s="793">
        <v>311951</v>
      </c>
      <c r="AV22" s="794">
        <v>55158</v>
      </c>
      <c r="AW22" s="200">
        <v>664</v>
      </c>
      <c r="AX22" s="200">
        <v>294</v>
      </c>
      <c r="AY22" s="200">
        <v>370</v>
      </c>
    </row>
    <row r="23" spans="1:51" ht="15" customHeight="1" x14ac:dyDescent="0.2">
      <c r="A23" s="416">
        <v>17</v>
      </c>
      <c r="B23" s="214" t="s">
        <v>21</v>
      </c>
      <c r="C23" s="218"/>
      <c r="D23" s="216"/>
      <c r="E23" s="216"/>
      <c r="F23" s="218"/>
      <c r="G23" s="216"/>
      <c r="H23" s="216"/>
      <c r="I23" s="1185"/>
      <c r="J23" s="216"/>
      <c r="K23" s="216"/>
      <c r="L23" s="218"/>
      <c r="M23" s="216"/>
      <c r="N23" s="216"/>
      <c r="O23" s="218"/>
      <c r="P23" s="216"/>
      <c r="Q23" s="216"/>
      <c r="R23" s="219">
        <v>1190985</v>
      </c>
      <c r="S23" s="219">
        <v>132332</v>
      </c>
      <c r="T23" s="216">
        <v>-51262</v>
      </c>
      <c r="U23" s="216"/>
      <c r="V23" s="220"/>
      <c r="W23" s="219"/>
      <c r="X23" s="216"/>
      <c r="Y23" s="219"/>
      <c r="Z23" s="216"/>
      <c r="AA23" s="219"/>
      <c r="AB23" s="216"/>
      <c r="AC23" s="216"/>
      <c r="AD23" s="219"/>
      <c r="AE23" s="222"/>
      <c r="AF23" s="223"/>
      <c r="AG23" s="224"/>
      <c r="AH23" s="215"/>
      <c r="AI23" s="223"/>
      <c r="AJ23" s="215"/>
      <c r="AK23" s="225"/>
      <c r="AL23" s="226"/>
      <c r="AM23" s="224">
        <v>2145108</v>
      </c>
      <c r="AN23" s="227">
        <v>-5363</v>
      </c>
      <c r="AO23" s="224"/>
      <c r="AP23" s="225">
        <v>-3402</v>
      </c>
      <c r="AQ23" s="224">
        <v>2136343</v>
      </c>
      <c r="AR23" s="225"/>
      <c r="AS23" s="225"/>
      <c r="AT23" s="224">
        <v>178626</v>
      </c>
      <c r="AU23" s="795">
        <v>3294477</v>
      </c>
      <c r="AV23" s="796">
        <v>270416</v>
      </c>
      <c r="AW23" s="217">
        <v>5363</v>
      </c>
      <c r="AX23" s="217">
        <v>5354</v>
      </c>
      <c r="AY23" s="217">
        <v>9</v>
      </c>
    </row>
    <row r="24" spans="1:51" ht="15" customHeight="1" x14ac:dyDescent="0.2">
      <c r="A24" s="416">
        <v>18</v>
      </c>
      <c r="B24" s="214" t="s">
        <v>22</v>
      </c>
      <c r="C24" s="218"/>
      <c r="D24" s="216"/>
      <c r="E24" s="216"/>
      <c r="F24" s="218"/>
      <c r="G24" s="216"/>
      <c r="H24" s="216"/>
      <c r="I24" s="1185"/>
      <c r="J24" s="216"/>
      <c r="K24" s="216"/>
      <c r="L24" s="218"/>
      <c r="M24" s="216"/>
      <c r="N24" s="216"/>
      <c r="O24" s="218"/>
      <c r="P24" s="216"/>
      <c r="Q24" s="216"/>
      <c r="R24" s="219">
        <v>28899</v>
      </c>
      <c r="S24" s="219">
        <v>3211</v>
      </c>
      <c r="T24" s="216">
        <v>-28734</v>
      </c>
      <c r="U24" s="216"/>
      <c r="V24" s="220"/>
      <c r="W24" s="219"/>
      <c r="X24" s="216"/>
      <c r="Y24" s="219"/>
      <c r="Z24" s="216"/>
      <c r="AA24" s="219"/>
      <c r="AB24" s="216"/>
      <c r="AC24" s="216"/>
      <c r="AD24" s="219"/>
      <c r="AE24" s="222"/>
      <c r="AF24" s="223"/>
      <c r="AG24" s="224"/>
      <c r="AH24" s="215"/>
      <c r="AI24" s="223"/>
      <c r="AJ24" s="215"/>
      <c r="AK24" s="225"/>
      <c r="AL24" s="226"/>
      <c r="AM24" s="224">
        <v>0</v>
      </c>
      <c r="AN24" s="227">
        <v>0</v>
      </c>
      <c r="AO24" s="224"/>
      <c r="AP24" s="225">
        <v>0</v>
      </c>
      <c r="AQ24" s="224">
        <v>0</v>
      </c>
      <c r="AR24" s="225"/>
      <c r="AS24" s="225"/>
      <c r="AT24" s="224">
        <v>-2068</v>
      </c>
      <c r="AU24" s="795">
        <v>165</v>
      </c>
      <c r="AV24" s="796">
        <v>-6831</v>
      </c>
      <c r="AW24" s="217">
        <v>0</v>
      </c>
      <c r="AX24" s="217">
        <v>31</v>
      </c>
      <c r="AY24" s="217">
        <v>-31</v>
      </c>
    </row>
    <row r="25" spans="1:51" ht="15" customHeight="1" x14ac:dyDescent="0.2">
      <c r="A25" s="416">
        <v>19</v>
      </c>
      <c r="B25" s="214" t="s">
        <v>23</v>
      </c>
      <c r="C25" s="218"/>
      <c r="D25" s="216"/>
      <c r="E25" s="216"/>
      <c r="F25" s="218"/>
      <c r="G25" s="216"/>
      <c r="H25" s="216"/>
      <c r="I25" s="1185"/>
      <c r="J25" s="216"/>
      <c r="K25" s="216"/>
      <c r="L25" s="218"/>
      <c r="M25" s="216"/>
      <c r="N25" s="216"/>
      <c r="O25" s="218"/>
      <c r="P25" s="216"/>
      <c r="Q25" s="216"/>
      <c r="R25" s="219">
        <v>141916</v>
      </c>
      <c r="S25" s="219">
        <v>15768</v>
      </c>
      <c r="T25" s="216">
        <v>-272</v>
      </c>
      <c r="U25" s="216"/>
      <c r="V25" s="220"/>
      <c r="W25" s="219"/>
      <c r="X25" s="216"/>
      <c r="Y25" s="219"/>
      <c r="Z25" s="216"/>
      <c r="AA25" s="219"/>
      <c r="AB25" s="216"/>
      <c r="AC25" s="216"/>
      <c r="AD25" s="219"/>
      <c r="AE25" s="222"/>
      <c r="AF25" s="223"/>
      <c r="AG25" s="224"/>
      <c r="AH25" s="215"/>
      <c r="AI25" s="223"/>
      <c r="AJ25" s="215"/>
      <c r="AK25" s="225"/>
      <c r="AL25" s="226"/>
      <c r="AM25" s="224">
        <v>128078</v>
      </c>
      <c r="AN25" s="227">
        <v>-320</v>
      </c>
      <c r="AO25" s="224"/>
      <c r="AP25" s="225">
        <v>0</v>
      </c>
      <c r="AQ25" s="224">
        <v>127758</v>
      </c>
      <c r="AR25" s="225"/>
      <c r="AS25" s="225"/>
      <c r="AT25" s="224">
        <v>11364</v>
      </c>
      <c r="AU25" s="795">
        <v>267693</v>
      </c>
      <c r="AV25" s="796">
        <v>22754</v>
      </c>
      <c r="AW25" s="217">
        <v>320</v>
      </c>
      <c r="AX25" s="217">
        <v>309</v>
      </c>
      <c r="AY25" s="217">
        <v>11</v>
      </c>
    </row>
    <row r="26" spans="1:51" ht="15" customHeight="1" x14ac:dyDescent="0.2">
      <c r="A26" s="417">
        <v>20</v>
      </c>
      <c r="B26" s="228" t="s">
        <v>24</v>
      </c>
      <c r="C26" s="232"/>
      <c r="D26" s="230"/>
      <c r="E26" s="230"/>
      <c r="F26" s="232"/>
      <c r="G26" s="230"/>
      <c r="H26" s="230"/>
      <c r="I26" s="1186"/>
      <c r="J26" s="230"/>
      <c r="K26" s="230"/>
      <c r="L26" s="232"/>
      <c r="M26" s="230"/>
      <c r="N26" s="230"/>
      <c r="O26" s="232"/>
      <c r="P26" s="230"/>
      <c r="Q26" s="230"/>
      <c r="R26" s="233">
        <v>127355</v>
      </c>
      <c r="S26" s="233">
        <v>14151</v>
      </c>
      <c r="T26" s="230">
        <v>-5172</v>
      </c>
      <c r="U26" s="230"/>
      <c r="V26" s="234"/>
      <c r="W26" s="233"/>
      <c r="X26" s="230"/>
      <c r="Y26" s="233"/>
      <c r="Z26" s="230"/>
      <c r="AA26" s="233"/>
      <c r="AB26" s="236"/>
      <c r="AC26" s="230"/>
      <c r="AD26" s="237"/>
      <c r="AE26" s="237"/>
      <c r="AF26" s="238"/>
      <c r="AG26" s="239"/>
      <c r="AH26" s="229"/>
      <c r="AI26" s="238"/>
      <c r="AJ26" s="229"/>
      <c r="AK26" s="240"/>
      <c r="AL26" s="241"/>
      <c r="AM26" s="239">
        <v>49944</v>
      </c>
      <c r="AN26" s="242">
        <v>-125</v>
      </c>
      <c r="AO26" s="239"/>
      <c r="AP26" s="240">
        <v>0</v>
      </c>
      <c r="AQ26" s="239">
        <v>49819</v>
      </c>
      <c r="AR26" s="240"/>
      <c r="AS26" s="240"/>
      <c r="AT26" s="239">
        <v>4129</v>
      </c>
      <c r="AU26" s="797">
        <v>174521</v>
      </c>
      <c r="AV26" s="798">
        <v>14133</v>
      </c>
      <c r="AW26" s="231">
        <v>125</v>
      </c>
      <c r="AX26" s="231">
        <v>125</v>
      </c>
      <c r="AY26" s="231">
        <v>0</v>
      </c>
    </row>
    <row r="27" spans="1:51" ht="15" customHeight="1" x14ac:dyDescent="0.2">
      <c r="A27" s="415">
        <v>21</v>
      </c>
      <c r="B27" s="197" t="s">
        <v>25</v>
      </c>
      <c r="C27" s="201"/>
      <c r="D27" s="199"/>
      <c r="E27" s="199"/>
      <c r="F27" s="201"/>
      <c r="G27" s="199"/>
      <c r="H27" s="199"/>
      <c r="I27" s="1184"/>
      <c r="J27" s="199"/>
      <c r="K27" s="199"/>
      <c r="L27" s="201"/>
      <c r="M27" s="199"/>
      <c r="N27" s="199"/>
      <c r="O27" s="201"/>
      <c r="P27" s="199"/>
      <c r="Q27" s="199"/>
      <c r="R27" s="202">
        <v>79189</v>
      </c>
      <c r="S27" s="202">
        <v>8799</v>
      </c>
      <c r="T27" s="199">
        <v>-18181</v>
      </c>
      <c r="U27" s="199"/>
      <c r="V27" s="203"/>
      <c r="W27" s="202"/>
      <c r="X27" s="199"/>
      <c r="Y27" s="202"/>
      <c r="Z27" s="199"/>
      <c r="AA27" s="202"/>
      <c r="AB27" s="199"/>
      <c r="AC27" s="199"/>
      <c r="AD27" s="202"/>
      <c r="AE27" s="204"/>
      <c r="AF27" s="205"/>
      <c r="AG27" s="206"/>
      <c r="AH27" s="198"/>
      <c r="AI27" s="205"/>
      <c r="AJ27" s="198"/>
      <c r="AK27" s="207"/>
      <c r="AL27" s="208"/>
      <c r="AM27" s="206">
        <v>40370</v>
      </c>
      <c r="AN27" s="209">
        <v>-101</v>
      </c>
      <c r="AO27" s="206"/>
      <c r="AP27" s="207">
        <v>0</v>
      </c>
      <c r="AQ27" s="206">
        <v>40269</v>
      </c>
      <c r="AR27" s="207"/>
      <c r="AS27" s="207"/>
      <c r="AT27" s="206">
        <v>3043</v>
      </c>
      <c r="AU27" s="793">
        <v>112461</v>
      </c>
      <c r="AV27" s="794">
        <v>7925</v>
      </c>
      <c r="AW27" s="200">
        <v>101</v>
      </c>
      <c r="AX27" s="200">
        <v>106</v>
      </c>
      <c r="AY27" s="200">
        <v>-5</v>
      </c>
    </row>
    <row r="28" spans="1:51" ht="15" customHeight="1" x14ac:dyDescent="0.2">
      <c r="A28" s="416">
        <v>22</v>
      </c>
      <c r="B28" s="214" t="s">
        <v>26</v>
      </c>
      <c r="C28" s="218"/>
      <c r="D28" s="216"/>
      <c r="E28" s="216"/>
      <c r="F28" s="218"/>
      <c r="G28" s="216"/>
      <c r="H28" s="216"/>
      <c r="I28" s="1185"/>
      <c r="J28" s="216"/>
      <c r="K28" s="216"/>
      <c r="L28" s="218"/>
      <c r="M28" s="216"/>
      <c r="N28" s="216"/>
      <c r="O28" s="218"/>
      <c r="P28" s="216"/>
      <c r="Q28" s="216"/>
      <c r="R28" s="219">
        <v>110854</v>
      </c>
      <c r="S28" s="219">
        <v>12317</v>
      </c>
      <c r="T28" s="216">
        <v>-11793</v>
      </c>
      <c r="U28" s="216"/>
      <c r="V28" s="220"/>
      <c r="W28" s="219"/>
      <c r="X28" s="216"/>
      <c r="Y28" s="219"/>
      <c r="Z28" s="216"/>
      <c r="AA28" s="219"/>
      <c r="AB28" s="216"/>
      <c r="AC28" s="216"/>
      <c r="AD28" s="219"/>
      <c r="AE28" s="222"/>
      <c r="AF28" s="223"/>
      <c r="AG28" s="224"/>
      <c r="AH28" s="215"/>
      <c r="AI28" s="223"/>
      <c r="AJ28" s="215"/>
      <c r="AK28" s="225"/>
      <c r="AL28" s="226"/>
      <c r="AM28" s="224">
        <v>31555</v>
      </c>
      <c r="AN28" s="227">
        <v>-79</v>
      </c>
      <c r="AO28" s="224"/>
      <c r="AP28" s="225">
        <v>0</v>
      </c>
      <c r="AQ28" s="224">
        <v>31476</v>
      </c>
      <c r="AR28" s="225"/>
      <c r="AS28" s="225"/>
      <c r="AT28" s="224">
        <v>3031</v>
      </c>
      <c r="AU28" s="795">
        <v>117136</v>
      </c>
      <c r="AV28" s="796">
        <v>6016</v>
      </c>
      <c r="AW28" s="217">
        <v>79</v>
      </c>
      <c r="AX28" s="217">
        <v>73</v>
      </c>
      <c r="AY28" s="217">
        <v>6</v>
      </c>
    </row>
    <row r="29" spans="1:51" ht="15" customHeight="1" x14ac:dyDescent="0.2">
      <c r="A29" s="416">
        <v>23</v>
      </c>
      <c r="B29" s="214" t="s">
        <v>27</v>
      </c>
      <c r="C29" s="218"/>
      <c r="D29" s="216"/>
      <c r="E29" s="216"/>
      <c r="F29" s="218"/>
      <c r="G29" s="216"/>
      <c r="H29" s="216"/>
      <c r="I29" s="1185"/>
      <c r="J29" s="216"/>
      <c r="K29" s="216"/>
      <c r="L29" s="218"/>
      <c r="M29" s="216"/>
      <c r="N29" s="216"/>
      <c r="O29" s="218"/>
      <c r="P29" s="216"/>
      <c r="Q29" s="216"/>
      <c r="R29" s="219">
        <v>299247</v>
      </c>
      <c r="S29" s="219">
        <v>33250</v>
      </c>
      <c r="T29" s="216">
        <v>10417</v>
      </c>
      <c r="U29" s="216"/>
      <c r="V29" s="220"/>
      <c r="W29" s="219"/>
      <c r="X29" s="216"/>
      <c r="Y29" s="219"/>
      <c r="Z29" s="216"/>
      <c r="AA29" s="219"/>
      <c r="AB29" s="216"/>
      <c r="AC29" s="216"/>
      <c r="AD29" s="219"/>
      <c r="AE29" s="222"/>
      <c r="AF29" s="223"/>
      <c r="AG29" s="224"/>
      <c r="AH29" s="215"/>
      <c r="AI29" s="223"/>
      <c r="AJ29" s="215"/>
      <c r="AK29" s="225"/>
      <c r="AL29" s="226"/>
      <c r="AM29" s="224">
        <v>237443</v>
      </c>
      <c r="AN29" s="227">
        <v>-594</v>
      </c>
      <c r="AO29" s="224"/>
      <c r="AP29" s="225">
        <v>-1667</v>
      </c>
      <c r="AQ29" s="224">
        <v>235182</v>
      </c>
      <c r="AR29" s="225"/>
      <c r="AS29" s="225"/>
      <c r="AT29" s="224">
        <v>25202</v>
      </c>
      <c r="AU29" s="795">
        <v>535668</v>
      </c>
      <c r="AV29" s="796">
        <v>51320</v>
      </c>
      <c r="AW29" s="217">
        <v>594</v>
      </c>
      <c r="AX29" s="217">
        <v>509</v>
      </c>
      <c r="AY29" s="217">
        <v>85</v>
      </c>
    </row>
    <row r="30" spans="1:51" ht="15" customHeight="1" x14ac:dyDescent="0.2">
      <c r="A30" s="416">
        <v>24</v>
      </c>
      <c r="B30" s="214" t="s">
        <v>28</v>
      </c>
      <c r="C30" s="218"/>
      <c r="D30" s="216"/>
      <c r="E30" s="216"/>
      <c r="F30" s="218"/>
      <c r="G30" s="216"/>
      <c r="H30" s="216"/>
      <c r="I30" s="1185"/>
      <c r="J30" s="216"/>
      <c r="K30" s="216"/>
      <c r="L30" s="218"/>
      <c r="M30" s="216"/>
      <c r="N30" s="216"/>
      <c r="O30" s="218"/>
      <c r="P30" s="216"/>
      <c r="Q30" s="216"/>
      <c r="R30" s="219">
        <v>33758</v>
      </c>
      <c r="S30" s="219">
        <v>3751</v>
      </c>
      <c r="T30" s="216">
        <v>-8451</v>
      </c>
      <c r="U30" s="216"/>
      <c r="V30" s="220"/>
      <c r="W30" s="219"/>
      <c r="X30" s="216"/>
      <c r="Y30" s="219"/>
      <c r="Z30" s="216"/>
      <c r="AA30" s="219"/>
      <c r="AB30" s="216"/>
      <c r="AC30" s="216"/>
      <c r="AD30" s="219"/>
      <c r="AE30" s="222"/>
      <c r="AF30" s="223"/>
      <c r="AG30" s="224"/>
      <c r="AH30" s="215"/>
      <c r="AI30" s="223"/>
      <c r="AJ30" s="215"/>
      <c r="AK30" s="225"/>
      <c r="AL30" s="226"/>
      <c r="AM30" s="224">
        <v>163776</v>
      </c>
      <c r="AN30" s="227">
        <v>-409</v>
      </c>
      <c r="AO30" s="224"/>
      <c r="AP30" s="225">
        <v>0</v>
      </c>
      <c r="AQ30" s="224">
        <v>163367</v>
      </c>
      <c r="AR30" s="225"/>
      <c r="AS30" s="225"/>
      <c r="AT30" s="224">
        <v>10832</v>
      </c>
      <c r="AU30" s="795">
        <v>188242</v>
      </c>
      <c r="AV30" s="796">
        <v>11439</v>
      </c>
      <c r="AW30" s="217">
        <v>409</v>
      </c>
      <c r="AX30" s="217">
        <v>451</v>
      </c>
      <c r="AY30" s="217">
        <v>-42</v>
      </c>
    </row>
    <row r="31" spans="1:51" ht="15" customHeight="1" x14ac:dyDescent="0.2">
      <c r="A31" s="417">
        <v>25</v>
      </c>
      <c r="B31" s="228" t="s">
        <v>29</v>
      </c>
      <c r="C31" s="232"/>
      <c r="D31" s="230"/>
      <c r="E31" s="230"/>
      <c r="F31" s="232"/>
      <c r="G31" s="230"/>
      <c r="H31" s="230"/>
      <c r="I31" s="1186"/>
      <c r="J31" s="230"/>
      <c r="K31" s="230"/>
      <c r="L31" s="232"/>
      <c r="M31" s="230"/>
      <c r="N31" s="230"/>
      <c r="O31" s="232"/>
      <c r="P31" s="230"/>
      <c r="Q31" s="230"/>
      <c r="R31" s="233">
        <v>25865</v>
      </c>
      <c r="S31" s="233">
        <v>2874</v>
      </c>
      <c r="T31" s="230">
        <v>14203</v>
      </c>
      <c r="U31" s="230"/>
      <c r="V31" s="234"/>
      <c r="W31" s="233"/>
      <c r="X31" s="230"/>
      <c r="Y31" s="233"/>
      <c r="Z31" s="230"/>
      <c r="AA31" s="233"/>
      <c r="AB31" s="236"/>
      <c r="AC31" s="230"/>
      <c r="AD31" s="237"/>
      <c r="AE31" s="237"/>
      <c r="AF31" s="238"/>
      <c r="AG31" s="239"/>
      <c r="AH31" s="229"/>
      <c r="AI31" s="238"/>
      <c r="AJ31" s="229"/>
      <c r="AK31" s="240"/>
      <c r="AL31" s="241"/>
      <c r="AM31" s="239">
        <v>43287</v>
      </c>
      <c r="AN31" s="242">
        <v>-108</v>
      </c>
      <c r="AO31" s="239"/>
      <c r="AP31" s="240">
        <v>0</v>
      </c>
      <c r="AQ31" s="239">
        <v>43179</v>
      </c>
      <c r="AR31" s="240"/>
      <c r="AS31" s="240"/>
      <c r="AT31" s="239">
        <v>6769</v>
      </c>
      <c r="AU31" s="797">
        <v>86803</v>
      </c>
      <c r="AV31" s="798">
        <v>13375</v>
      </c>
      <c r="AW31" s="231">
        <v>108</v>
      </c>
      <c r="AX31" s="231">
        <v>61</v>
      </c>
      <c r="AY31" s="231">
        <v>47</v>
      </c>
    </row>
    <row r="32" spans="1:51" ht="15" customHeight="1" x14ac:dyDescent="0.2">
      <c r="A32" s="415">
        <v>26</v>
      </c>
      <c r="B32" s="197" t="s">
        <v>30</v>
      </c>
      <c r="C32" s="201"/>
      <c r="D32" s="199"/>
      <c r="E32" s="199"/>
      <c r="F32" s="201"/>
      <c r="G32" s="199"/>
      <c r="H32" s="199"/>
      <c r="I32" s="1184"/>
      <c r="J32" s="199"/>
      <c r="K32" s="199"/>
      <c r="L32" s="201"/>
      <c r="M32" s="199"/>
      <c r="N32" s="199"/>
      <c r="O32" s="201"/>
      <c r="P32" s="199"/>
      <c r="Q32" s="199"/>
      <c r="R32" s="202">
        <v>1026481</v>
      </c>
      <c r="S32" s="202">
        <v>114053</v>
      </c>
      <c r="T32" s="199">
        <v>245812</v>
      </c>
      <c r="U32" s="199"/>
      <c r="V32" s="203"/>
      <c r="W32" s="202"/>
      <c r="X32" s="199"/>
      <c r="Y32" s="202"/>
      <c r="Z32" s="199"/>
      <c r="AA32" s="202"/>
      <c r="AB32" s="199"/>
      <c r="AC32" s="199"/>
      <c r="AD32" s="202"/>
      <c r="AE32" s="204"/>
      <c r="AF32" s="205"/>
      <c r="AG32" s="206"/>
      <c r="AH32" s="198"/>
      <c r="AI32" s="205"/>
      <c r="AJ32" s="198"/>
      <c r="AK32" s="207"/>
      <c r="AL32" s="208"/>
      <c r="AM32" s="206">
        <v>1798365</v>
      </c>
      <c r="AN32" s="209">
        <v>-4496</v>
      </c>
      <c r="AO32" s="206"/>
      <c r="AP32" s="207">
        <v>0</v>
      </c>
      <c r="AQ32" s="206">
        <v>1793869</v>
      </c>
      <c r="AR32" s="207"/>
      <c r="AS32" s="207"/>
      <c r="AT32" s="206">
        <v>221161</v>
      </c>
      <c r="AU32" s="793">
        <v>3074678</v>
      </c>
      <c r="AV32" s="794">
        <v>370711</v>
      </c>
      <c r="AW32" s="200">
        <v>4496</v>
      </c>
      <c r="AX32" s="200">
        <v>3418</v>
      </c>
      <c r="AY32" s="200">
        <v>1078</v>
      </c>
    </row>
    <row r="33" spans="1:51" ht="15" customHeight="1" x14ac:dyDescent="0.2">
      <c r="A33" s="416">
        <v>27</v>
      </c>
      <c r="B33" s="214" t="s">
        <v>31</v>
      </c>
      <c r="C33" s="218"/>
      <c r="D33" s="216"/>
      <c r="E33" s="216"/>
      <c r="F33" s="218"/>
      <c r="G33" s="216"/>
      <c r="H33" s="216"/>
      <c r="I33" s="1185"/>
      <c r="J33" s="216"/>
      <c r="K33" s="216"/>
      <c r="L33" s="218"/>
      <c r="M33" s="216"/>
      <c r="N33" s="216"/>
      <c r="O33" s="218"/>
      <c r="P33" s="216"/>
      <c r="Q33" s="216"/>
      <c r="R33" s="219">
        <v>46651</v>
      </c>
      <c r="S33" s="219">
        <v>5183</v>
      </c>
      <c r="T33" s="216">
        <v>67883</v>
      </c>
      <c r="U33" s="216"/>
      <c r="V33" s="220"/>
      <c r="W33" s="219"/>
      <c r="X33" s="216"/>
      <c r="Y33" s="219"/>
      <c r="Z33" s="216"/>
      <c r="AA33" s="219"/>
      <c r="AB33" s="216"/>
      <c r="AC33" s="216"/>
      <c r="AD33" s="219"/>
      <c r="AE33" s="222"/>
      <c r="AF33" s="223"/>
      <c r="AG33" s="224"/>
      <c r="AH33" s="215"/>
      <c r="AI33" s="223"/>
      <c r="AJ33" s="215"/>
      <c r="AK33" s="225"/>
      <c r="AL33" s="226"/>
      <c r="AM33" s="224">
        <v>81941</v>
      </c>
      <c r="AN33" s="227">
        <v>-205</v>
      </c>
      <c r="AO33" s="224"/>
      <c r="AP33" s="225">
        <v>0</v>
      </c>
      <c r="AQ33" s="224">
        <v>81736</v>
      </c>
      <c r="AR33" s="225"/>
      <c r="AS33" s="225"/>
      <c r="AT33" s="224">
        <v>15076</v>
      </c>
      <c r="AU33" s="795">
        <v>188802</v>
      </c>
      <c r="AV33" s="796">
        <v>34087</v>
      </c>
      <c r="AW33" s="217">
        <v>205</v>
      </c>
      <c r="AX33" s="217">
        <v>81</v>
      </c>
      <c r="AY33" s="217">
        <v>124</v>
      </c>
    </row>
    <row r="34" spans="1:51" ht="15" customHeight="1" x14ac:dyDescent="0.2">
      <c r="A34" s="416">
        <v>28</v>
      </c>
      <c r="B34" s="214" t="s">
        <v>32</v>
      </c>
      <c r="C34" s="218"/>
      <c r="D34" s="216"/>
      <c r="E34" s="216"/>
      <c r="F34" s="218"/>
      <c r="G34" s="216"/>
      <c r="H34" s="216"/>
      <c r="I34" s="1185"/>
      <c r="J34" s="216"/>
      <c r="K34" s="216"/>
      <c r="L34" s="218"/>
      <c r="M34" s="216"/>
      <c r="N34" s="216"/>
      <c r="O34" s="218"/>
      <c r="P34" s="216"/>
      <c r="Q34" s="216"/>
      <c r="R34" s="219">
        <v>522108</v>
      </c>
      <c r="S34" s="219">
        <v>58012</v>
      </c>
      <c r="T34" s="216">
        <v>-1461</v>
      </c>
      <c r="U34" s="216"/>
      <c r="V34" s="220"/>
      <c r="W34" s="219"/>
      <c r="X34" s="216"/>
      <c r="Y34" s="219"/>
      <c r="Z34" s="216"/>
      <c r="AA34" s="219"/>
      <c r="AB34" s="216"/>
      <c r="AC34" s="216"/>
      <c r="AD34" s="219"/>
      <c r="AE34" s="222"/>
      <c r="AF34" s="223"/>
      <c r="AG34" s="224"/>
      <c r="AH34" s="215"/>
      <c r="AI34" s="223"/>
      <c r="AJ34" s="215"/>
      <c r="AK34" s="225"/>
      <c r="AL34" s="226"/>
      <c r="AM34" s="224">
        <v>757920</v>
      </c>
      <c r="AN34" s="227">
        <v>-1895</v>
      </c>
      <c r="AO34" s="224"/>
      <c r="AP34" s="225">
        <v>-2604</v>
      </c>
      <c r="AQ34" s="224">
        <v>753421</v>
      </c>
      <c r="AR34" s="225"/>
      <c r="AS34" s="225"/>
      <c r="AT34" s="224">
        <v>77301</v>
      </c>
      <c r="AU34" s="795">
        <v>1302561</v>
      </c>
      <c r="AV34" s="796">
        <v>128088</v>
      </c>
      <c r="AW34" s="217">
        <v>1895</v>
      </c>
      <c r="AX34" s="217">
        <v>1676</v>
      </c>
      <c r="AY34" s="217">
        <v>219</v>
      </c>
    </row>
    <row r="35" spans="1:51" ht="15" customHeight="1" x14ac:dyDescent="0.2">
      <c r="A35" s="416">
        <v>29</v>
      </c>
      <c r="B35" s="214" t="s">
        <v>33</v>
      </c>
      <c r="C35" s="218"/>
      <c r="D35" s="216"/>
      <c r="E35" s="216"/>
      <c r="F35" s="218"/>
      <c r="G35" s="216"/>
      <c r="H35" s="216"/>
      <c r="I35" s="1185"/>
      <c r="J35" s="216"/>
      <c r="K35" s="216"/>
      <c r="L35" s="218"/>
      <c r="M35" s="216"/>
      <c r="N35" s="216"/>
      <c r="O35" s="218"/>
      <c r="P35" s="216"/>
      <c r="Q35" s="216"/>
      <c r="R35" s="219">
        <v>292795</v>
      </c>
      <c r="S35" s="219">
        <v>32533</v>
      </c>
      <c r="T35" s="216">
        <v>33174</v>
      </c>
      <c r="U35" s="216"/>
      <c r="V35" s="220"/>
      <c r="W35" s="219"/>
      <c r="X35" s="216"/>
      <c r="Y35" s="219"/>
      <c r="Z35" s="216"/>
      <c r="AA35" s="219"/>
      <c r="AB35" s="216"/>
      <c r="AC35" s="216"/>
      <c r="AD35" s="219"/>
      <c r="AE35" s="222"/>
      <c r="AF35" s="223"/>
      <c r="AG35" s="224"/>
      <c r="AH35" s="215"/>
      <c r="AI35" s="223"/>
      <c r="AJ35" s="215"/>
      <c r="AK35" s="225"/>
      <c r="AL35" s="226"/>
      <c r="AM35" s="224">
        <v>317464</v>
      </c>
      <c r="AN35" s="227">
        <v>-794</v>
      </c>
      <c r="AO35" s="224"/>
      <c r="AP35" s="225">
        <v>0</v>
      </c>
      <c r="AQ35" s="224">
        <v>316670</v>
      </c>
      <c r="AR35" s="225"/>
      <c r="AS35" s="225"/>
      <c r="AT35" s="224">
        <v>32898</v>
      </c>
      <c r="AU35" s="795">
        <v>628076</v>
      </c>
      <c r="AV35" s="796">
        <v>62072</v>
      </c>
      <c r="AW35" s="217">
        <v>794</v>
      </c>
      <c r="AX35" s="217">
        <v>696</v>
      </c>
      <c r="AY35" s="217">
        <v>98</v>
      </c>
    </row>
    <row r="36" spans="1:51" ht="15" customHeight="1" x14ac:dyDescent="0.2">
      <c r="A36" s="417">
        <v>30</v>
      </c>
      <c r="B36" s="228" t="s">
        <v>34</v>
      </c>
      <c r="C36" s="232"/>
      <c r="D36" s="230"/>
      <c r="E36" s="230"/>
      <c r="F36" s="232"/>
      <c r="G36" s="230"/>
      <c r="H36" s="230"/>
      <c r="I36" s="1186"/>
      <c r="J36" s="230"/>
      <c r="K36" s="230"/>
      <c r="L36" s="232"/>
      <c r="M36" s="230"/>
      <c r="N36" s="230"/>
      <c r="O36" s="232"/>
      <c r="P36" s="230"/>
      <c r="Q36" s="230"/>
      <c r="R36" s="233">
        <v>64956</v>
      </c>
      <c r="S36" s="233">
        <v>7217</v>
      </c>
      <c r="T36" s="230">
        <v>30680</v>
      </c>
      <c r="U36" s="230"/>
      <c r="V36" s="234"/>
      <c r="W36" s="233"/>
      <c r="X36" s="230"/>
      <c r="Y36" s="233"/>
      <c r="Z36" s="230"/>
      <c r="AA36" s="233"/>
      <c r="AB36" s="236"/>
      <c r="AC36" s="230"/>
      <c r="AD36" s="237"/>
      <c r="AE36" s="237"/>
      <c r="AF36" s="238"/>
      <c r="AG36" s="239"/>
      <c r="AH36" s="229"/>
      <c r="AI36" s="238"/>
      <c r="AJ36" s="229"/>
      <c r="AK36" s="240"/>
      <c r="AL36" s="241"/>
      <c r="AM36" s="239">
        <v>78408</v>
      </c>
      <c r="AN36" s="242">
        <v>-196</v>
      </c>
      <c r="AO36" s="239"/>
      <c r="AP36" s="240">
        <v>0</v>
      </c>
      <c r="AQ36" s="239">
        <v>78212</v>
      </c>
      <c r="AR36" s="240"/>
      <c r="AS36" s="240"/>
      <c r="AT36" s="239">
        <v>10445</v>
      </c>
      <c r="AU36" s="797">
        <v>173609</v>
      </c>
      <c r="AV36" s="798">
        <v>23494</v>
      </c>
      <c r="AW36" s="231">
        <v>196</v>
      </c>
      <c r="AX36" s="231">
        <v>137</v>
      </c>
      <c r="AY36" s="231">
        <v>59</v>
      </c>
    </row>
    <row r="37" spans="1:51" ht="15" customHeight="1" x14ac:dyDescent="0.2">
      <c r="A37" s="415">
        <v>31</v>
      </c>
      <c r="B37" s="197" t="s">
        <v>35</v>
      </c>
      <c r="C37" s="201"/>
      <c r="D37" s="199"/>
      <c r="E37" s="199"/>
      <c r="F37" s="201"/>
      <c r="G37" s="199"/>
      <c r="H37" s="199"/>
      <c r="I37" s="1184"/>
      <c r="J37" s="199"/>
      <c r="K37" s="199"/>
      <c r="L37" s="201"/>
      <c r="M37" s="199"/>
      <c r="N37" s="199"/>
      <c r="O37" s="201"/>
      <c r="P37" s="199"/>
      <c r="Q37" s="199"/>
      <c r="R37" s="202">
        <v>67167</v>
      </c>
      <c r="S37" s="202">
        <v>7463</v>
      </c>
      <c r="T37" s="199">
        <v>-7378</v>
      </c>
      <c r="U37" s="199"/>
      <c r="V37" s="203"/>
      <c r="W37" s="202"/>
      <c r="X37" s="199"/>
      <c r="Y37" s="202"/>
      <c r="Z37" s="199"/>
      <c r="AA37" s="202"/>
      <c r="AB37" s="199"/>
      <c r="AC37" s="199"/>
      <c r="AD37" s="202"/>
      <c r="AE37" s="204"/>
      <c r="AF37" s="205"/>
      <c r="AG37" s="206"/>
      <c r="AH37" s="198"/>
      <c r="AI37" s="205"/>
      <c r="AJ37" s="198"/>
      <c r="AK37" s="207"/>
      <c r="AL37" s="208"/>
      <c r="AM37" s="206">
        <v>90617</v>
      </c>
      <c r="AN37" s="209">
        <v>-227</v>
      </c>
      <c r="AO37" s="206"/>
      <c r="AP37" s="207">
        <v>0</v>
      </c>
      <c r="AQ37" s="206">
        <v>90390</v>
      </c>
      <c r="AR37" s="207"/>
      <c r="AS37" s="207"/>
      <c r="AT37" s="206">
        <v>7542</v>
      </c>
      <c r="AU37" s="793">
        <v>150538</v>
      </c>
      <c r="AV37" s="794">
        <v>11413</v>
      </c>
      <c r="AW37" s="200">
        <v>227</v>
      </c>
      <c r="AX37" s="200">
        <v>226</v>
      </c>
      <c r="AY37" s="200">
        <v>1</v>
      </c>
    </row>
    <row r="38" spans="1:51" ht="15" customHeight="1" x14ac:dyDescent="0.2">
      <c r="A38" s="416">
        <v>32</v>
      </c>
      <c r="B38" s="214" t="s">
        <v>36</v>
      </c>
      <c r="C38" s="218"/>
      <c r="D38" s="216"/>
      <c r="E38" s="216"/>
      <c r="F38" s="218"/>
      <c r="G38" s="216"/>
      <c r="H38" s="216"/>
      <c r="I38" s="1185"/>
      <c r="J38" s="216"/>
      <c r="K38" s="216"/>
      <c r="L38" s="218"/>
      <c r="M38" s="216"/>
      <c r="N38" s="216"/>
      <c r="O38" s="218"/>
      <c r="P38" s="216"/>
      <c r="Q38" s="216"/>
      <c r="R38" s="219">
        <v>1733117</v>
      </c>
      <c r="S38" s="219">
        <v>192569</v>
      </c>
      <c r="T38" s="216">
        <v>265939</v>
      </c>
      <c r="U38" s="216"/>
      <c r="V38" s="220"/>
      <c r="W38" s="219"/>
      <c r="X38" s="216"/>
      <c r="Y38" s="219"/>
      <c r="Z38" s="216"/>
      <c r="AA38" s="219"/>
      <c r="AB38" s="216"/>
      <c r="AC38" s="216"/>
      <c r="AD38" s="219"/>
      <c r="AE38" s="222"/>
      <c r="AF38" s="223"/>
      <c r="AG38" s="224"/>
      <c r="AH38" s="215"/>
      <c r="AI38" s="223"/>
      <c r="AJ38" s="215"/>
      <c r="AK38" s="225"/>
      <c r="AL38" s="226"/>
      <c r="AM38" s="224">
        <v>975298</v>
      </c>
      <c r="AN38" s="227">
        <v>-2438</v>
      </c>
      <c r="AO38" s="224"/>
      <c r="AP38" s="225">
        <v>-2373</v>
      </c>
      <c r="AQ38" s="224">
        <v>970487</v>
      </c>
      <c r="AR38" s="225"/>
      <c r="AS38" s="225"/>
      <c r="AT38" s="224">
        <v>103278</v>
      </c>
      <c r="AU38" s="795">
        <v>2913763</v>
      </c>
      <c r="AV38" s="796">
        <v>301867</v>
      </c>
      <c r="AW38" s="217">
        <v>2438</v>
      </c>
      <c r="AX38" s="217">
        <v>2101</v>
      </c>
      <c r="AY38" s="217">
        <v>337</v>
      </c>
    </row>
    <row r="39" spans="1:51" ht="15" customHeight="1" x14ac:dyDescent="0.2">
      <c r="A39" s="416">
        <v>33</v>
      </c>
      <c r="B39" s="214" t="s">
        <v>37</v>
      </c>
      <c r="C39" s="218"/>
      <c r="D39" s="216"/>
      <c r="E39" s="216"/>
      <c r="F39" s="218"/>
      <c r="G39" s="216"/>
      <c r="H39" s="216"/>
      <c r="I39" s="1185"/>
      <c r="J39" s="216"/>
      <c r="K39" s="216"/>
      <c r="L39" s="218"/>
      <c r="M39" s="216"/>
      <c r="N39" s="216"/>
      <c r="O39" s="218"/>
      <c r="P39" s="216"/>
      <c r="Q39" s="216"/>
      <c r="R39" s="219">
        <v>1335174</v>
      </c>
      <c r="S39" s="219">
        <v>148353</v>
      </c>
      <c r="T39" s="216">
        <v>-906778</v>
      </c>
      <c r="U39" s="216"/>
      <c r="V39" s="220"/>
      <c r="W39" s="219"/>
      <c r="X39" s="216"/>
      <c r="Y39" s="219"/>
      <c r="Z39" s="216"/>
      <c r="AA39" s="219"/>
      <c r="AB39" s="216"/>
      <c r="AC39" s="216"/>
      <c r="AD39" s="219"/>
      <c r="AE39" s="222"/>
      <c r="AF39" s="223"/>
      <c r="AG39" s="224"/>
      <c r="AH39" s="215"/>
      <c r="AI39" s="223"/>
      <c r="AJ39" s="215"/>
      <c r="AK39" s="225"/>
      <c r="AL39" s="226"/>
      <c r="AM39" s="224">
        <v>323771</v>
      </c>
      <c r="AN39" s="227">
        <v>-809</v>
      </c>
      <c r="AO39" s="224"/>
      <c r="AP39" s="225">
        <v>0</v>
      </c>
      <c r="AQ39" s="224">
        <v>322962</v>
      </c>
      <c r="AR39" s="225"/>
      <c r="AS39" s="225"/>
      <c r="AT39" s="224">
        <v>-85466</v>
      </c>
      <c r="AU39" s="795">
        <v>743067</v>
      </c>
      <c r="AV39" s="796">
        <v>-202412</v>
      </c>
      <c r="AW39" s="217">
        <v>809</v>
      </c>
      <c r="AX39" s="217">
        <v>2499</v>
      </c>
      <c r="AY39" s="217">
        <v>-1690</v>
      </c>
    </row>
    <row r="40" spans="1:51" ht="15" customHeight="1" x14ac:dyDescent="0.2">
      <c r="A40" s="416">
        <v>34</v>
      </c>
      <c r="B40" s="214" t="s">
        <v>38</v>
      </c>
      <c r="C40" s="218"/>
      <c r="D40" s="216"/>
      <c r="E40" s="216"/>
      <c r="F40" s="218"/>
      <c r="G40" s="216"/>
      <c r="H40" s="216"/>
      <c r="I40" s="1185"/>
      <c r="J40" s="216"/>
      <c r="K40" s="216"/>
      <c r="L40" s="218"/>
      <c r="M40" s="216"/>
      <c r="N40" s="216"/>
      <c r="O40" s="218"/>
      <c r="P40" s="216"/>
      <c r="Q40" s="216"/>
      <c r="R40" s="219">
        <v>156931</v>
      </c>
      <c r="S40" s="219">
        <v>17437</v>
      </c>
      <c r="T40" s="216">
        <v>38187</v>
      </c>
      <c r="U40" s="216"/>
      <c r="V40" s="220"/>
      <c r="W40" s="219"/>
      <c r="X40" s="216"/>
      <c r="Y40" s="219"/>
      <c r="Z40" s="216"/>
      <c r="AA40" s="219"/>
      <c r="AB40" s="216"/>
      <c r="AC40" s="216"/>
      <c r="AD40" s="219"/>
      <c r="AE40" s="222"/>
      <c r="AF40" s="223"/>
      <c r="AG40" s="224"/>
      <c r="AH40" s="215"/>
      <c r="AI40" s="223"/>
      <c r="AJ40" s="215"/>
      <c r="AK40" s="225"/>
      <c r="AL40" s="226"/>
      <c r="AM40" s="224">
        <v>129343</v>
      </c>
      <c r="AN40" s="227">
        <v>-323</v>
      </c>
      <c r="AO40" s="224"/>
      <c r="AP40" s="225">
        <v>0</v>
      </c>
      <c r="AQ40" s="224">
        <v>129020</v>
      </c>
      <c r="AR40" s="225"/>
      <c r="AS40" s="225"/>
      <c r="AT40" s="224">
        <v>15987</v>
      </c>
      <c r="AU40" s="795">
        <v>320966</v>
      </c>
      <c r="AV40" s="796">
        <v>37884</v>
      </c>
      <c r="AW40" s="217">
        <v>323</v>
      </c>
      <c r="AX40" s="217">
        <v>245</v>
      </c>
      <c r="AY40" s="217">
        <v>78</v>
      </c>
    </row>
    <row r="41" spans="1:51" ht="15" customHeight="1" x14ac:dyDescent="0.2">
      <c r="A41" s="417">
        <v>35</v>
      </c>
      <c r="B41" s="228" t="s">
        <v>39</v>
      </c>
      <c r="C41" s="232"/>
      <c r="D41" s="230"/>
      <c r="E41" s="230"/>
      <c r="F41" s="232"/>
      <c r="G41" s="230"/>
      <c r="H41" s="230"/>
      <c r="I41" s="1186"/>
      <c r="J41" s="230"/>
      <c r="K41" s="230"/>
      <c r="L41" s="232"/>
      <c r="M41" s="230"/>
      <c r="N41" s="230"/>
      <c r="O41" s="232"/>
      <c r="P41" s="230"/>
      <c r="Q41" s="230"/>
      <c r="R41" s="233">
        <v>51903</v>
      </c>
      <c r="S41" s="233">
        <v>5767</v>
      </c>
      <c r="T41" s="230">
        <v>28198</v>
      </c>
      <c r="U41" s="230"/>
      <c r="V41" s="234"/>
      <c r="W41" s="233"/>
      <c r="X41" s="230"/>
      <c r="Y41" s="233"/>
      <c r="Z41" s="230"/>
      <c r="AA41" s="233"/>
      <c r="AB41" s="236"/>
      <c r="AC41" s="230"/>
      <c r="AD41" s="237"/>
      <c r="AE41" s="237"/>
      <c r="AF41" s="238"/>
      <c r="AG41" s="239"/>
      <c r="AH41" s="229"/>
      <c r="AI41" s="238"/>
      <c r="AJ41" s="229"/>
      <c r="AK41" s="240"/>
      <c r="AL41" s="241"/>
      <c r="AM41" s="239">
        <v>74633</v>
      </c>
      <c r="AN41" s="242">
        <v>-187</v>
      </c>
      <c r="AO41" s="239"/>
      <c r="AP41" s="240">
        <v>0</v>
      </c>
      <c r="AQ41" s="239">
        <v>74446</v>
      </c>
      <c r="AR41" s="240"/>
      <c r="AS41" s="240"/>
      <c r="AT41" s="239">
        <v>11734</v>
      </c>
      <c r="AU41" s="797">
        <v>150291</v>
      </c>
      <c r="AV41" s="798">
        <v>22067</v>
      </c>
      <c r="AW41" s="231">
        <v>187</v>
      </c>
      <c r="AX41" s="231">
        <v>103</v>
      </c>
      <c r="AY41" s="231">
        <v>84</v>
      </c>
    </row>
    <row r="42" spans="1:51" ht="15" customHeight="1" x14ac:dyDescent="0.2">
      <c r="A42" s="415">
        <v>36</v>
      </c>
      <c r="B42" s="197" t="s">
        <v>40</v>
      </c>
      <c r="C42" s="201"/>
      <c r="D42" s="199"/>
      <c r="E42" s="199"/>
      <c r="F42" s="201"/>
      <c r="G42" s="199"/>
      <c r="H42" s="199"/>
      <c r="I42" s="1184"/>
      <c r="J42" s="199"/>
      <c r="K42" s="199"/>
      <c r="L42" s="201"/>
      <c r="M42" s="199"/>
      <c r="N42" s="199"/>
      <c r="O42" s="201"/>
      <c r="P42" s="199"/>
      <c r="Q42" s="199"/>
      <c r="R42" s="202">
        <v>311181</v>
      </c>
      <c r="S42" s="202">
        <v>34576</v>
      </c>
      <c r="T42" s="199">
        <v>119969</v>
      </c>
      <c r="U42" s="199"/>
      <c r="V42" s="203"/>
      <c r="W42" s="202"/>
      <c r="X42" s="199"/>
      <c r="Y42" s="202"/>
      <c r="Z42" s="199"/>
      <c r="AA42" s="202"/>
      <c r="AB42" s="199"/>
      <c r="AC42" s="199"/>
      <c r="AD42" s="202"/>
      <c r="AE42" s="204"/>
      <c r="AF42" s="205"/>
      <c r="AG42" s="206"/>
      <c r="AH42" s="198"/>
      <c r="AI42" s="205"/>
      <c r="AJ42" s="198"/>
      <c r="AK42" s="207"/>
      <c r="AL42" s="208"/>
      <c r="AM42" s="206">
        <v>661221</v>
      </c>
      <c r="AN42" s="209">
        <v>-1653</v>
      </c>
      <c r="AO42" s="206"/>
      <c r="AP42" s="207">
        <v>0</v>
      </c>
      <c r="AQ42" s="206">
        <v>659568</v>
      </c>
      <c r="AR42" s="207"/>
      <c r="AS42" s="207"/>
      <c r="AT42" s="206">
        <v>91314</v>
      </c>
      <c r="AU42" s="793">
        <v>1092674</v>
      </c>
      <c r="AV42" s="794">
        <v>147857</v>
      </c>
      <c r="AW42" s="200">
        <v>1653</v>
      </c>
      <c r="AX42" s="200">
        <v>1106</v>
      </c>
      <c r="AY42" s="200">
        <v>547</v>
      </c>
    </row>
    <row r="43" spans="1:51" ht="15" customHeight="1" x14ac:dyDescent="0.2">
      <c r="A43" s="416">
        <v>37</v>
      </c>
      <c r="B43" s="214" t="s">
        <v>41</v>
      </c>
      <c r="C43" s="218"/>
      <c r="D43" s="216"/>
      <c r="E43" s="216"/>
      <c r="F43" s="218"/>
      <c r="G43" s="216"/>
      <c r="H43" s="216"/>
      <c r="I43" s="1185"/>
      <c r="J43" s="216"/>
      <c r="K43" s="216"/>
      <c r="L43" s="218"/>
      <c r="M43" s="216"/>
      <c r="N43" s="216"/>
      <c r="O43" s="218"/>
      <c r="P43" s="216"/>
      <c r="Q43" s="216"/>
      <c r="R43" s="219">
        <v>526494</v>
      </c>
      <c r="S43" s="219">
        <v>58499</v>
      </c>
      <c r="T43" s="216">
        <v>-107556</v>
      </c>
      <c r="U43" s="216"/>
      <c r="V43" s="220"/>
      <c r="W43" s="219"/>
      <c r="X43" s="216"/>
      <c r="Y43" s="219"/>
      <c r="Z43" s="216"/>
      <c r="AA43" s="219"/>
      <c r="AB43" s="216"/>
      <c r="AC43" s="216"/>
      <c r="AD43" s="219"/>
      <c r="AE43" s="222"/>
      <c r="AF43" s="223"/>
      <c r="AG43" s="224"/>
      <c r="AH43" s="215"/>
      <c r="AI43" s="223"/>
      <c r="AJ43" s="215"/>
      <c r="AK43" s="225"/>
      <c r="AL43" s="226"/>
      <c r="AM43" s="224">
        <v>295420</v>
      </c>
      <c r="AN43" s="227">
        <v>-739</v>
      </c>
      <c r="AO43" s="224"/>
      <c r="AP43" s="225">
        <v>0</v>
      </c>
      <c r="AQ43" s="224">
        <v>294681</v>
      </c>
      <c r="AR43" s="225"/>
      <c r="AS43" s="225"/>
      <c r="AT43" s="224">
        <v>13466</v>
      </c>
      <c r="AU43" s="795">
        <v>700738</v>
      </c>
      <c r="AV43" s="796">
        <v>27450</v>
      </c>
      <c r="AW43" s="217">
        <v>739</v>
      </c>
      <c r="AX43" s="217">
        <v>905</v>
      </c>
      <c r="AY43" s="217">
        <v>-166</v>
      </c>
    </row>
    <row r="44" spans="1:51" ht="15" customHeight="1" x14ac:dyDescent="0.2">
      <c r="A44" s="416">
        <v>38</v>
      </c>
      <c r="B44" s="214" t="s">
        <v>42</v>
      </c>
      <c r="C44" s="218"/>
      <c r="D44" s="216"/>
      <c r="E44" s="216"/>
      <c r="F44" s="218"/>
      <c r="G44" s="216"/>
      <c r="H44" s="216"/>
      <c r="I44" s="1185"/>
      <c r="J44" s="216"/>
      <c r="K44" s="216"/>
      <c r="L44" s="218"/>
      <c r="M44" s="216"/>
      <c r="N44" s="216"/>
      <c r="O44" s="218"/>
      <c r="P44" s="216"/>
      <c r="Q44" s="216"/>
      <c r="R44" s="219">
        <v>33461</v>
      </c>
      <c r="S44" s="219">
        <v>3718</v>
      </c>
      <c r="T44" s="216">
        <v>10703</v>
      </c>
      <c r="U44" s="216"/>
      <c r="V44" s="220"/>
      <c r="W44" s="219"/>
      <c r="X44" s="216"/>
      <c r="Y44" s="219"/>
      <c r="Z44" s="216"/>
      <c r="AA44" s="219"/>
      <c r="AB44" s="216"/>
      <c r="AC44" s="216"/>
      <c r="AD44" s="219"/>
      <c r="AE44" s="222"/>
      <c r="AF44" s="223"/>
      <c r="AG44" s="224"/>
      <c r="AH44" s="215"/>
      <c r="AI44" s="223"/>
      <c r="AJ44" s="215"/>
      <c r="AK44" s="225"/>
      <c r="AL44" s="226"/>
      <c r="AM44" s="224">
        <v>195893</v>
      </c>
      <c r="AN44" s="227">
        <v>-490</v>
      </c>
      <c r="AO44" s="224"/>
      <c r="AP44" s="225">
        <v>0</v>
      </c>
      <c r="AQ44" s="224">
        <v>195403</v>
      </c>
      <c r="AR44" s="225"/>
      <c r="AS44" s="225"/>
      <c r="AT44" s="224">
        <v>27223</v>
      </c>
      <c r="AU44" s="795">
        <v>244259</v>
      </c>
      <c r="AV44" s="796">
        <v>33875</v>
      </c>
      <c r="AW44" s="217">
        <v>490</v>
      </c>
      <c r="AX44" s="217">
        <v>325</v>
      </c>
      <c r="AY44" s="217">
        <v>165</v>
      </c>
    </row>
    <row r="45" spans="1:51" ht="15" customHeight="1" x14ac:dyDescent="0.2">
      <c r="A45" s="416">
        <v>39</v>
      </c>
      <c r="B45" s="214" t="s">
        <v>43</v>
      </c>
      <c r="C45" s="218"/>
      <c r="D45" s="216"/>
      <c r="E45" s="216"/>
      <c r="F45" s="218"/>
      <c r="G45" s="216"/>
      <c r="H45" s="216"/>
      <c r="I45" s="1185"/>
      <c r="J45" s="216"/>
      <c r="K45" s="216"/>
      <c r="L45" s="218"/>
      <c r="M45" s="216"/>
      <c r="N45" s="216"/>
      <c r="O45" s="218"/>
      <c r="P45" s="216"/>
      <c r="Q45" s="216"/>
      <c r="R45" s="219">
        <v>67622</v>
      </c>
      <c r="S45" s="219">
        <v>7514</v>
      </c>
      <c r="T45" s="216">
        <v>6642</v>
      </c>
      <c r="U45" s="216"/>
      <c r="V45" s="220"/>
      <c r="W45" s="219"/>
      <c r="X45" s="216"/>
      <c r="Y45" s="219"/>
      <c r="Z45" s="216"/>
      <c r="AA45" s="219"/>
      <c r="AB45" s="216"/>
      <c r="AC45" s="216"/>
      <c r="AD45" s="219"/>
      <c r="AE45" s="222"/>
      <c r="AF45" s="223"/>
      <c r="AG45" s="224"/>
      <c r="AH45" s="215"/>
      <c r="AI45" s="223"/>
      <c r="AJ45" s="215"/>
      <c r="AK45" s="225"/>
      <c r="AL45" s="226"/>
      <c r="AM45" s="224">
        <v>165113</v>
      </c>
      <c r="AN45" s="227">
        <v>-413</v>
      </c>
      <c r="AO45" s="224"/>
      <c r="AP45" s="225">
        <v>0</v>
      </c>
      <c r="AQ45" s="224">
        <v>164700</v>
      </c>
      <c r="AR45" s="225"/>
      <c r="AS45" s="225"/>
      <c r="AT45" s="224">
        <v>16335</v>
      </c>
      <c r="AU45" s="795">
        <v>233981</v>
      </c>
      <c r="AV45" s="796">
        <v>22413</v>
      </c>
      <c r="AW45" s="217">
        <v>413</v>
      </c>
      <c r="AX45" s="217">
        <v>374</v>
      </c>
      <c r="AY45" s="217">
        <v>39</v>
      </c>
    </row>
    <row r="46" spans="1:51" ht="15" customHeight="1" x14ac:dyDescent="0.2">
      <c r="A46" s="417">
        <v>40</v>
      </c>
      <c r="B46" s="228" t="s">
        <v>44</v>
      </c>
      <c r="C46" s="232"/>
      <c r="D46" s="230"/>
      <c r="E46" s="230"/>
      <c r="F46" s="232"/>
      <c r="G46" s="230"/>
      <c r="H46" s="230"/>
      <c r="I46" s="1186"/>
      <c r="J46" s="230"/>
      <c r="K46" s="230"/>
      <c r="L46" s="232"/>
      <c r="M46" s="230"/>
      <c r="N46" s="230"/>
      <c r="O46" s="232"/>
      <c r="P46" s="230"/>
      <c r="Q46" s="230"/>
      <c r="R46" s="233">
        <v>412042</v>
      </c>
      <c r="S46" s="233">
        <v>45782</v>
      </c>
      <c r="T46" s="230">
        <v>-42497</v>
      </c>
      <c r="U46" s="230"/>
      <c r="V46" s="234"/>
      <c r="W46" s="233"/>
      <c r="X46" s="230"/>
      <c r="Y46" s="233"/>
      <c r="Z46" s="230"/>
      <c r="AA46" s="233"/>
      <c r="AB46" s="236"/>
      <c r="AC46" s="230"/>
      <c r="AD46" s="237"/>
      <c r="AE46" s="237"/>
      <c r="AF46" s="238"/>
      <c r="AG46" s="239"/>
      <c r="AH46" s="229"/>
      <c r="AI46" s="238"/>
      <c r="AJ46" s="229"/>
      <c r="AK46" s="240"/>
      <c r="AL46" s="241"/>
      <c r="AM46" s="239">
        <v>254250</v>
      </c>
      <c r="AN46" s="242">
        <v>-636</v>
      </c>
      <c r="AO46" s="239"/>
      <c r="AP46" s="240">
        <v>0</v>
      </c>
      <c r="AQ46" s="239">
        <v>253614</v>
      </c>
      <c r="AR46" s="240"/>
      <c r="AS46" s="240"/>
      <c r="AT46" s="239">
        <v>11822</v>
      </c>
      <c r="AU46" s="797">
        <v>599987</v>
      </c>
      <c r="AV46" s="798">
        <v>29913</v>
      </c>
      <c r="AW46" s="231">
        <v>636</v>
      </c>
      <c r="AX46" s="231">
        <v>776</v>
      </c>
      <c r="AY46" s="231">
        <v>-140</v>
      </c>
    </row>
    <row r="47" spans="1:51" ht="15" customHeight="1" x14ac:dyDescent="0.2">
      <c r="A47" s="415">
        <v>41</v>
      </c>
      <c r="B47" s="197" t="s">
        <v>45</v>
      </c>
      <c r="C47" s="201"/>
      <c r="D47" s="199"/>
      <c r="E47" s="199"/>
      <c r="F47" s="201"/>
      <c r="G47" s="199"/>
      <c r="H47" s="199"/>
      <c r="I47" s="1184"/>
      <c r="J47" s="199"/>
      <c r="K47" s="199"/>
      <c r="L47" s="201"/>
      <c r="M47" s="199"/>
      <c r="N47" s="199"/>
      <c r="O47" s="201"/>
      <c r="P47" s="199"/>
      <c r="Q47" s="199"/>
      <c r="R47" s="202">
        <v>5499</v>
      </c>
      <c r="S47" s="202">
        <v>611</v>
      </c>
      <c r="T47" s="199">
        <v>0</v>
      </c>
      <c r="U47" s="199"/>
      <c r="V47" s="203"/>
      <c r="W47" s="202"/>
      <c r="X47" s="199"/>
      <c r="Y47" s="202"/>
      <c r="Z47" s="199"/>
      <c r="AA47" s="202"/>
      <c r="AB47" s="199"/>
      <c r="AC47" s="199"/>
      <c r="AD47" s="202"/>
      <c r="AE47" s="204"/>
      <c r="AF47" s="205"/>
      <c r="AG47" s="206"/>
      <c r="AH47" s="198"/>
      <c r="AI47" s="205"/>
      <c r="AJ47" s="198"/>
      <c r="AK47" s="207"/>
      <c r="AL47" s="208"/>
      <c r="AM47" s="206">
        <v>19877</v>
      </c>
      <c r="AN47" s="209">
        <v>-50</v>
      </c>
      <c r="AO47" s="206"/>
      <c r="AP47" s="207">
        <v>0</v>
      </c>
      <c r="AQ47" s="206">
        <v>19827</v>
      </c>
      <c r="AR47" s="207"/>
      <c r="AS47" s="207"/>
      <c r="AT47" s="206">
        <v>841</v>
      </c>
      <c r="AU47" s="793">
        <v>24003</v>
      </c>
      <c r="AV47" s="794">
        <v>971</v>
      </c>
      <c r="AW47" s="200">
        <v>50</v>
      </c>
      <c r="AX47" s="200">
        <v>62</v>
      </c>
      <c r="AY47" s="200">
        <v>-12</v>
      </c>
    </row>
    <row r="48" spans="1:51" ht="15" customHeight="1" x14ac:dyDescent="0.2">
      <c r="A48" s="416">
        <v>42</v>
      </c>
      <c r="B48" s="214" t="s">
        <v>46</v>
      </c>
      <c r="C48" s="218"/>
      <c r="D48" s="216"/>
      <c r="E48" s="216"/>
      <c r="F48" s="218"/>
      <c r="G48" s="216"/>
      <c r="H48" s="216"/>
      <c r="I48" s="1185"/>
      <c r="J48" s="216"/>
      <c r="K48" s="216"/>
      <c r="L48" s="218"/>
      <c r="M48" s="216"/>
      <c r="N48" s="216"/>
      <c r="O48" s="218"/>
      <c r="P48" s="216"/>
      <c r="Q48" s="216"/>
      <c r="R48" s="219">
        <v>87246</v>
      </c>
      <c r="S48" s="219">
        <v>9694</v>
      </c>
      <c r="T48" s="216">
        <v>-22904</v>
      </c>
      <c r="U48" s="216"/>
      <c r="V48" s="220"/>
      <c r="W48" s="219"/>
      <c r="X48" s="216"/>
      <c r="Y48" s="219"/>
      <c r="Z48" s="216"/>
      <c r="AA48" s="219"/>
      <c r="AB48" s="216"/>
      <c r="AC48" s="216"/>
      <c r="AD48" s="219"/>
      <c r="AE48" s="222"/>
      <c r="AF48" s="223"/>
      <c r="AG48" s="224"/>
      <c r="AH48" s="215"/>
      <c r="AI48" s="223"/>
      <c r="AJ48" s="215"/>
      <c r="AK48" s="225"/>
      <c r="AL48" s="226"/>
      <c r="AM48" s="224">
        <v>56451</v>
      </c>
      <c r="AN48" s="227">
        <v>-141</v>
      </c>
      <c r="AO48" s="224"/>
      <c r="AP48" s="225">
        <v>0</v>
      </c>
      <c r="AQ48" s="224">
        <v>56310</v>
      </c>
      <c r="AR48" s="225"/>
      <c r="AS48" s="225"/>
      <c r="AT48" s="224">
        <v>1100</v>
      </c>
      <c r="AU48" s="795">
        <v>120491</v>
      </c>
      <c r="AV48" s="796">
        <v>2641</v>
      </c>
      <c r="AW48" s="217">
        <v>141</v>
      </c>
      <c r="AX48" s="217">
        <v>195</v>
      </c>
      <c r="AY48" s="217">
        <v>-54</v>
      </c>
    </row>
    <row r="49" spans="1:51" ht="15" customHeight="1" x14ac:dyDescent="0.2">
      <c r="A49" s="416">
        <v>43</v>
      </c>
      <c r="B49" s="214" t="s">
        <v>47</v>
      </c>
      <c r="C49" s="218"/>
      <c r="D49" s="216"/>
      <c r="E49" s="216"/>
      <c r="F49" s="218"/>
      <c r="G49" s="216"/>
      <c r="H49" s="216"/>
      <c r="I49" s="1185"/>
      <c r="J49" s="216"/>
      <c r="K49" s="216"/>
      <c r="L49" s="218"/>
      <c r="M49" s="216"/>
      <c r="N49" s="216"/>
      <c r="O49" s="218"/>
      <c r="P49" s="216"/>
      <c r="Q49" s="216"/>
      <c r="R49" s="219">
        <v>62960</v>
      </c>
      <c r="S49" s="219">
        <v>6996</v>
      </c>
      <c r="T49" s="216">
        <v>-13747</v>
      </c>
      <c r="U49" s="216"/>
      <c r="V49" s="220"/>
      <c r="W49" s="219"/>
      <c r="X49" s="216"/>
      <c r="Y49" s="219"/>
      <c r="Z49" s="216"/>
      <c r="AA49" s="219"/>
      <c r="AB49" s="216"/>
      <c r="AC49" s="216"/>
      <c r="AD49" s="219"/>
      <c r="AE49" s="222"/>
      <c r="AF49" s="223"/>
      <c r="AG49" s="224"/>
      <c r="AH49" s="215"/>
      <c r="AI49" s="223"/>
      <c r="AJ49" s="215"/>
      <c r="AK49" s="225"/>
      <c r="AL49" s="226"/>
      <c r="AM49" s="224">
        <v>37051</v>
      </c>
      <c r="AN49" s="227">
        <v>-93</v>
      </c>
      <c r="AO49" s="224"/>
      <c r="AP49" s="225">
        <v>0</v>
      </c>
      <c r="AQ49" s="224">
        <v>36958</v>
      </c>
      <c r="AR49" s="225"/>
      <c r="AS49" s="225"/>
      <c r="AT49" s="224">
        <v>1772</v>
      </c>
      <c r="AU49" s="795">
        <v>81017</v>
      </c>
      <c r="AV49" s="796">
        <v>2319</v>
      </c>
      <c r="AW49" s="217">
        <v>93</v>
      </c>
      <c r="AX49" s="217">
        <v>112</v>
      </c>
      <c r="AY49" s="217">
        <v>-19</v>
      </c>
    </row>
    <row r="50" spans="1:51" ht="15" customHeight="1" x14ac:dyDescent="0.2">
      <c r="A50" s="416">
        <v>44</v>
      </c>
      <c r="B50" s="214" t="s">
        <v>48</v>
      </c>
      <c r="C50" s="218"/>
      <c r="D50" s="216"/>
      <c r="E50" s="216"/>
      <c r="F50" s="218"/>
      <c r="G50" s="216"/>
      <c r="H50" s="216"/>
      <c r="I50" s="1185"/>
      <c r="J50" s="216"/>
      <c r="K50" s="216"/>
      <c r="L50" s="218"/>
      <c r="M50" s="216"/>
      <c r="N50" s="216"/>
      <c r="O50" s="218"/>
      <c r="P50" s="216"/>
      <c r="Q50" s="216"/>
      <c r="R50" s="219">
        <v>37957</v>
      </c>
      <c r="S50" s="219">
        <v>4217</v>
      </c>
      <c r="T50" s="216">
        <v>22987</v>
      </c>
      <c r="U50" s="216"/>
      <c r="V50" s="220"/>
      <c r="W50" s="219"/>
      <c r="X50" s="216"/>
      <c r="Y50" s="219"/>
      <c r="Z50" s="216"/>
      <c r="AA50" s="219"/>
      <c r="AB50" s="216"/>
      <c r="AC50" s="216"/>
      <c r="AD50" s="219"/>
      <c r="AE50" s="222"/>
      <c r="AF50" s="223"/>
      <c r="AG50" s="224"/>
      <c r="AH50" s="215"/>
      <c r="AI50" s="223"/>
      <c r="AJ50" s="215"/>
      <c r="AK50" s="225"/>
      <c r="AL50" s="226"/>
      <c r="AM50" s="224">
        <v>53935</v>
      </c>
      <c r="AN50" s="227">
        <v>-135</v>
      </c>
      <c r="AO50" s="224"/>
      <c r="AP50" s="225">
        <v>0</v>
      </c>
      <c r="AQ50" s="224">
        <v>53800</v>
      </c>
      <c r="AR50" s="225"/>
      <c r="AS50" s="225"/>
      <c r="AT50" s="224">
        <v>9076</v>
      </c>
      <c r="AU50" s="795">
        <v>121997</v>
      </c>
      <c r="AV50" s="796">
        <v>19815</v>
      </c>
      <c r="AW50" s="217">
        <v>135</v>
      </c>
      <c r="AX50" s="217">
        <v>66</v>
      </c>
      <c r="AY50" s="217">
        <v>69</v>
      </c>
    </row>
    <row r="51" spans="1:51" ht="15" customHeight="1" x14ac:dyDescent="0.2">
      <c r="A51" s="417">
        <v>45</v>
      </c>
      <c r="B51" s="228" t="s">
        <v>49</v>
      </c>
      <c r="C51" s="232"/>
      <c r="D51" s="230"/>
      <c r="E51" s="230"/>
      <c r="F51" s="232"/>
      <c r="G51" s="230"/>
      <c r="H51" s="230"/>
      <c r="I51" s="1186"/>
      <c r="J51" s="230"/>
      <c r="K51" s="230"/>
      <c r="L51" s="232"/>
      <c r="M51" s="230"/>
      <c r="N51" s="230"/>
      <c r="O51" s="232"/>
      <c r="P51" s="230"/>
      <c r="Q51" s="230"/>
      <c r="R51" s="233">
        <v>40429</v>
      </c>
      <c r="S51" s="233">
        <v>4492</v>
      </c>
      <c r="T51" s="230">
        <v>22582</v>
      </c>
      <c r="U51" s="230"/>
      <c r="V51" s="234"/>
      <c r="W51" s="233"/>
      <c r="X51" s="230"/>
      <c r="Y51" s="233"/>
      <c r="Z51" s="230"/>
      <c r="AA51" s="233"/>
      <c r="AB51" s="236"/>
      <c r="AC51" s="230"/>
      <c r="AD51" s="237"/>
      <c r="AE51" s="237"/>
      <c r="AF51" s="238"/>
      <c r="AG51" s="239"/>
      <c r="AH51" s="229"/>
      <c r="AI51" s="238"/>
      <c r="AJ51" s="229"/>
      <c r="AK51" s="240"/>
      <c r="AL51" s="241"/>
      <c r="AM51" s="239">
        <v>322849</v>
      </c>
      <c r="AN51" s="242">
        <v>-807</v>
      </c>
      <c r="AO51" s="239"/>
      <c r="AP51" s="240">
        <v>0</v>
      </c>
      <c r="AQ51" s="239">
        <v>322042</v>
      </c>
      <c r="AR51" s="240"/>
      <c r="AS51" s="240"/>
      <c r="AT51" s="239">
        <v>47245</v>
      </c>
      <c r="AU51" s="797">
        <v>377389</v>
      </c>
      <c r="AV51" s="798">
        <v>54360</v>
      </c>
      <c r="AW51" s="231">
        <v>807</v>
      </c>
      <c r="AX51" s="231">
        <v>500</v>
      </c>
      <c r="AY51" s="231">
        <v>307</v>
      </c>
    </row>
    <row r="52" spans="1:51" ht="15" customHeight="1" x14ac:dyDescent="0.2">
      <c r="A52" s="415">
        <v>46</v>
      </c>
      <c r="B52" s="197" t="s">
        <v>50</v>
      </c>
      <c r="C52" s="201"/>
      <c r="D52" s="199"/>
      <c r="E52" s="199"/>
      <c r="F52" s="201"/>
      <c r="G52" s="199"/>
      <c r="H52" s="199"/>
      <c r="I52" s="1184"/>
      <c r="J52" s="199"/>
      <c r="K52" s="199"/>
      <c r="L52" s="201"/>
      <c r="M52" s="199"/>
      <c r="N52" s="199"/>
      <c r="O52" s="201"/>
      <c r="P52" s="199"/>
      <c r="Q52" s="199"/>
      <c r="R52" s="202">
        <v>58585</v>
      </c>
      <c r="S52" s="202">
        <v>6509</v>
      </c>
      <c r="T52" s="199">
        <v>73132</v>
      </c>
      <c r="U52" s="199"/>
      <c r="V52" s="203"/>
      <c r="W52" s="202"/>
      <c r="X52" s="199"/>
      <c r="Y52" s="202"/>
      <c r="Z52" s="199"/>
      <c r="AA52" s="202"/>
      <c r="AB52" s="199"/>
      <c r="AC52" s="199"/>
      <c r="AD52" s="202"/>
      <c r="AE52" s="204"/>
      <c r="AF52" s="205"/>
      <c r="AG52" s="206"/>
      <c r="AH52" s="198"/>
      <c r="AI52" s="205"/>
      <c r="AJ52" s="198"/>
      <c r="AK52" s="207"/>
      <c r="AL52" s="208"/>
      <c r="AM52" s="206">
        <v>72587</v>
      </c>
      <c r="AN52" s="209">
        <v>-181</v>
      </c>
      <c r="AO52" s="206"/>
      <c r="AP52" s="207">
        <v>0</v>
      </c>
      <c r="AQ52" s="206">
        <v>72406</v>
      </c>
      <c r="AR52" s="207"/>
      <c r="AS52" s="207"/>
      <c r="AT52" s="206">
        <v>13920</v>
      </c>
      <c r="AU52" s="793">
        <v>204828</v>
      </c>
      <c r="AV52" s="794">
        <v>37286</v>
      </c>
      <c r="AW52" s="200">
        <v>181</v>
      </c>
      <c r="AX52" s="200">
        <v>63</v>
      </c>
      <c r="AY52" s="200">
        <v>118</v>
      </c>
    </row>
    <row r="53" spans="1:51" ht="15" customHeight="1" x14ac:dyDescent="0.2">
      <c r="A53" s="416">
        <v>47</v>
      </c>
      <c r="B53" s="214" t="s">
        <v>51</v>
      </c>
      <c r="C53" s="218"/>
      <c r="D53" s="216"/>
      <c r="E53" s="216"/>
      <c r="F53" s="218"/>
      <c r="G53" s="216"/>
      <c r="H53" s="216"/>
      <c r="I53" s="1185"/>
      <c r="J53" s="216"/>
      <c r="K53" s="216"/>
      <c r="L53" s="218"/>
      <c r="M53" s="216"/>
      <c r="N53" s="216"/>
      <c r="O53" s="218"/>
      <c r="P53" s="216"/>
      <c r="Q53" s="216"/>
      <c r="R53" s="219">
        <v>18112</v>
      </c>
      <c r="S53" s="219">
        <v>2012</v>
      </c>
      <c r="T53" s="216">
        <v>-8587</v>
      </c>
      <c r="U53" s="216"/>
      <c r="V53" s="220"/>
      <c r="W53" s="219"/>
      <c r="X53" s="216"/>
      <c r="Y53" s="219"/>
      <c r="Z53" s="216"/>
      <c r="AA53" s="219"/>
      <c r="AB53" s="216"/>
      <c r="AC53" s="216"/>
      <c r="AD53" s="219"/>
      <c r="AE53" s="222"/>
      <c r="AF53" s="223"/>
      <c r="AG53" s="224"/>
      <c r="AH53" s="215"/>
      <c r="AI53" s="223"/>
      <c r="AJ53" s="215"/>
      <c r="AK53" s="225"/>
      <c r="AL53" s="226"/>
      <c r="AM53" s="224">
        <v>49527</v>
      </c>
      <c r="AN53" s="227">
        <v>-124</v>
      </c>
      <c r="AO53" s="224"/>
      <c r="AP53" s="225">
        <v>0</v>
      </c>
      <c r="AQ53" s="224">
        <v>49403</v>
      </c>
      <c r="AR53" s="225"/>
      <c r="AS53" s="225"/>
      <c r="AT53" s="224">
        <v>-3899</v>
      </c>
      <c r="AU53" s="795">
        <v>60049</v>
      </c>
      <c r="AV53" s="796">
        <v>-4250</v>
      </c>
      <c r="AW53" s="217">
        <v>124</v>
      </c>
      <c r="AX53" s="217">
        <v>244</v>
      </c>
      <c r="AY53" s="217">
        <v>-120</v>
      </c>
    </row>
    <row r="54" spans="1:51" ht="15" customHeight="1" x14ac:dyDescent="0.2">
      <c r="A54" s="416">
        <v>48</v>
      </c>
      <c r="B54" s="214" t="s">
        <v>89</v>
      </c>
      <c r="C54" s="218"/>
      <c r="D54" s="216"/>
      <c r="E54" s="216"/>
      <c r="F54" s="218"/>
      <c r="G54" s="216"/>
      <c r="H54" s="216"/>
      <c r="I54" s="1185"/>
      <c r="J54" s="216"/>
      <c r="K54" s="216"/>
      <c r="L54" s="218"/>
      <c r="M54" s="216"/>
      <c r="N54" s="216"/>
      <c r="O54" s="218"/>
      <c r="P54" s="216"/>
      <c r="Q54" s="216"/>
      <c r="R54" s="219">
        <v>198749</v>
      </c>
      <c r="S54" s="219">
        <v>22083</v>
      </c>
      <c r="T54" s="216">
        <v>99490</v>
      </c>
      <c r="U54" s="216"/>
      <c r="V54" s="220"/>
      <c r="W54" s="219"/>
      <c r="X54" s="216"/>
      <c r="Y54" s="219"/>
      <c r="Z54" s="216"/>
      <c r="AA54" s="219"/>
      <c r="AB54" s="216"/>
      <c r="AC54" s="216"/>
      <c r="AD54" s="219"/>
      <c r="AE54" s="222"/>
      <c r="AF54" s="223"/>
      <c r="AG54" s="224"/>
      <c r="AH54" s="215"/>
      <c r="AI54" s="223"/>
      <c r="AJ54" s="215"/>
      <c r="AK54" s="225"/>
      <c r="AL54" s="226"/>
      <c r="AM54" s="224">
        <v>590097</v>
      </c>
      <c r="AN54" s="227">
        <v>-1475</v>
      </c>
      <c r="AO54" s="224"/>
      <c r="AP54" s="225">
        <v>0</v>
      </c>
      <c r="AQ54" s="224">
        <v>588622</v>
      </c>
      <c r="AR54" s="225"/>
      <c r="AS54" s="225"/>
      <c r="AT54" s="224">
        <v>84904</v>
      </c>
      <c r="AU54" s="795">
        <v>873031</v>
      </c>
      <c r="AV54" s="796">
        <v>122964</v>
      </c>
      <c r="AW54" s="217">
        <v>1475</v>
      </c>
      <c r="AX54" s="217">
        <v>936</v>
      </c>
      <c r="AY54" s="217">
        <v>539</v>
      </c>
    </row>
    <row r="55" spans="1:51" ht="15" customHeight="1" x14ac:dyDescent="0.2">
      <c r="A55" s="416">
        <v>49</v>
      </c>
      <c r="B55" s="214" t="s">
        <v>52</v>
      </c>
      <c r="C55" s="218"/>
      <c r="D55" s="216"/>
      <c r="E55" s="216"/>
      <c r="F55" s="218"/>
      <c r="G55" s="216"/>
      <c r="H55" s="216"/>
      <c r="I55" s="1185"/>
      <c r="J55" s="216"/>
      <c r="K55" s="216"/>
      <c r="L55" s="218"/>
      <c r="M55" s="216"/>
      <c r="N55" s="216"/>
      <c r="O55" s="218"/>
      <c r="P55" s="216"/>
      <c r="Q55" s="216"/>
      <c r="R55" s="219">
        <v>418699</v>
      </c>
      <c r="S55" s="219">
        <v>46522</v>
      </c>
      <c r="T55" s="216">
        <v>54567</v>
      </c>
      <c r="U55" s="216"/>
      <c r="V55" s="220"/>
      <c r="W55" s="219"/>
      <c r="X55" s="216"/>
      <c r="Y55" s="219"/>
      <c r="Z55" s="216"/>
      <c r="AA55" s="219"/>
      <c r="AB55" s="216"/>
      <c r="AC55" s="216"/>
      <c r="AD55" s="219"/>
      <c r="AE55" s="222"/>
      <c r="AF55" s="223"/>
      <c r="AG55" s="224"/>
      <c r="AH55" s="215"/>
      <c r="AI55" s="223"/>
      <c r="AJ55" s="215"/>
      <c r="AK55" s="225"/>
      <c r="AL55" s="226"/>
      <c r="AM55" s="224">
        <v>310606</v>
      </c>
      <c r="AN55" s="227">
        <v>-777</v>
      </c>
      <c r="AO55" s="224"/>
      <c r="AP55" s="225">
        <v>0</v>
      </c>
      <c r="AQ55" s="224">
        <v>309829</v>
      </c>
      <c r="AR55" s="225"/>
      <c r="AS55" s="225"/>
      <c r="AT55" s="224">
        <v>35741</v>
      </c>
      <c r="AU55" s="795">
        <v>816366</v>
      </c>
      <c r="AV55" s="796">
        <v>92767</v>
      </c>
      <c r="AW55" s="217">
        <v>777</v>
      </c>
      <c r="AX55" s="217">
        <v>627</v>
      </c>
      <c r="AY55" s="217">
        <v>150</v>
      </c>
    </row>
    <row r="56" spans="1:51" ht="15" customHeight="1" x14ac:dyDescent="0.2">
      <c r="A56" s="417">
        <v>50</v>
      </c>
      <c r="B56" s="228" t="s">
        <v>53</v>
      </c>
      <c r="C56" s="232"/>
      <c r="D56" s="230"/>
      <c r="E56" s="230"/>
      <c r="F56" s="232"/>
      <c r="G56" s="230"/>
      <c r="H56" s="230"/>
      <c r="I56" s="1186"/>
      <c r="J56" s="230"/>
      <c r="K56" s="230"/>
      <c r="L56" s="232"/>
      <c r="M56" s="230"/>
      <c r="N56" s="230"/>
      <c r="O56" s="232"/>
      <c r="P56" s="230"/>
      <c r="Q56" s="230"/>
      <c r="R56" s="233">
        <v>90239</v>
      </c>
      <c r="S56" s="233">
        <v>10027</v>
      </c>
      <c r="T56" s="230">
        <v>38382</v>
      </c>
      <c r="U56" s="230"/>
      <c r="V56" s="234"/>
      <c r="W56" s="233"/>
      <c r="X56" s="230"/>
      <c r="Y56" s="233"/>
      <c r="Z56" s="230"/>
      <c r="AA56" s="233"/>
      <c r="AB56" s="236"/>
      <c r="AC56" s="230"/>
      <c r="AD56" s="237"/>
      <c r="AE56" s="237"/>
      <c r="AF56" s="238"/>
      <c r="AG56" s="239"/>
      <c r="AH56" s="229"/>
      <c r="AI56" s="238"/>
      <c r="AJ56" s="229"/>
      <c r="AK56" s="240"/>
      <c r="AL56" s="241"/>
      <c r="AM56" s="239">
        <v>101379</v>
      </c>
      <c r="AN56" s="242">
        <v>-253</v>
      </c>
      <c r="AO56" s="239"/>
      <c r="AP56" s="240">
        <v>0</v>
      </c>
      <c r="AQ56" s="239">
        <v>101126</v>
      </c>
      <c r="AR56" s="240"/>
      <c r="AS56" s="240"/>
      <c r="AT56" s="239">
        <v>14328</v>
      </c>
      <c r="AU56" s="797">
        <v>228850</v>
      </c>
      <c r="AV56" s="798">
        <v>31257</v>
      </c>
      <c r="AW56" s="231">
        <v>253</v>
      </c>
      <c r="AX56" s="231">
        <v>165</v>
      </c>
      <c r="AY56" s="231">
        <v>88</v>
      </c>
    </row>
    <row r="57" spans="1:51" ht="15" customHeight="1" x14ac:dyDescent="0.2">
      <c r="A57" s="415">
        <v>51</v>
      </c>
      <c r="B57" s="197" t="s">
        <v>54</v>
      </c>
      <c r="C57" s="201"/>
      <c r="D57" s="199"/>
      <c r="E57" s="199"/>
      <c r="F57" s="201"/>
      <c r="G57" s="199"/>
      <c r="H57" s="199"/>
      <c r="I57" s="1184"/>
      <c r="J57" s="199"/>
      <c r="K57" s="199"/>
      <c r="L57" s="201"/>
      <c r="M57" s="199"/>
      <c r="N57" s="199"/>
      <c r="O57" s="201"/>
      <c r="P57" s="199"/>
      <c r="Q57" s="199"/>
      <c r="R57" s="202">
        <v>109802</v>
      </c>
      <c r="S57" s="202">
        <v>12200</v>
      </c>
      <c r="T57" s="199">
        <v>159463</v>
      </c>
      <c r="U57" s="199"/>
      <c r="V57" s="203"/>
      <c r="W57" s="202"/>
      <c r="X57" s="199"/>
      <c r="Y57" s="202"/>
      <c r="Z57" s="199"/>
      <c r="AA57" s="202"/>
      <c r="AB57" s="199"/>
      <c r="AC57" s="199"/>
      <c r="AD57" s="202"/>
      <c r="AE57" s="204"/>
      <c r="AF57" s="205"/>
      <c r="AG57" s="206"/>
      <c r="AH57" s="198"/>
      <c r="AI57" s="205"/>
      <c r="AJ57" s="198"/>
      <c r="AK57" s="207"/>
      <c r="AL57" s="208"/>
      <c r="AM57" s="206">
        <v>232446</v>
      </c>
      <c r="AN57" s="209">
        <v>-581</v>
      </c>
      <c r="AO57" s="206"/>
      <c r="AP57" s="207">
        <v>0</v>
      </c>
      <c r="AQ57" s="206">
        <v>231865</v>
      </c>
      <c r="AR57" s="207"/>
      <c r="AS57" s="207"/>
      <c r="AT57" s="206">
        <v>41952</v>
      </c>
      <c r="AU57" s="793">
        <v>489803</v>
      </c>
      <c r="AV57" s="794">
        <v>88183</v>
      </c>
      <c r="AW57" s="200">
        <v>581</v>
      </c>
      <c r="AX57" s="200">
        <v>241</v>
      </c>
      <c r="AY57" s="200">
        <v>340</v>
      </c>
    </row>
    <row r="58" spans="1:51" ht="15" customHeight="1" x14ac:dyDescent="0.2">
      <c r="A58" s="416">
        <v>52</v>
      </c>
      <c r="B58" s="214" t="s">
        <v>55</v>
      </c>
      <c r="C58" s="218"/>
      <c r="D58" s="216"/>
      <c r="E58" s="216"/>
      <c r="F58" s="218"/>
      <c r="G58" s="216"/>
      <c r="H58" s="216"/>
      <c r="I58" s="1185"/>
      <c r="J58" s="216"/>
      <c r="K58" s="216"/>
      <c r="L58" s="218"/>
      <c r="M58" s="216"/>
      <c r="N58" s="216"/>
      <c r="O58" s="218"/>
      <c r="P58" s="216"/>
      <c r="Q58" s="216"/>
      <c r="R58" s="219">
        <v>1797310</v>
      </c>
      <c r="S58" s="219">
        <v>199701</v>
      </c>
      <c r="T58" s="216">
        <v>215312</v>
      </c>
      <c r="U58" s="216"/>
      <c r="V58" s="220"/>
      <c r="W58" s="219"/>
      <c r="X58" s="216"/>
      <c r="Y58" s="219"/>
      <c r="Z58" s="216"/>
      <c r="AA58" s="219"/>
      <c r="AB58" s="216"/>
      <c r="AC58" s="216"/>
      <c r="AD58" s="219"/>
      <c r="AE58" s="222"/>
      <c r="AF58" s="223"/>
      <c r="AG58" s="224"/>
      <c r="AH58" s="215"/>
      <c r="AI58" s="223"/>
      <c r="AJ58" s="215"/>
      <c r="AK58" s="225"/>
      <c r="AL58" s="226"/>
      <c r="AM58" s="224">
        <v>2624124</v>
      </c>
      <c r="AN58" s="227">
        <v>-6560</v>
      </c>
      <c r="AO58" s="224"/>
      <c r="AP58" s="225">
        <v>-5486</v>
      </c>
      <c r="AQ58" s="224">
        <v>2612078</v>
      </c>
      <c r="AR58" s="225"/>
      <c r="AS58" s="225"/>
      <c r="AT58" s="224">
        <v>275240</v>
      </c>
      <c r="AU58" s="795">
        <v>4577829</v>
      </c>
      <c r="AV58" s="796">
        <v>468960</v>
      </c>
      <c r="AW58" s="217">
        <v>6560</v>
      </c>
      <c r="AX58" s="217">
        <v>5695</v>
      </c>
      <c r="AY58" s="217">
        <v>865</v>
      </c>
    </row>
    <row r="59" spans="1:51" ht="15" customHeight="1" x14ac:dyDescent="0.2">
      <c r="A59" s="416">
        <v>53</v>
      </c>
      <c r="B59" s="214" t="s">
        <v>56</v>
      </c>
      <c r="C59" s="218"/>
      <c r="D59" s="216"/>
      <c r="E59" s="216"/>
      <c r="F59" s="218"/>
      <c r="G59" s="216"/>
      <c r="H59" s="216"/>
      <c r="I59" s="1185"/>
      <c r="J59" s="216"/>
      <c r="K59" s="216"/>
      <c r="L59" s="218"/>
      <c r="M59" s="216"/>
      <c r="N59" s="216"/>
      <c r="O59" s="218"/>
      <c r="P59" s="216"/>
      <c r="Q59" s="216"/>
      <c r="R59" s="219">
        <v>1207792</v>
      </c>
      <c r="S59" s="219">
        <v>134199</v>
      </c>
      <c r="T59" s="216">
        <v>100150</v>
      </c>
      <c r="U59" s="216"/>
      <c r="V59" s="220"/>
      <c r="W59" s="219"/>
      <c r="X59" s="216"/>
      <c r="Y59" s="219"/>
      <c r="Z59" s="216"/>
      <c r="AA59" s="219"/>
      <c r="AB59" s="216"/>
      <c r="AC59" s="216"/>
      <c r="AD59" s="219"/>
      <c r="AE59" s="222"/>
      <c r="AF59" s="223"/>
      <c r="AG59" s="224"/>
      <c r="AH59" s="215"/>
      <c r="AI59" s="223"/>
      <c r="AJ59" s="215"/>
      <c r="AK59" s="225"/>
      <c r="AL59" s="226"/>
      <c r="AM59" s="224">
        <v>759639</v>
      </c>
      <c r="AN59" s="227">
        <v>-1899</v>
      </c>
      <c r="AO59" s="224"/>
      <c r="AP59" s="225">
        <v>0</v>
      </c>
      <c r="AQ59" s="224">
        <v>757740</v>
      </c>
      <c r="AR59" s="225"/>
      <c r="AS59" s="225"/>
      <c r="AT59" s="224">
        <v>85977</v>
      </c>
      <c r="AU59" s="795">
        <v>2058500</v>
      </c>
      <c r="AV59" s="796">
        <v>210371</v>
      </c>
      <c r="AW59" s="217">
        <v>1899</v>
      </c>
      <c r="AX59" s="217">
        <v>1556</v>
      </c>
      <c r="AY59" s="217">
        <v>343</v>
      </c>
    </row>
    <row r="60" spans="1:51" ht="15" customHeight="1" x14ac:dyDescent="0.2">
      <c r="A60" s="416">
        <v>54</v>
      </c>
      <c r="B60" s="214" t="s">
        <v>57</v>
      </c>
      <c r="C60" s="218"/>
      <c r="D60" s="216"/>
      <c r="E60" s="216"/>
      <c r="F60" s="218"/>
      <c r="G60" s="216"/>
      <c r="H60" s="216"/>
      <c r="I60" s="1185"/>
      <c r="J60" s="216"/>
      <c r="K60" s="216"/>
      <c r="L60" s="218"/>
      <c r="M60" s="216"/>
      <c r="N60" s="216"/>
      <c r="O60" s="218"/>
      <c r="P60" s="216"/>
      <c r="Q60" s="216"/>
      <c r="R60" s="219">
        <v>32965</v>
      </c>
      <c r="S60" s="219">
        <v>3663</v>
      </c>
      <c r="T60" s="216">
        <v>-4177</v>
      </c>
      <c r="U60" s="216"/>
      <c r="V60" s="220"/>
      <c r="W60" s="219"/>
      <c r="X60" s="216"/>
      <c r="Y60" s="219"/>
      <c r="Z60" s="216"/>
      <c r="AA60" s="219"/>
      <c r="AB60" s="216"/>
      <c r="AC60" s="216"/>
      <c r="AD60" s="219"/>
      <c r="AE60" s="222"/>
      <c r="AF60" s="223"/>
      <c r="AG60" s="224"/>
      <c r="AH60" s="215"/>
      <c r="AI60" s="223"/>
      <c r="AJ60" s="215"/>
      <c r="AK60" s="225"/>
      <c r="AL60" s="226"/>
      <c r="AM60" s="224">
        <v>33931</v>
      </c>
      <c r="AN60" s="227">
        <v>-85</v>
      </c>
      <c r="AO60" s="224"/>
      <c r="AP60" s="225">
        <v>0</v>
      </c>
      <c r="AQ60" s="224">
        <v>33846</v>
      </c>
      <c r="AR60" s="225"/>
      <c r="AS60" s="225"/>
      <c r="AT60" s="224">
        <v>1126</v>
      </c>
      <c r="AU60" s="795">
        <v>56312</v>
      </c>
      <c r="AV60" s="796">
        <v>1263</v>
      </c>
      <c r="AW60" s="217">
        <v>85</v>
      </c>
      <c r="AX60" s="217">
        <v>110</v>
      </c>
      <c r="AY60" s="217">
        <v>-25</v>
      </c>
    </row>
    <row r="61" spans="1:51" ht="15" customHeight="1" x14ac:dyDescent="0.2">
      <c r="A61" s="417">
        <v>55</v>
      </c>
      <c r="B61" s="228" t="s">
        <v>58</v>
      </c>
      <c r="C61" s="232"/>
      <c r="D61" s="230"/>
      <c r="E61" s="230"/>
      <c r="F61" s="232"/>
      <c r="G61" s="230"/>
      <c r="H61" s="230"/>
      <c r="I61" s="1186"/>
      <c r="J61" s="230"/>
      <c r="K61" s="230"/>
      <c r="L61" s="232"/>
      <c r="M61" s="230"/>
      <c r="N61" s="230"/>
      <c r="O61" s="232"/>
      <c r="P61" s="230"/>
      <c r="Q61" s="230"/>
      <c r="R61" s="233">
        <v>618674</v>
      </c>
      <c r="S61" s="233">
        <v>68742</v>
      </c>
      <c r="T61" s="230">
        <v>87990</v>
      </c>
      <c r="U61" s="230"/>
      <c r="V61" s="234"/>
      <c r="W61" s="233"/>
      <c r="X61" s="230"/>
      <c r="Y61" s="233"/>
      <c r="Z61" s="230"/>
      <c r="AA61" s="233"/>
      <c r="AB61" s="236"/>
      <c r="AC61" s="230"/>
      <c r="AD61" s="237"/>
      <c r="AE61" s="237"/>
      <c r="AF61" s="238"/>
      <c r="AG61" s="239"/>
      <c r="AH61" s="229"/>
      <c r="AI61" s="238"/>
      <c r="AJ61" s="229"/>
      <c r="AK61" s="240"/>
      <c r="AL61" s="241"/>
      <c r="AM61" s="239">
        <v>621754</v>
      </c>
      <c r="AN61" s="242">
        <v>-1554</v>
      </c>
      <c r="AO61" s="239"/>
      <c r="AP61" s="240">
        <v>0</v>
      </c>
      <c r="AQ61" s="239">
        <v>620200</v>
      </c>
      <c r="AR61" s="240"/>
      <c r="AS61" s="240"/>
      <c r="AT61" s="239">
        <v>76910</v>
      </c>
      <c r="AU61" s="797">
        <v>1319549</v>
      </c>
      <c r="AV61" s="798">
        <v>148893</v>
      </c>
      <c r="AW61" s="231">
        <v>1554</v>
      </c>
      <c r="AX61" s="231">
        <v>1175</v>
      </c>
      <c r="AY61" s="231">
        <v>379</v>
      </c>
    </row>
    <row r="62" spans="1:51" ht="15" customHeight="1" x14ac:dyDescent="0.2">
      <c r="A62" s="415">
        <v>56</v>
      </c>
      <c r="B62" s="197" t="s">
        <v>59</v>
      </c>
      <c r="C62" s="201"/>
      <c r="D62" s="199"/>
      <c r="E62" s="199"/>
      <c r="F62" s="201"/>
      <c r="G62" s="199"/>
      <c r="H62" s="199"/>
      <c r="I62" s="1184"/>
      <c r="J62" s="199"/>
      <c r="K62" s="199"/>
      <c r="L62" s="201"/>
      <c r="M62" s="199"/>
      <c r="N62" s="199"/>
      <c r="O62" s="201"/>
      <c r="P62" s="199"/>
      <c r="Q62" s="199"/>
      <c r="R62" s="202">
        <v>54005</v>
      </c>
      <c r="S62" s="202">
        <v>6001</v>
      </c>
      <c r="T62" s="199">
        <v>-9437</v>
      </c>
      <c r="U62" s="199"/>
      <c r="V62" s="203"/>
      <c r="W62" s="202"/>
      <c r="X62" s="199"/>
      <c r="Y62" s="202"/>
      <c r="Z62" s="199"/>
      <c r="AA62" s="202"/>
      <c r="AB62" s="199"/>
      <c r="AC62" s="199"/>
      <c r="AD62" s="202"/>
      <c r="AE62" s="204"/>
      <c r="AF62" s="205"/>
      <c r="AG62" s="206"/>
      <c r="AH62" s="198"/>
      <c r="AI62" s="205"/>
      <c r="AJ62" s="198"/>
      <c r="AK62" s="207"/>
      <c r="AL62" s="208"/>
      <c r="AM62" s="206">
        <v>38067</v>
      </c>
      <c r="AN62" s="209">
        <v>-95</v>
      </c>
      <c r="AO62" s="206"/>
      <c r="AP62" s="207">
        <v>0</v>
      </c>
      <c r="AQ62" s="206">
        <v>37972</v>
      </c>
      <c r="AR62" s="207"/>
      <c r="AS62" s="207"/>
      <c r="AT62" s="206">
        <v>3399</v>
      </c>
      <c r="AU62" s="793">
        <v>87971</v>
      </c>
      <c r="AV62" s="794">
        <v>6921</v>
      </c>
      <c r="AW62" s="200">
        <v>95</v>
      </c>
      <c r="AX62" s="200">
        <v>92</v>
      </c>
      <c r="AY62" s="200">
        <v>3</v>
      </c>
    </row>
    <row r="63" spans="1:51" ht="15" customHeight="1" x14ac:dyDescent="0.2">
      <c r="A63" s="416">
        <v>57</v>
      </c>
      <c r="B63" s="214" t="s">
        <v>60</v>
      </c>
      <c r="C63" s="218"/>
      <c r="D63" s="216"/>
      <c r="E63" s="216"/>
      <c r="F63" s="218"/>
      <c r="G63" s="216"/>
      <c r="H63" s="216"/>
      <c r="I63" s="1185"/>
      <c r="J63" s="216"/>
      <c r="K63" s="216"/>
      <c r="L63" s="218"/>
      <c r="M63" s="216"/>
      <c r="N63" s="216"/>
      <c r="O63" s="218"/>
      <c r="P63" s="216"/>
      <c r="Q63" s="216"/>
      <c r="R63" s="219">
        <v>90658</v>
      </c>
      <c r="S63" s="219">
        <v>10073</v>
      </c>
      <c r="T63" s="216">
        <v>-1881</v>
      </c>
      <c r="U63" s="216"/>
      <c r="V63" s="220"/>
      <c r="W63" s="219"/>
      <c r="X63" s="216"/>
      <c r="Y63" s="219"/>
      <c r="Z63" s="216"/>
      <c r="AA63" s="219"/>
      <c r="AB63" s="216"/>
      <c r="AC63" s="216"/>
      <c r="AD63" s="219"/>
      <c r="AE63" s="222"/>
      <c r="AF63" s="223"/>
      <c r="AG63" s="224"/>
      <c r="AH63" s="215"/>
      <c r="AI63" s="223"/>
      <c r="AJ63" s="215"/>
      <c r="AK63" s="225"/>
      <c r="AL63" s="226"/>
      <c r="AM63" s="224">
        <v>39123</v>
      </c>
      <c r="AN63" s="227">
        <v>-98</v>
      </c>
      <c r="AO63" s="224"/>
      <c r="AP63" s="225">
        <v>0</v>
      </c>
      <c r="AQ63" s="224">
        <v>39025</v>
      </c>
      <c r="AR63" s="225"/>
      <c r="AS63" s="225"/>
      <c r="AT63" s="224">
        <v>3836</v>
      </c>
      <c r="AU63" s="795">
        <v>132411</v>
      </c>
      <c r="AV63" s="796">
        <v>12111</v>
      </c>
      <c r="AW63" s="217">
        <v>98</v>
      </c>
      <c r="AX63" s="217">
        <v>89</v>
      </c>
      <c r="AY63" s="217">
        <v>9</v>
      </c>
    </row>
    <row r="64" spans="1:51" ht="15" customHeight="1" x14ac:dyDescent="0.2">
      <c r="A64" s="416">
        <v>58</v>
      </c>
      <c r="B64" s="214" t="s">
        <v>61</v>
      </c>
      <c r="C64" s="218"/>
      <c r="D64" s="216"/>
      <c r="E64" s="216"/>
      <c r="F64" s="218"/>
      <c r="G64" s="216"/>
      <c r="H64" s="216"/>
      <c r="I64" s="1185"/>
      <c r="J64" s="216"/>
      <c r="K64" s="216"/>
      <c r="L64" s="218"/>
      <c r="M64" s="216"/>
      <c r="N64" s="216"/>
      <c r="O64" s="218"/>
      <c r="P64" s="216"/>
      <c r="Q64" s="216"/>
      <c r="R64" s="219">
        <v>134757</v>
      </c>
      <c r="S64" s="219">
        <v>14973</v>
      </c>
      <c r="T64" s="216">
        <v>-17532</v>
      </c>
      <c r="U64" s="216"/>
      <c r="V64" s="220"/>
      <c r="W64" s="219"/>
      <c r="X64" s="216"/>
      <c r="Y64" s="219"/>
      <c r="Z64" s="216"/>
      <c r="AA64" s="219"/>
      <c r="AB64" s="216"/>
      <c r="AC64" s="216"/>
      <c r="AD64" s="219"/>
      <c r="AE64" s="222"/>
      <c r="AF64" s="223"/>
      <c r="AG64" s="224"/>
      <c r="AH64" s="215"/>
      <c r="AI64" s="223"/>
      <c r="AJ64" s="215"/>
      <c r="AK64" s="225"/>
      <c r="AL64" s="226"/>
      <c r="AM64" s="224">
        <v>55020</v>
      </c>
      <c r="AN64" s="227">
        <v>-138</v>
      </c>
      <c r="AO64" s="224"/>
      <c r="AP64" s="225">
        <v>0</v>
      </c>
      <c r="AQ64" s="224">
        <v>54882</v>
      </c>
      <c r="AR64" s="225"/>
      <c r="AS64" s="225"/>
      <c r="AT64" s="224">
        <v>5213</v>
      </c>
      <c r="AU64" s="795">
        <v>183723</v>
      </c>
      <c r="AV64" s="796">
        <v>15019</v>
      </c>
      <c r="AW64" s="217">
        <v>138</v>
      </c>
      <c r="AX64" s="217">
        <v>128</v>
      </c>
      <c r="AY64" s="217">
        <v>10</v>
      </c>
    </row>
    <row r="65" spans="1:51" ht="15" customHeight="1" x14ac:dyDescent="0.2">
      <c r="A65" s="416">
        <v>59</v>
      </c>
      <c r="B65" s="214" t="s">
        <v>62</v>
      </c>
      <c r="C65" s="218"/>
      <c r="D65" s="216"/>
      <c r="E65" s="216"/>
      <c r="F65" s="218"/>
      <c r="G65" s="216"/>
      <c r="H65" s="216"/>
      <c r="I65" s="1185"/>
      <c r="J65" s="216"/>
      <c r="K65" s="216"/>
      <c r="L65" s="218"/>
      <c r="M65" s="216"/>
      <c r="N65" s="216"/>
      <c r="O65" s="218"/>
      <c r="P65" s="216"/>
      <c r="Q65" s="216"/>
      <c r="R65" s="219">
        <v>279801</v>
      </c>
      <c r="S65" s="219">
        <v>31089</v>
      </c>
      <c r="T65" s="216">
        <v>-14600</v>
      </c>
      <c r="U65" s="216"/>
      <c r="V65" s="220"/>
      <c r="W65" s="219"/>
      <c r="X65" s="216"/>
      <c r="Y65" s="219"/>
      <c r="Z65" s="216"/>
      <c r="AA65" s="219"/>
      <c r="AB65" s="216"/>
      <c r="AC65" s="216"/>
      <c r="AD65" s="219"/>
      <c r="AE65" s="222"/>
      <c r="AF65" s="223"/>
      <c r="AG65" s="224"/>
      <c r="AH65" s="215"/>
      <c r="AI65" s="223"/>
      <c r="AJ65" s="215"/>
      <c r="AK65" s="225"/>
      <c r="AL65" s="226"/>
      <c r="AM65" s="224">
        <v>73447</v>
      </c>
      <c r="AN65" s="227">
        <v>-184</v>
      </c>
      <c r="AO65" s="224"/>
      <c r="AP65" s="225">
        <v>0</v>
      </c>
      <c r="AQ65" s="224">
        <v>73263</v>
      </c>
      <c r="AR65" s="225"/>
      <c r="AS65" s="225"/>
      <c r="AT65" s="224">
        <v>6784</v>
      </c>
      <c r="AU65" s="795">
        <v>338687</v>
      </c>
      <c r="AV65" s="796">
        <v>26624</v>
      </c>
      <c r="AW65" s="217">
        <v>184</v>
      </c>
      <c r="AX65" s="217">
        <v>173</v>
      </c>
      <c r="AY65" s="217">
        <v>11</v>
      </c>
    </row>
    <row r="66" spans="1:51" ht="15" customHeight="1" x14ac:dyDescent="0.2">
      <c r="A66" s="417">
        <v>60</v>
      </c>
      <c r="B66" s="228" t="s">
        <v>63</v>
      </c>
      <c r="C66" s="232"/>
      <c r="D66" s="230"/>
      <c r="E66" s="230"/>
      <c r="F66" s="232"/>
      <c r="G66" s="230"/>
      <c r="H66" s="230"/>
      <c r="I66" s="1186"/>
      <c r="J66" s="230"/>
      <c r="K66" s="230"/>
      <c r="L66" s="232"/>
      <c r="M66" s="230"/>
      <c r="N66" s="230"/>
      <c r="O66" s="232"/>
      <c r="P66" s="230"/>
      <c r="Q66" s="230"/>
      <c r="R66" s="233">
        <v>174798</v>
      </c>
      <c r="S66" s="233">
        <v>19422</v>
      </c>
      <c r="T66" s="230">
        <v>-14526</v>
      </c>
      <c r="U66" s="230"/>
      <c r="V66" s="234"/>
      <c r="W66" s="233"/>
      <c r="X66" s="230"/>
      <c r="Y66" s="233"/>
      <c r="Z66" s="230"/>
      <c r="AA66" s="233"/>
      <c r="AB66" s="236"/>
      <c r="AC66" s="230"/>
      <c r="AD66" s="237"/>
      <c r="AE66" s="237"/>
      <c r="AF66" s="238"/>
      <c r="AG66" s="239"/>
      <c r="AH66" s="229"/>
      <c r="AI66" s="238"/>
      <c r="AJ66" s="229"/>
      <c r="AK66" s="240"/>
      <c r="AL66" s="241"/>
      <c r="AM66" s="239">
        <v>131521</v>
      </c>
      <c r="AN66" s="242">
        <v>-329</v>
      </c>
      <c r="AO66" s="239"/>
      <c r="AP66" s="240">
        <v>0</v>
      </c>
      <c r="AQ66" s="239">
        <v>131192</v>
      </c>
      <c r="AR66" s="240"/>
      <c r="AS66" s="240"/>
      <c r="AT66" s="239">
        <v>14026</v>
      </c>
      <c r="AU66" s="797">
        <v>291543</v>
      </c>
      <c r="AV66" s="798">
        <v>25054</v>
      </c>
      <c r="AW66" s="231">
        <v>329</v>
      </c>
      <c r="AX66" s="231">
        <v>282</v>
      </c>
      <c r="AY66" s="231">
        <v>47</v>
      </c>
    </row>
    <row r="67" spans="1:51" ht="15" customHeight="1" x14ac:dyDescent="0.2">
      <c r="A67" s="415">
        <v>61</v>
      </c>
      <c r="B67" s="197" t="s">
        <v>64</v>
      </c>
      <c r="C67" s="201"/>
      <c r="D67" s="199"/>
      <c r="E67" s="199"/>
      <c r="F67" s="201"/>
      <c r="G67" s="199"/>
      <c r="H67" s="199"/>
      <c r="I67" s="1184"/>
      <c r="J67" s="199"/>
      <c r="K67" s="199"/>
      <c r="L67" s="201"/>
      <c r="M67" s="199"/>
      <c r="N67" s="199"/>
      <c r="O67" s="201"/>
      <c r="P67" s="199"/>
      <c r="Q67" s="199"/>
      <c r="R67" s="202">
        <v>84959</v>
      </c>
      <c r="S67" s="202">
        <v>9440</v>
      </c>
      <c r="T67" s="199">
        <v>73146</v>
      </c>
      <c r="U67" s="199"/>
      <c r="V67" s="203"/>
      <c r="W67" s="202"/>
      <c r="X67" s="199"/>
      <c r="Y67" s="202"/>
      <c r="Z67" s="199"/>
      <c r="AA67" s="202"/>
      <c r="AB67" s="199"/>
      <c r="AC67" s="199"/>
      <c r="AD67" s="202"/>
      <c r="AE67" s="204"/>
      <c r="AF67" s="205"/>
      <c r="AG67" s="206"/>
      <c r="AH67" s="198"/>
      <c r="AI67" s="205"/>
      <c r="AJ67" s="198"/>
      <c r="AK67" s="207"/>
      <c r="AL67" s="208"/>
      <c r="AM67" s="206">
        <v>512626</v>
      </c>
      <c r="AN67" s="209">
        <v>-1282</v>
      </c>
      <c r="AO67" s="206"/>
      <c r="AP67" s="207">
        <v>0</v>
      </c>
      <c r="AQ67" s="206">
        <v>511344</v>
      </c>
      <c r="AR67" s="207"/>
      <c r="AS67" s="207"/>
      <c r="AT67" s="206">
        <v>82800</v>
      </c>
      <c r="AU67" s="793">
        <v>670430</v>
      </c>
      <c r="AV67" s="794">
        <v>108448</v>
      </c>
      <c r="AW67" s="200">
        <v>1282</v>
      </c>
      <c r="AX67" s="200">
        <v>677</v>
      </c>
      <c r="AY67" s="200">
        <v>605</v>
      </c>
    </row>
    <row r="68" spans="1:51" ht="15" customHeight="1" x14ac:dyDescent="0.2">
      <c r="A68" s="416">
        <v>62</v>
      </c>
      <c r="B68" s="214" t="s">
        <v>65</v>
      </c>
      <c r="C68" s="218"/>
      <c r="D68" s="216"/>
      <c r="E68" s="216"/>
      <c r="F68" s="218"/>
      <c r="G68" s="216"/>
      <c r="H68" s="216"/>
      <c r="I68" s="1185"/>
      <c r="J68" s="216"/>
      <c r="K68" s="216"/>
      <c r="L68" s="218"/>
      <c r="M68" s="216"/>
      <c r="N68" s="216"/>
      <c r="O68" s="218"/>
      <c r="P68" s="216"/>
      <c r="Q68" s="216"/>
      <c r="R68" s="219">
        <v>86815</v>
      </c>
      <c r="S68" s="219">
        <v>9646</v>
      </c>
      <c r="T68" s="216">
        <v>-13107</v>
      </c>
      <c r="U68" s="216"/>
      <c r="V68" s="220"/>
      <c r="W68" s="219"/>
      <c r="X68" s="216"/>
      <c r="Y68" s="219"/>
      <c r="Z68" s="216"/>
      <c r="AA68" s="219"/>
      <c r="AB68" s="216"/>
      <c r="AC68" s="216"/>
      <c r="AD68" s="219"/>
      <c r="AE68" s="222"/>
      <c r="AF68" s="223"/>
      <c r="AG68" s="224"/>
      <c r="AH68" s="215"/>
      <c r="AI68" s="223"/>
      <c r="AJ68" s="215"/>
      <c r="AK68" s="225"/>
      <c r="AL68" s="226"/>
      <c r="AM68" s="224">
        <v>28740</v>
      </c>
      <c r="AN68" s="227">
        <v>-72</v>
      </c>
      <c r="AO68" s="224"/>
      <c r="AP68" s="225">
        <v>0</v>
      </c>
      <c r="AQ68" s="224">
        <v>28668</v>
      </c>
      <c r="AR68" s="225"/>
      <c r="AS68" s="225"/>
      <c r="AT68" s="224">
        <v>1169</v>
      </c>
      <c r="AU68" s="795">
        <v>94780</v>
      </c>
      <c r="AV68" s="796">
        <v>3263</v>
      </c>
      <c r="AW68" s="217">
        <v>72</v>
      </c>
      <c r="AX68" s="217">
        <v>90</v>
      </c>
      <c r="AY68" s="217">
        <v>-18</v>
      </c>
    </row>
    <row r="69" spans="1:51" ht="15" customHeight="1" x14ac:dyDescent="0.2">
      <c r="A69" s="416">
        <v>63</v>
      </c>
      <c r="B69" s="214" t="s">
        <v>66</v>
      </c>
      <c r="C69" s="218"/>
      <c r="D69" s="216"/>
      <c r="E69" s="216"/>
      <c r="F69" s="218"/>
      <c r="G69" s="216"/>
      <c r="H69" s="216"/>
      <c r="I69" s="1185"/>
      <c r="J69" s="216"/>
      <c r="K69" s="216"/>
      <c r="L69" s="218"/>
      <c r="M69" s="216"/>
      <c r="N69" s="216"/>
      <c r="O69" s="218"/>
      <c r="P69" s="216"/>
      <c r="Q69" s="216"/>
      <c r="R69" s="219">
        <v>24175</v>
      </c>
      <c r="S69" s="219">
        <v>2686</v>
      </c>
      <c r="T69" s="216">
        <v>30529</v>
      </c>
      <c r="U69" s="216"/>
      <c r="V69" s="220"/>
      <c r="W69" s="219"/>
      <c r="X69" s="216"/>
      <c r="Y69" s="219"/>
      <c r="Z69" s="216"/>
      <c r="AA69" s="219"/>
      <c r="AB69" s="216"/>
      <c r="AC69" s="216"/>
      <c r="AD69" s="219"/>
      <c r="AE69" s="222"/>
      <c r="AF69" s="223"/>
      <c r="AG69" s="224"/>
      <c r="AH69" s="215"/>
      <c r="AI69" s="223"/>
      <c r="AJ69" s="215"/>
      <c r="AK69" s="225"/>
      <c r="AL69" s="226"/>
      <c r="AM69" s="224">
        <v>169087</v>
      </c>
      <c r="AN69" s="227">
        <v>-423</v>
      </c>
      <c r="AO69" s="224"/>
      <c r="AP69" s="225">
        <v>0</v>
      </c>
      <c r="AQ69" s="224">
        <v>168664</v>
      </c>
      <c r="AR69" s="225"/>
      <c r="AS69" s="225"/>
      <c r="AT69" s="224">
        <v>27624</v>
      </c>
      <c r="AU69" s="795">
        <v>219172</v>
      </c>
      <c r="AV69" s="796">
        <v>36231</v>
      </c>
      <c r="AW69" s="217">
        <v>423</v>
      </c>
      <c r="AX69" s="217">
        <v>219</v>
      </c>
      <c r="AY69" s="217">
        <v>204</v>
      </c>
    </row>
    <row r="70" spans="1:51" ht="15" customHeight="1" x14ac:dyDescent="0.2">
      <c r="A70" s="416">
        <v>64</v>
      </c>
      <c r="B70" s="214" t="s">
        <v>67</v>
      </c>
      <c r="C70" s="218"/>
      <c r="D70" s="216"/>
      <c r="E70" s="216"/>
      <c r="F70" s="218"/>
      <c r="G70" s="216"/>
      <c r="H70" s="216"/>
      <c r="I70" s="1185"/>
      <c r="J70" s="216"/>
      <c r="K70" s="216"/>
      <c r="L70" s="218"/>
      <c r="M70" s="216"/>
      <c r="N70" s="216"/>
      <c r="O70" s="218"/>
      <c r="P70" s="216"/>
      <c r="Q70" s="216"/>
      <c r="R70" s="219">
        <v>33155</v>
      </c>
      <c r="S70" s="219">
        <v>3684</v>
      </c>
      <c r="T70" s="216">
        <v>-4661</v>
      </c>
      <c r="U70" s="216"/>
      <c r="V70" s="220"/>
      <c r="W70" s="219"/>
      <c r="X70" s="216"/>
      <c r="Y70" s="219"/>
      <c r="Z70" s="216"/>
      <c r="AA70" s="219"/>
      <c r="AB70" s="216"/>
      <c r="AC70" s="216"/>
      <c r="AD70" s="219"/>
      <c r="AE70" s="222"/>
      <c r="AF70" s="223"/>
      <c r="AG70" s="224"/>
      <c r="AH70" s="215"/>
      <c r="AI70" s="223"/>
      <c r="AJ70" s="215"/>
      <c r="AK70" s="225"/>
      <c r="AL70" s="226"/>
      <c r="AM70" s="224">
        <v>12474</v>
      </c>
      <c r="AN70" s="227">
        <v>-31</v>
      </c>
      <c r="AO70" s="224"/>
      <c r="AP70" s="225">
        <v>0</v>
      </c>
      <c r="AQ70" s="224">
        <v>12443</v>
      </c>
      <c r="AR70" s="225"/>
      <c r="AS70" s="225"/>
      <c r="AT70" s="224">
        <v>551</v>
      </c>
      <c r="AU70" s="795">
        <v>40866</v>
      </c>
      <c r="AV70" s="796">
        <v>2145</v>
      </c>
      <c r="AW70" s="217">
        <v>31</v>
      </c>
      <c r="AX70" s="217">
        <v>38</v>
      </c>
      <c r="AY70" s="217">
        <v>-7</v>
      </c>
    </row>
    <row r="71" spans="1:51" ht="15" customHeight="1" x14ac:dyDescent="0.2">
      <c r="A71" s="417">
        <v>65</v>
      </c>
      <c r="B71" s="228" t="s">
        <v>68</v>
      </c>
      <c r="C71" s="232"/>
      <c r="D71" s="230"/>
      <c r="E71" s="230"/>
      <c r="F71" s="232"/>
      <c r="G71" s="230"/>
      <c r="H71" s="230"/>
      <c r="I71" s="1186"/>
      <c r="J71" s="230"/>
      <c r="K71" s="230"/>
      <c r="L71" s="232"/>
      <c r="M71" s="230"/>
      <c r="N71" s="230"/>
      <c r="O71" s="232"/>
      <c r="P71" s="230"/>
      <c r="Q71" s="230"/>
      <c r="R71" s="233">
        <v>22572</v>
      </c>
      <c r="S71" s="233">
        <v>2508</v>
      </c>
      <c r="T71" s="230">
        <v>57977</v>
      </c>
      <c r="U71" s="230"/>
      <c r="V71" s="234"/>
      <c r="W71" s="233"/>
      <c r="X71" s="230"/>
      <c r="Y71" s="233"/>
      <c r="Z71" s="230"/>
      <c r="AA71" s="233"/>
      <c r="AB71" s="236"/>
      <c r="AC71" s="230"/>
      <c r="AD71" s="237"/>
      <c r="AE71" s="237"/>
      <c r="AF71" s="238"/>
      <c r="AG71" s="239"/>
      <c r="AH71" s="229"/>
      <c r="AI71" s="238"/>
      <c r="AJ71" s="229"/>
      <c r="AK71" s="240"/>
      <c r="AL71" s="241"/>
      <c r="AM71" s="239">
        <v>88403</v>
      </c>
      <c r="AN71" s="242">
        <v>-221</v>
      </c>
      <c r="AO71" s="239"/>
      <c r="AP71" s="240">
        <v>0</v>
      </c>
      <c r="AQ71" s="239">
        <v>88182</v>
      </c>
      <c r="AR71" s="240"/>
      <c r="AS71" s="240"/>
      <c r="AT71" s="239">
        <v>18742</v>
      </c>
      <c r="AU71" s="797">
        <v>177603</v>
      </c>
      <c r="AV71" s="798">
        <v>37345</v>
      </c>
      <c r="AW71" s="231">
        <v>221</v>
      </c>
      <c r="AX71" s="231">
        <v>50</v>
      </c>
      <c r="AY71" s="231">
        <v>171</v>
      </c>
    </row>
    <row r="72" spans="1:51" ht="15" customHeight="1" x14ac:dyDescent="0.2">
      <c r="A72" s="415">
        <v>66</v>
      </c>
      <c r="B72" s="197" t="s">
        <v>69</v>
      </c>
      <c r="C72" s="201"/>
      <c r="D72" s="199"/>
      <c r="E72" s="199"/>
      <c r="F72" s="201"/>
      <c r="G72" s="199"/>
      <c r="H72" s="199"/>
      <c r="I72" s="1184"/>
      <c r="J72" s="199"/>
      <c r="K72" s="199"/>
      <c r="L72" s="201"/>
      <c r="M72" s="199"/>
      <c r="N72" s="199"/>
      <c r="O72" s="201"/>
      <c r="P72" s="199"/>
      <c r="Q72" s="199"/>
      <c r="R72" s="202">
        <v>130197</v>
      </c>
      <c r="S72" s="202">
        <v>14466</v>
      </c>
      <c r="T72" s="199">
        <v>52793</v>
      </c>
      <c r="U72" s="199"/>
      <c r="V72" s="203"/>
      <c r="W72" s="202"/>
      <c r="X72" s="199"/>
      <c r="Y72" s="202"/>
      <c r="Z72" s="199"/>
      <c r="AA72" s="202"/>
      <c r="AB72" s="199"/>
      <c r="AC72" s="199"/>
      <c r="AD72" s="202"/>
      <c r="AE72" s="204"/>
      <c r="AF72" s="205"/>
      <c r="AG72" s="206"/>
      <c r="AH72" s="198"/>
      <c r="AI72" s="205"/>
      <c r="AJ72" s="198"/>
      <c r="AK72" s="207"/>
      <c r="AL72" s="208"/>
      <c r="AM72" s="206">
        <v>167814</v>
      </c>
      <c r="AN72" s="209">
        <v>-420</v>
      </c>
      <c r="AO72" s="206"/>
      <c r="AP72" s="207">
        <v>0</v>
      </c>
      <c r="AQ72" s="206">
        <v>167394</v>
      </c>
      <c r="AR72" s="207"/>
      <c r="AS72" s="207"/>
      <c r="AT72" s="206">
        <v>25925</v>
      </c>
      <c r="AU72" s="793">
        <v>345389</v>
      </c>
      <c r="AV72" s="794">
        <v>48778</v>
      </c>
      <c r="AW72" s="799">
        <v>420</v>
      </c>
      <c r="AX72" s="799">
        <v>239</v>
      </c>
      <c r="AY72" s="799">
        <v>181</v>
      </c>
    </row>
    <row r="73" spans="1:51" ht="15" customHeight="1" x14ac:dyDescent="0.2">
      <c r="A73" s="416">
        <v>67</v>
      </c>
      <c r="B73" s="214" t="s">
        <v>3</v>
      </c>
      <c r="C73" s="218"/>
      <c r="D73" s="216"/>
      <c r="E73" s="216"/>
      <c r="F73" s="218"/>
      <c r="G73" s="216"/>
      <c r="H73" s="216"/>
      <c r="I73" s="1185"/>
      <c r="J73" s="216"/>
      <c r="K73" s="216"/>
      <c r="L73" s="218"/>
      <c r="M73" s="216"/>
      <c r="N73" s="216"/>
      <c r="O73" s="218"/>
      <c r="P73" s="216"/>
      <c r="Q73" s="216"/>
      <c r="R73" s="219">
        <v>156344</v>
      </c>
      <c r="S73" s="219">
        <v>17372</v>
      </c>
      <c r="T73" s="216">
        <v>136568</v>
      </c>
      <c r="U73" s="216"/>
      <c r="V73" s="220"/>
      <c r="W73" s="219"/>
      <c r="X73" s="216"/>
      <c r="Y73" s="219"/>
      <c r="Z73" s="216"/>
      <c r="AA73" s="219"/>
      <c r="AB73" s="216"/>
      <c r="AC73" s="216"/>
      <c r="AD73" s="219"/>
      <c r="AE73" s="222"/>
      <c r="AF73" s="223"/>
      <c r="AG73" s="224"/>
      <c r="AH73" s="215"/>
      <c r="AI73" s="223"/>
      <c r="AJ73" s="215"/>
      <c r="AK73" s="225"/>
      <c r="AL73" s="226"/>
      <c r="AM73" s="224">
        <v>282089</v>
      </c>
      <c r="AN73" s="227">
        <v>-705</v>
      </c>
      <c r="AO73" s="224"/>
      <c r="AP73" s="225">
        <v>0</v>
      </c>
      <c r="AQ73" s="224">
        <v>281384</v>
      </c>
      <c r="AR73" s="225"/>
      <c r="AS73" s="225"/>
      <c r="AT73" s="224">
        <v>45424</v>
      </c>
      <c r="AU73" s="795">
        <v>580833</v>
      </c>
      <c r="AV73" s="796">
        <v>94294</v>
      </c>
      <c r="AW73" s="799">
        <v>705</v>
      </c>
      <c r="AX73" s="799">
        <v>375</v>
      </c>
      <c r="AY73" s="799">
        <v>330</v>
      </c>
    </row>
    <row r="74" spans="1:51" ht="15" customHeight="1" x14ac:dyDescent="0.2">
      <c r="A74" s="416">
        <v>68</v>
      </c>
      <c r="B74" s="214" t="s">
        <v>2</v>
      </c>
      <c r="C74" s="218"/>
      <c r="D74" s="216"/>
      <c r="E74" s="216"/>
      <c r="F74" s="218"/>
      <c r="G74" s="216"/>
      <c r="H74" s="216"/>
      <c r="I74" s="1185"/>
      <c r="J74" s="216"/>
      <c r="K74" s="216"/>
      <c r="L74" s="218"/>
      <c r="M74" s="216"/>
      <c r="N74" s="216"/>
      <c r="O74" s="218"/>
      <c r="P74" s="216"/>
      <c r="Q74" s="216"/>
      <c r="R74" s="219">
        <v>59601</v>
      </c>
      <c r="S74" s="219">
        <v>6622</v>
      </c>
      <c r="T74" s="216">
        <v>107957</v>
      </c>
      <c r="U74" s="216"/>
      <c r="V74" s="220"/>
      <c r="W74" s="219"/>
      <c r="X74" s="216"/>
      <c r="Y74" s="219"/>
      <c r="Z74" s="216"/>
      <c r="AA74" s="219"/>
      <c r="AB74" s="216"/>
      <c r="AC74" s="216"/>
      <c r="AD74" s="219"/>
      <c r="AE74" s="222"/>
      <c r="AF74" s="223"/>
      <c r="AG74" s="224"/>
      <c r="AH74" s="215"/>
      <c r="AI74" s="223"/>
      <c r="AJ74" s="215"/>
      <c r="AK74" s="225"/>
      <c r="AL74" s="226"/>
      <c r="AM74" s="224">
        <v>126538</v>
      </c>
      <c r="AN74" s="227">
        <v>-316</v>
      </c>
      <c r="AO74" s="224"/>
      <c r="AP74" s="225">
        <v>0</v>
      </c>
      <c r="AQ74" s="224">
        <v>126222</v>
      </c>
      <c r="AR74" s="225"/>
      <c r="AS74" s="225"/>
      <c r="AT74" s="224">
        <v>26440</v>
      </c>
      <c r="AU74" s="795">
        <v>296131</v>
      </c>
      <c r="AV74" s="796">
        <v>59009</v>
      </c>
      <c r="AW74" s="799">
        <v>316</v>
      </c>
      <c r="AX74" s="799">
        <v>77</v>
      </c>
      <c r="AY74" s="799">
        <v>239</v>
      </c>
    </row>
    <row r="75" spans="1:51" ht="15" customHeight="1" x14ac:dyDescent="0.2">
      <c r="A75" s="416">
        <v>69</v>
      </c>
      <c r="B75" s="214" t="s">
        <v>91</v>
      </c>
      <c r="C75" s="218"/>
      <c r="D75" s="216"/>
      <c r="E75" s="216"/>
      <c r="F75" s="218"/>
      <c r="G75" s="216"/>
      <c r="H75" s="216"/>
      <c r="I75" s="1185"/>
      <c r="J75" s="216"/>
      <c r="K75" s="216"/>
      <c r="L75" s="218"/>
      <c r="M75" s="216"/>
      <c r="N75" s="216"/>
      <c r="O75" s="218"/>
      <c r="P75" s="216"/>
      <c r="Q75" s="216"/>
      <c r="R75" s="219">
        <v>96891</v>
      </c>
      <c r="S75" s="219">
        <v>10766</v>
      </c>
      <c r="T75" s="216">
        <v>97907</v>
      </c>
      <c r="U75" s="216"/>
      <c r="V75" s="220"/>
      <c r="W75" s="219"/>
      <c r="X75" s="216"/>
      <c r="Y75" s="219"/>
      <c r="Z75" s="216"/>
      <c r="AA75" s="219"/>
      <c r="AB75" s="216"/>
      <c r="AC75" s="216"/>
      <c r="AD75" s="219"/>
      <c r="AE75" s="222"/>
      <c r="AF75" s="223"/>
      <c r="AG75" s="224"/>
      <c r="AH75" s="215"/>
      <c r="AI75" s="223"/>
      <c r="AJ75" s="215"/>
      <c r="AK75" s="225"/>
      <c r="AL75" s="226"/>
      <c r="AM75" s="224">
        <v>144711</v>
      </c>
      <c r="AN75" s="227">
        <v>-362</v>
      </c>
      <c r="AO75" s="224"/>
      <c r="AP75" s="225">
        <v>0</v>
      </c>
      <c r="AQ75" s="224">
        <v>144349</v>
      </c>
      <c r="AR75" s="225"/>
      <c r="AS75" s="225"/>
      <c r="AT75" s="224">
        <v>25981</v>
      </c>
      <c r="AU75" s="795">
        <v>343487</v>
      </c>
      <c r="AV75" s="796">
        <v>59658</v>
      </c>
      <c r="AW75" s="1248">
        <v>362</v>
      </c>
      <c r="AX75" s="1248">
        <v>152</v>
      </c>
      <c r="AY75" s="1248">
        <v>210</v>
      </c>
    </row>
    <row r="76" spans="1:51" s="88" customFormat="1" ht="15" customHeight="1" thickBot="1" x14ac:dyDescent="0.25">
      <c r="A76" s="1653" t="s">
        <v>414</v>
      </c>
      <c r="B76" s="1654"/>
      <c r="C76" s="1421">
        <v>3491</v>
      </c>
      <c r="D76" s="1419"/>
      <c r="E76" s="1022">
        <v>13966881.394361369</v>
      </c>
      <c r="F76" s="1422">
        <v>2147</v>
      </c>
      <c r="G76" s="1563"/>
      <c r="H76" s="1024">
        <v>1160226.4507526066</v>
      </c>
      <c r="I76" s="1423">
        <v>2158</v>
      </c>
      <c r="J76" s="1563"/>
      <c r="K76" s="1024">
        <v>316945.51364197786</v>
      </c>
      <c r="L76" s="1422">
        <v>433</v>
      </c>
      <c r="M76" s="1563"/>
      <c r="N76" s="1024">
        <v>1588533.210198195</v>
      </c>
      <c r="O76" s="1422">
        <v>198</v>
      </c>
      <c r="P76" s="1563"/>
      <c r="Q76" s="1024">
        <v>281143.9068192984</v>
      </c>
      <c r="R76" s="1025">
        <v>17313732</v>
      </c>
      <c r="S76" s="1025">
        <v>1923749</v>
      </c>
      <c r="T76" s="1024">
        <v>1020480</v>
      </c>
      <c r="U76" s="1024">
        <v>-110182</v>
      </c>
      <c r="V76" s="1026">
        <v>910298</v>
      </c>
      <c r="W76" s="1025">
        <v>18224030</v>
      </c>
      <c r="X76" s="1024">
        <v>-45557</v>
      </c>
      <c r="Y76" s="1025">
        <v>18178473</v>
      </c>
      <c r="Z76" s="1024">
        <v>-19752</v>
      </c>
      <c r="AA76" s="1025">
        <v>18158721</v>
      </c>
      <c r="AB76" s="1024">
        <v>11500456</v>
      </c>
      <c r="AC76" s="1024">
        <v>6658265</v>
      </c>
      <c r="AD76" s="1025">
        <v>1664573</v>
      </c>
      <c r="AE76" s="1027">
        <v>18158721</v>
      </c>
      <c r="AF76" s="1563"/>
      <c r="AG76" s="1028">
        <v>18309629</v>
      </c>
      <c r="AH76" s="1023">
        <v>217</v>
      </c>
      <c r="AI76" s="1024">
        <v>1375750</v>
      </c>
      <c r="AJ76" s="1023">
        <v>0</v>
      </c>
      <c r="AK76" s="1024">
        <v>-14091</v>
      </c>
      <c r="AL76" s="1026">
        <v>1361659</v>
      </c>
      <c r="AM76" s="1028">
        <v>19671288</v>
      </c>
      <c r="AN76" s="1024">
        <v>-49181</v>
      </c>
      <c r="AO76" s="1028">
        <v>19622107</v>
      </c>
      <c r="AP76" s="1024">
        <v>-15532</v>
      </c>
      <c r="AQ76" s="1028">
        <v>19606575</v>
      </c>
      <c r="AR76" s="1024">
        <v>11405896</v>
      </c>
      <c r="AS76" s="1024">
        <v>8200679</v>
      </c>
      <c r="AT76" s="1028">
        <v>2050181</v>
      </c>
      <c r="AU76" s="1249">
        <v>37765296</v>
      </c>
      <c r="AV76" s="1250">
        <v>3714754</v>
      </c>
      <c r="AW76" s="1024">
        <v>49181</v>
      </c>
      <c r="AX76" s="1024">
        <v>42915</v>
      </c>
      <c r="AY76" s="1024">
        <v>6266</v>
      </c>
    </row>
    <row r="77" spans="1:51" s="1192" customFormat="1" ht="15" customHeight="1" thickTop="1" x14ac:dyDescent="0.2">
      <c r="A77" s="1647" t="s">
        <v>384</v>
      </c>
      <c r="B77" s="1874"/>
      <c r="C77" s="802"/>
      <c r="D77" s="803"/>
      <c r="E77" s="803"/>
      <c r="F77" s="802"/>
      <c r="G77" s="803"/>
      <c r="H77" s="803"/>
      <c r="I77" s="1187"/>
      <c r="J77" s="803"/>
      <c r="K77" s="803"/>
      <c r="L77" s="802"/>
      <c r="M77" s="803"/>
      <c r="N77" s="803"/>
      <c r="O77" s="802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3"/>
      <c r="AA77" s="804"/>
      <c r="AB77" s="804"/>
      <c r="AC77" s="803"/>
      <c r="AD77" s="804"/>
      <c r="AE77" s="804"/>
      <c r="AF77" s="804"/>
      <c r="AG77" s="804"/>
      <c r="AH77" s="802"/>
      <c r="AI77" s="804"/>
      <c r="AJ77" s="802"/>
      <c r="AK77" s="804"/>
      <c r="AL77" s="804"/>
      <c r="AM77" s="804"/>
      <c r="AN77" s="804"/>
      <c r="AO77" s="804"/>
      <c r="AP77" s="804"/>
      <c r="AQ77" s="804"/>
      <c r="AR77" s="804"/>
      <c r="AS77" s="804"/>
      <c r="AT77" s="804"/>
      <c r="AU77" s="1030">
        <v>0</v>
      </c>
      <c r="AV77" s="1030">
        <v>0</v>
      </c>
      <c r="AW77" s="804"/>
      <c r="AX77" s="804"/>
      <c r="AY77" s="804"/>
    </row>
    <row r="78" spans="1:51" s="88" customFormat="1" ht="15" customHeight="1" x14ac:dyDescent="0.2">
      <c r="A78" s="1649" t="s">
        <v>1265</v>
      </c>
      <c r="B78" s="1650"/>
      <c r="C78" s="802"/>
      <c r="D78" s="803"/>
      <c r="E78" s="803"/>
      <c r="F78" s="802"/>
      <c r="G78" s="803"/>
      <c r="H78" s="803"/>
      <c r="I78" s="1187"/>
      <c r="J78" s="803"/>
      <c r="K78" s="803"/>
      <c r="L78" s="802"/>
      <c r="M78" s="803"/>
      <c r="N78" s="803"/>
      <c r="O78" s="802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222">
        <v>0</v>
      </c>
      <c r="AB78" s="804">
        <v>0</v>
      </c>
      <c r="AC78" s="803">
        <v>0</v>
      </c>
      <c r="AD78" s="222">
        <v>0</v>
      </c>
      <c r="AE78" s="222">
        <v>0</v>
      </c>
      <c r="AF78" s="803"/>
      <c r="AG78" s="803"/>
      <c r="AH78" s="802"/>
      <c r="AI78" s="803"/>
      <c r="AJ78" s="802"/>
      <c r="AK78" s="803"/>
      <c r="AL78" s="803"/>
      <c r="AM78" s="803"/>
      <c r="AN78" s="803"/>
      <c r="AO78" s="803"/>
      <c r="AP78" s="803"/>
      <c r="AQ78" s="803"/>
      <c r="AR78" s="803"/>
      <c r="AS78" s="803"/>
      <c r="AT78" s="803"/>
      <c r="AU78" s="805">
        <v>0</v>
      </c>
      <c r="AV78" s="805">
        <v>0</v>
      </c>
      <c r="AW78" s="803"/>
      <c r="AX78" s="803"/>
      <c r="AY78" s="803"/>
    </row>
    <row r="79" spans="1:51" s="88" customFormat="1" ht="15" customHeight="1" x14ac:dyDescent="0.2">
      <c r="A79" s="1651" t="s">
        <v>1266</v>
      </c>
      <c r="B79" s="1652"/>
      <c r="C79" s="802"/>
      <c r="D79" s="803"/>
      <c r="E79" s="803"/>
      <c r="F79" s="802"/>
      <c r="G79" s="803"/>
      <c r="H79" s="803"/>
      <c r="I79" s="1187"/>
      <c r="J79" s="803"/>
      <c r="K79" s="803"/>
      <c r="L79" s="802"/>
      <c r="M79" s="803"/>
      <c r="N79" s="803"/>
      <c r="O79" s="802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3"/>
      <c r="AA79" s="804"/>
      <c r="AB79" s="804"/>
      <c r="AC79" s="803"/>
      <c r="AD79" s="804"/>
      <c r="AE79" s="222">
        <v>0</v>
      </c>
      <c r="AF79" s="803"/>
      <c r="AG79" s="803"/>
      <c r="AH79" s="802"/>
      <c r="AI79" s="803"/>
      <c r="AJ79" s="802"/>
      <c r="AK79" s="803"/>
      <c r="AL79" s="803"/>
      <c r="AM79" s="803"/>
      <c r="AN79" s="803"/>
      <c r="AO79" s="803"/>
      <c r="AP79" s="803"/>
      <c r="AQ79" s="803"/>
      <c r="AR79" s="803"/>
      <c r="AS79" s="803"/>
      <c r="AT79" s="803"/>
      <c r="AU79" s="805">
        <v>0</v>
      </c>
      <c r="AV79" s="803"/>
      <c r="AW79" s="803"/>
      <c r="AX79" s="803"/>
      <c r="AY79" s="803"/>
    </row>
    <row r="80" spans="1:51" ht="15" customHeight="1" x14ac:dyDescent="0.2">
      <c r="A80" s="1634" t="s">
        <v>997</v>
      </c>
      <c r="B80" s="1635"/>
      <c r="C80" s="802"/>
      <c r="D80" s="803"/>
      <c r="E80" s="803"/>
      <c r="F80" s="802"/>
      <c r="G80" s="803"/>
      <c r="H80" s="803"/>
      <c r="I80" s="1187"/>
      <c r="J80" s="803"/>
      <c r="K80" s="803"/>
      <c r="L80" s="802"/>
      <c r="M80" s="803"/>
      <c r="N80" s="803"/>
      <c r="O80" s="802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3"/>
      <c r="AA80" s="804"/>
      <c r="AB80" s="804"/>
      <c r="AC80" s="803"/>
      <c r="AD80" s="804"/>
      <c r="AE80" s="222">
        <v>140262</v>
      </c>
      <c r="AF80" s="803"/>
      <c r="AG80" s="803"/>
      <c r="AH80" s="802"/>
      <c r="AI80" s="803"/>
      <c r="AJ80" s="802"/>
      <c r="AK80" s="803"/>
      <c r="AL80" s="803"/>
      <c r="AM80" s="803"/>
      <c r="AN80" s="803"/>
      <c r="AO80" s="803"/>
      <c r="AP80" s="803"/>
      <c r="AQ80" s="803"/>
      <c r="AR80" s="803"/>
      <c r="AS80" s="803"/>
      <c r="AT80" s="803"/>
      <c r="AU80" s="805">
        <v>0</v>
      </c>
      <c r="AV80" s="803"/>
      <c r="AW80" s="803"/>
      <c r="AX80" s="803"/>
      <c r="AY80" s="803"/>
    </row>
    <row r="81" spans="1:51" s="88" customFormat="1" ht="15" customHeight="1" x14ac:dyDescent="0.2">
      <c r="A81" s="1634" t="s">
        <v>396</v>
      </c>
      <c r="B81" s="1635"/>
      <c r="C81" s="802"/>
      <c r="D81" s="803"/>
      <c r="E81" s="803"/>
      <c r="F81" s="802"/>
      <c r="G81" s="803"/>
      <c r="H81" s="803"/>
      <c r="I81" s="1187"/>
      <c r="J81" s="803"/>
      <c r="K81" s="803"/>
      <c r="L81" s="802"/>
      <c r="M81" s="803"/>
      <c r="N81" s="803"/>
      <c r="O81" s="802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3"/>
      <c r="AA81" s="804"/>
      <c r="AB81" s="804"/>
      <c r="AC81" s="803"/>
      <c r="AD81" s="804"/>
      <c r="AE81" s="222">
        <v>0</v>
      </c>
      <c r="AF81" s="803"/>
      <c r="AG81" s="803"/>
      <c r="AH81" s="802"/>
      <c r="AI81" s="803"/>
      <c r="AJ81" s="802"/>
      <c r="AK81" s="803"/>
      <c r="AL81" s="803"/>
      <c r="AM81" s="803"/>
      <c r="AN81" s="803"/>
      <c r="AO81" s="803"/>
      <c r="AP81" s="803"/>
      <c r="AQ81" s="803"/>
      <c r="AR81" s="803"/>
      <c r="AS81" s="803"/>
      <c r="AT81" s="803"/>
      <c r="AU81" s="805">
        <v>0</v>
      </c>
      <c r="AV81" s="803"/>
      <c r="AW81" s="803"/>
      <c r="AX81" s="803"/>
      <c r="AY81" s="803"/>
    </row>
    <row r="82" spans="1:51" s="88" customFormat="1" ht="15" customHeight="1" x14ac:dyDescent="0.2">
      <c r="A82" s="1643" t="s">
        <v>260</v>
      </c>
      <c r="B82" s="1644"/>
      <c r="C82" s="806"/>
      <c r="D82" s="807"/>
      <c r="E82" s="807"/>
      <c r="F82" s="806"/>
      <c r="G82" s="807"/>
      <c r="H82" s="807"/>
      <c r="I82" s="1188"/>
      <c r="J82" s="807"/>
      <c r="K82" s="807"/>
      <c r="L82" s="806"/>
      <c r="M82" s="807"/>
      <c r="N82" s="807"/>
      <c r="O82" s="806"/>
      <c r="P82" s="807"/>
      <c r="Q82" s="807"/>
      <c r="R82" s="807"/>
      <c r="S82" s="807"/>
      <c r="T82" s="807"/>
      <c r="U82" s="807"/>
      <c r="V82" s="807"/>
      <c r="W82" s="807"/>
      <c r="X82" s="807"/>
      <c r="Y82" s="807"/>
      <c r="Z82" s="807"/>
      <c r="AA82" s="1416">
        <v>130449</v>
      </c>
      <c r="AB82" s="1417">
        <v>86968</v>
      </c>
      <c r="AC82" s="1414">
        <v>43481</v>
      </c>
      <c r="AD82" s="1416">
        <v>10870</v>
      </c>
      <c r="AE82" s="1416">
        <v>130449</v>
      </c>
      <c r="AF82" s="807"/>
      <c r="AG82" s="807"/>
      <c r="AH82" s="806"/>
      <c r="AI82" s="807"/>
      <c r="AJ82" s="806"/>
      <c r="AK82" s="807"/>
      <c r="AL82" s="807"/>
      <c r="AM82" s="807"/>
      <c r="AN82" s="807"/>
      <c r="AO82" s="807"/>
      <c r="AP82" s="807"/>
      <c r="AQ82" s="807"/>
      <c r="AR82" s="807"/>
      <c r="AS82" s="807"/>
      <c r="AT82" s="807"/>
      <c r="AU82" s="808">
        <v>130449</v>
      </c>
      <c r="AV82" s="808">
        <v>10870</v>
      </c>
      <c r="AW82" s="807"/>
      <c r="AX82" s="807"/>
      <c r="AY82" s="807"/>
    </row>
    <row r="83" spans="1:51" s="88" customFormat="1" ht="15" customHeight="1" x14ac:dyDescent="0.2">
      <c r="A83" s="1634" t="s">
        <v>1148</v>
      </c>
      <c r="B83" s="1635"/>
      <c r="C83" s="1409"/>
      <c r="D83" s="1410"/>
      <c r="E83" s="1410"/>
      <c r="F83" s="1409"/>
      <c r="G83" s="1410"/>
      <c r="H83" s="1410"/>
      <c r="I83" s="1411"/>
      <c r="J83" s="1410"/>
      <c r="K83" s="1410"/>
      <c r="L83" s="1409"/>
      <c r="M83" s="1410"/>
      <c r="N83" s="1410"/>
      <c r="O83" s="1409"/>
      <c r="P83" s="1410"/>
      <c r="Q83" s="1410"/>
      <c r="R83" s="1410"/>
      <c r="S83" s="1410"/>
      <c r="T83" s="1410"/>
      <c r="U83" s="1410"/>
      <c r="V83" s="1410"/>
      <c r="W83" s="1410"/>
      <c r="X83" s="1410"/>
      <c r="Y83" s="1410"/>
      <c r="Z83" s="1410"/>
      <c r="AA83" s="222">
        <v>318100</v>
      </c>
      <c r="AB83" s="804">
        <v>204432</v>
      </c>
      <c r="AC83" s="803">
        <v>113668</v>
      </c>
      <c r="AD83" s="222">
        <v>28417</v>
      </c>
      <c r="AE83" s="222">
        <v>318100</v>
      </c>
      <c r="AF83" s="1410"/>
      <c r="AG83" s="1410"/>
      <c r="AH83" s="1409"/>
      <c r="AI83" s="1410"/>
      <c r="AJ83" s="1409"/>
      <c r="AK83" s="1410"/>
      <c r="AL83" s="1410"/>
      <c r="AM83" s="1410"/>
      <c r="AN83" s="1410"/>
      <c r="AO83" s="1410"/>
      <c r="AP83" s="1410"/>
      <c r="AQ83" s="1410"/>
      <c r="AR83" s="1410"/>
      <c r="AS83" s="1410"/>
      <c r="AT83" s="1410"/>
      <c r="AU83" s="1412">
        <v>318100</v>
      </c>
      <c r="AV83" s="1410">
        <v>28417</v>
      </c>
      <c r="AW83" s="1410"/>
      <c r="AX83" s="1410"/>
      <c r="AY83" s="1410"/>
    </row>
    <row r="84" spans="1:51" s="88" customFormat="1" ht="15" customHeight="1" x14ac:dyDescent="0.2">
      <c r="A84" s="1634" t="s">
        <v>1149</v>
      </c>
      <c r="B84" s="1635"/>
      <c r="C84" s="1409"/>
      <c r="D84" s="1410"/>
      <c r="E84" s="1410"/>
      <c r="F84" s="1409"/>
      <c r="G84" s="1410"/>
      <c r="H84" s="1410"/>
      <c r="I84" s="1411"/>
      <c r="J84" s="1410"/>
      <c r="K84" s="1410"/>
      <c r="L84" s="1409"/>
      <c r="M84" s="1410"/>
      <c r="N84" s="1410"/>
      <c r="O84" s="1409"/>
      <c r="P84" s="1410"/>
      <c r="Q84" s="1410"/>
      <c r="R84" s="1410"/>
      <c r="S84" s="1410"/>
      <c r="T84" s="1410"/>
      <c r="U84" s="1410"/>
      <c r="V84" s="1410"/>
      <c r="W84" s="1410"/>
      <c r="X84" s="1410"/>
      <c r="Y84" s="1410"/>
      <c r="Z84" s="1410"/>
      <c r="AA84" s="222">
        <v>254480</v>
      </c>
      <c r="AB84" s="804">
        <v>163544</v>
      </c>
      <c r="AC84" s="803">
        <v>90936</v>
      </c>
      <c r="AD84" s="222">
        <v>22734</v>
      </c>
      <c r="AE84" s="222">
        <v>254480</v>
      </c>
      <c r="AF84" s="1410"/>
      <c r="AG84" s="1410"/>
      <c r="AH84" s="1409"/>
      <c r="AI84" s="1410"/>
      <c r="AJ84" s="1409"/>
      <c r="AK84" s="1410"/>
      <c r="AL84" s="1410"/>
      <c r="AM84" s="1410"/>
      <c r="AN84" s="1410"/>
      <c r="AO84" s="1410"/>
      <c r="AP84" s="1410"/>
      <c r="AQ84" s="1410"/>
      <c r="AR84" s="1410"/>
      <c r="AS84" s="1410"/>
      <c r="AT84" s="1410"/>
      <c r="AU84" s="1412">
        <v>254480</v>
      </c>
      <c r="AV84" s="1410">
        <v>22734</v>
      </c>
      <c r="AW84" s="1410"/>
      <c r="AX84" s="1410"/>
      <c r="AY84" s="1410"/>
    </row>
    <row r="85" spans="1:51" s="88" customFormat="1" ht="15" customHeight="1" thickBot="1" x14ac:dyDescent="0.25">
      <c r="A85" s="1653" t="s">
        <v>415</v>
      </c>
      <c r="B85" s="1654"/>
      <c r="C85" s="1421">
        <v>3491</v>
      </c>
      <c r="D85" s="1419"/>
      <c r="E85" s="1022">
        <v>13966881.394361369</v>
      </c>
      <c r="F85" s="1422">
        <v>2147</v>
      </c>
      <c r="G85" s="1563"/>
      <c r="H85" s="1024">
        <v>1160226.4507526066</v>
      </c>
      <c r="I85" s="1423">
        <v>2158</v>
      </c>
      <c r="J85" s="1563"/>
      <c r="K85" s="1024">
        <v>316945.51364197786</v>
      </c>
      <c r="L85" s="1422">
        <v>433</v>
      </c>
      <c r="M85" s="1563"/>
      <c r="N85" s="1024">
        <v>1588533.210198195</v>
      </c>
      <c r="O85" s="1422">
        <v>198</v>
      </c>
      <c r="P85" s="1563"/>
      <c r="Q85" s="1024">
        <v>281143.9068192984</v>
      </c>
      <c r="R85" s="1025">
        <v>17313732</v>
      </c>
      <c r="S85" s="1025">
        <v>1923749</v>
      </c>
      <c r="T85" s="1024">
        <v>1020480</v>
      </c>
      <c r="U85" s="1024">
        <v>-110182</v>
      </c>
      <c r="V85" s="1026">
        <v>910298</v>
      </c>
      <c r="W85" s="1025">
        <v>18224030</v>
      </c>
      <c r="X85" s="1024">
        <v>-45557</v>
      </c>
      <c r="Y85" s="1025">
        <v>18178473</v>
      </c>
      <c r="Z85" s="1024">
        <v>-19752</v>
      </c>
      <c r="AA85" s="1025">
        <v>18861750</v>
      </c>
      <c r="AB85" s="1024">
        <v>11955400</v>
      </c>
      <c r="AC85" s="1024">
        <v>6906350</v>
      </c>
      <c r="AD85" s="1025">
        <v>1726594</v>
      </c>
      <c r="AE85" s="1027">
        <v>19002012</v>
      </c>
      <c r="AF85" s="1563"/>
      <c r="AG85" s="1028">
        <v>18309629</v>
      </c>
      <c r="AH85" s="1023">
        <v>217</v>
      </c>
      <c r="AI85" s="1024">
        <v>1375750</v>
      </c>
      <c r="AJ85" s="1023">
        <v>0</v>
      </c>
      <c r="AK85" s="1024">
        <v>-14091</v>
      </c>
      <c r="AL85" s="1026">
        <v>1361659</v>
      </c>
      <c r="AM85" s="1028">
        <v>19671288</v>
      </c>
      <c r="AN85" s="1024">
        <v>-49181</v>
      </c>
      <c r="AO85" s="1028">
        <v>19622107</v>
      </c>
      <c r="AP85" s="1024">
        <v>-15532</v>
      </c>
      <c r="AQ85" s="1028">
        <v>19606575</v>
      </c>
      <c r="AR85" s="1024">
        <v>11405896</v>
      </c>
      <c r="AS85" s="1024">
        <v>8200679</v>
      </c>
      <c r="AT85" s="1028">
        <v>2050181</v>
      </c>
      <c r="AU85" s="801">
        <v>38468325</v>
      </c>
      <c r="AV85" s="801">
        <v>3776775</v>
      </c>
      <c r="AW85" s="1024">
        <v>49181</v>
      </c>
      <c r="AX85" s="1024">
        <v>42915</v>
      </c>
      <c r="AY85" s="1024">
        <v>6266</v>
      </c>
    </row>
    <row r="86" spans="1:51" ht="16.149999999999999" customHeight="1" thickTop="1" x14ac:dyDescent="0.2"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179"/>
      <c r="Z86" s="82"/>
      <c r="AA86" s="82"/>
      <c r="AB86" s="82"/>
      <c r="AC86" s="82"/>
      <c r="AD86" s="82"/>
      <c r="AE86" s="82"/>
      <c r="AF86" s="82"/>
      <c r="AG86" s="82"/>
      <c r="AW86" s="1191"/>
      <c r="AY86" s="1191"/>
    </row>
    <row r="87" spans="1:51" ht="16.149999999999999" customHeight="1" x14ac:dyDescent="0.2"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179"/>
      <c r="Z87" s="82"/>
      <c r="AA87" s="82"/>
      <c r="AB87" s="82"/>
      <c r="AC87" s="82"/>
      <c r="AD87" s="82"/>
      <c r="AE87" s="82"/>
      <c r="AF87" s="82"/>
      <c r="AG87" s="82"/>
    </row>
    <row r="88" spans="1:51" ht="16.149999999999999" customHeight="1" x14ac:dyDescent="0.2">
      <c r="D88" s="82"/>
      <c r="E88" s="82"/>
      <c r="F88" s="82"/>
      <c r="G88" s="82"/>
      <c r="H88" s="557"/>
      <c r="I88" s="557"/>
      <c r="J88" s="557"/>
      <c r="K88" s="557"/>
      <c r="L88" s="557"/>
      <c r="M88" s="557"/>
      <c r="N88" s="557"/>
      <c r="O88" s="557"/>
      <c r="P88" s="557"/>
      <c r="Q88" s="557"/>
      <c r="R88" s="82"/>
      <c r="S88" s="82"/>
      <c r="T88" s="82"/>
      <c r="U88" s="82"/>
      <c r="V88" s="82"/>
      <c r="W88" s="82"/>
      <c r="X88" s="82"/>
      <c r="Y88" s="179"/>
      <c r="Z88" s="82"/>
      <c r="AA88" s="82"/>
      <c r="AB88" s="82"/>
      <c r="AC88" s="82"/>
      <c r="AD88" s="82"/>
      <c r="AE88" s="82"/>
      <c r="AF88" s="82"/>
      <c r="AG88" s="82"/>
    </row>
    <row r="89" spans="1:51" ht="16.149999999999999" customHeight="1" x14ac:dyDescent="0.2">
      <c r="H89" s="32"/>
      <c r="I89" s="32"/>
      <c r="J89" s="1227"/>
      <c r="K89" s="1226"/>
      <c r="L89" s="1226"/>
      <c r="M89" s="1227"/>
      <c r="N89" s="1226"/>
      <c r="O89" s="1226"/>
      <c r="P89" s="1227"/>
      <c r="Q89" s="1226"/>
    </row>
    <row r="90" spans="1:51" x14ac:dyDescent="0.2">
      <c r="A90" s="32"/>
      <c r="B90" s="32"/>
      <c r="C90" s="32"/>
      <c r="D90" s="32"/>
      <c r="E90" s="32"/>
      <c r="H90" s="32"/>
      <c r="I90" s="32"/>
      <c r="J90" s="1227"/>
      <c r="K90" s="1226"/>
      <c r="L90" s="1226"/>
      <c r="M90" s="1227"/>
      <c r="N90" s="1226"/>
      <c r="O90" s="1226"/>
      <c r="P90" s="1227"/>
      <c r="Q90" s="1226"/>
      <c r="AB90" s="29" t="s">
        <v>1630</v>
      </c>
      <c r="AD90" s="29">
        <v>4</v>
      </c>
      <c r="AT90" s="29">
        <v>4</v>
      </c>
    </row>
    <row r="91" spans="1:51" ht="13.5" thickBot="1" x14ac:dyDescent="0.25">
      <c r="A91" s="32"/>
      <c r="B91" s="32"/>
      <c r="C91" s="32"/>
      <c r="D91" s="32"/>
      <c r="E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AX91" s="1024">
        <v>42915</v>
      </c>
    </row>
    <row r="92" spans="1:51" ht="13.5" thickTop="1" x14ac:dyDescent="0.2">
      <c r="A92" s="32"/>
      <c r="B92" s="1602"/>
      <c r="C92" s="32"/>
      <c r="D92" s="32"/>
      <c r="E92" s="32"/>
      <c r="AX92" s="82">
        <v>0</v>
      </c>
    </row>
    <row r="93" spans="1:51" x14ac:dyDescent="0.2">
      <c r="A93" s="32"/>
      <c r="B93" s="864"/>
      <c r="C93" s="32"/>
      <c r="D93" s="32"/>
      <c r="E93" s="32"/>
    </row>
    <row r="94" spans="1:51" x14ac:dyDescent="0.2">
      <c r="A94" s="32"/>
      <c r="B94" s="864"/>
      <c r="C94" s="32"/>
      <c r="D94" s="32"/>
      <c r="E94" s="32"/>
    </row>
    <row r="95" spans="1:51" x14ac:dyDescent="0.2">
      <c r="A95" s="32"/>
      <c r="B95" s="864"/>
      <c r="C95" s="32"/>
      <c r="D95" s="32"/>
      <c r="E95" s="32"/>
    </row>
    <row r="96" spans="1:51" x14ac:dyDescent="0.2">
      <c r="A96" s="32"/>
      <c r="B96" s="32"/>
      <c r="C96" s="32"/>
      <c r="D96" s="32"/>
      <c r="E96" s="32"/>
    </row>
    <row r="97" spans="1:5" x14ac:dyDescent="0.2">
      <c r="A97" s="32"/>
      <c r="B97" s="32"/>
      <c r="C97" s="32"/>
      <c r="D97" s="32"/>
      <c r="E97" s="32"/>
    </row>
    <row r="98" spans="1:5" x14ac:dyDescent="0.2">
      <c r="A98" s="32"/>
      <c r="B98" s="32"/>
      <c r="C98" s="32"/>
      <c r="D98" s="32"/>
      <c r="E98" s="32"/>
    </row>
    <row r="99" spans="1:5" x14ac:dyDescent="0.2">
      <c r="A99" s="32"/>
      <c r="B99" s="32"/>
      <c r="C99" s="32"/>
      <c r="D99" s="32"/>
      <c r="E99" s="32"/>
    </row>
    <row r="100" spans="1:5" x14ac:dyDescent="0.2">
      <c r="A100" s="32"/>
      <c r="B100" s="32"/>
      <c r="C100" s="32"/>
      <c r="D100" s="32"/>
      <c r="E100" s="32"/>
    </row>
    <row r="101" spans="1:5" x14ac:dyDescent="0.2">
      <c r="A101" s="32"/>
      <c r="B101" s="32"/>
      <c r="C101" s="32"/>
      <c r="D101" s="32"/>
      <c r="E101" s="32"/>
    </row>
  </sheetData>
  <sheetProtection algorithmName="SHA-512" hashValue="cbu9gsdFiAEx9uP+BKfgW9zcYY21en7XJRtZQWorWZiTO0SLTHZBet8J5AUB6t1jbdq2mTmU/0kb42dv4yjXDg==" saltValue="2lTHnt+Sjeyi6+DPV7lrXA==" spinCount="100000" sheet="1" objects="1" scenarios="1" selectLockedCells="1" selectUnlockedCell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1">
    <mergeCell ref="A85:B85"/>
    <mergeCell ref="A1:B3"/>
    <mergeCell ref="C1:K1"/>
    <mergeCell ref="C2:C3"/>
    <mergeCell ref="D2:E2"/>
    <mergeCell ref="F2:H2"/>
    <mergeCell ref="I2:K2"/>
    <mergeCell ref="A78:B78"/>
    <mergeCell ref="A76:B76"/>
    <mergeCell ref="A77:B77"/>
    <mergeCell ref="A79:B79"/>
    <mergeCell ref="A83:B83"/>
    <mergeCell ref="A84:B84"/>
    <mergeCell ref="A81:B81"/>
    <mergeCell ref="A82:B82"/>
    <mergeCell ref="A80:B80"/>
    <mergeCell ref="AY2:AY3"/>
    <mergeCell ref="Y2:Y3"/>
    <mergeCell ref="AA2:AA3"/>
    <mergeCell ref="AG2:AG3"/>
    <mergeCell ref="AU1:AU3"/>
    <mergeCell ref="AR2:AR3"/>
    <mergeCell ref="AS2:AS3"/>
    <mergeCell ref="AQ2:AQ3"/>
    <mergeCell ref="AM1:AT1"/>
    <mergeCell ref="AT2:AT3"/>
    <mergeCell ref="AM2:AM3"/>
    <mergeCell ref="AW1:AY1"/>
    <mergeCell ref="AF2:AF3"/>
    <mergeCell ref="AO2:AO3"/>
    <mergeCell ref="AC2:AC3"/>
    <mergeCell ref="AF1:AL1"/>
    <mergeCell ref="AH2:AL2"/>
    <mergeCell ref="AX2:AX3"/>
    <mergeCell ref="AN2:AN3"/>
    <mergeCell ref="AP2:AP3"/>
    <mergeCell ref="AV1:AV3"/>
    <mergeCell ref="AW2:AW3"/>
    <mergeCell ref="L2:N2"/>
    <mergeCell ref="O2:Q2"/>
    <mergeCell ref="L1:V1"/>
    <mergeCell ref="AB2:AB3"/>
    <mergeCell ref="R2:R3"/>
    <mergeCell ref="S2:S3"/>
    <mergeCell ref="W2:W3"/>
    <mergeCell ref="X2:X3"/>
    <mergeCell ref="W1:AE1"/>
    <mergeCell ref="Z2:Z3"/>
    <mergeCell ref="T2:V2"/>
    <mergeCell ref="AD2:AD3"/>
    <mergeCell ref="AE2:AE3"/>
  </mergeCells>
  <printOptions horizontalCentered="1"/>
  <pageMargins left="0.3" right="0.3" top="0.75" bottom="0.5" header="0.3" footer="0.3"/>
  <pageSetup paperSize="5" firstPageNumber="50" fitToWidth="0" orientation="portrait" r:id="rId2"/>
  <headerFooter alignWithMargins="0">
    <oddHeader>&amp;L&amp;"Arial,Bold"&amp;18&amp;K000000FY2021-22 Budget Letter
March 2022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84"/>
  <sheetViews>
    <sheetView zoomScaleNormal="100" workbookViewId="0">
      <selection sqref="A1:B3"/>
    </sheetView>
  </sheetViews>
  <sheetFormatPr defaultColWidth="8.85546875" defaultRowHeight="12.75" x14ac:dyDescent="0.2"/>
  <cols>
    <col min="1" max="1" width="4.7109375" style="31" customWidth="1"/>
    <col min="2" max="2" width="18.5703125" style="31" customWidth="1"/>
    <col min="3" max="3" width="16" style="31" customWidth="1"/>
    <col min="4" max="4" width="16.85546875" style="31" bestFit="1" customWidth="1"/>
    <col min="5" max="5" width="13.7109375" style="31" customWidth="1"/>
    <col min="6" max="7" width="16" style="31" customWidth="1"/>
    <col min="8" max="8" width="13.7109375" style="31" bestFit="1" customWidth="1"/>
    <col min="9" max="9" width="13.85546875" style="31" customWidth="1"/>
    <col min="10" max="10" width="15.5703125" style="31" bestFit="1" customWidth="1"/>
    <col min="11" max="11" width="13.7109375" style="31" customWidth="1"/>
    <col min="12" max="12" width="0" style="31" hidden="1" customWidth="1"/>
    <col min="13" max="16384" width="8.85546875" style="31"/>
  </cols>
  <sheetData>
    <row r="1" spans="1:12" ht="18.600000000000001" customHeight="1" x14ac:dyDescent="0.2">
      <c r="A1" s="1773" t="s">
        <v>0</v>
      </c>
      <c r="B1" s="1774"/>
      <c r="C1" s="1926" t="s">
        <v>342</v>
      </c>
      <c r="D1" s="1927"/>
      <c r="E1" s="1928"/>
      <c r="F1" s="1931" t="s">
        <v>343</v>
      </c>
      <c r="G1" s="1932"/>
      <c r="H1" s="1933"/>
      <c r="I1" s="1934" t="s">
        <v>303</v>
      </c>
      <c r="J1" s="1924" t="s">
        <v>925</v>
      </c>
      <c r="L1" s="344">
        <f>I79</f>
        <v>0.35</v>
      </c>
    </row>
    <row r="2" spans="1:12" ht="72.599999999999994" customHeight="1" x14ac:dyDescent="0.2">
      <c r="A2" s="1757"/>
      <c r="B2" s="1758"/>
      <c r="C2" s="1929" t="s">
        <v>1139</v>
      </c>
      <c r="D2" s="1929" t="s">
        <v>1140</v>
      </c>
      <c r="E2" s="84" t="s">
        <v>1043</v>
      </c>
      <c r="F2" s="1930" t="s">
        <v>1141</v>
      </c>
      <c r="G2" s="1930" t="s">
        <v>1142</v>
      </c>
      <c r="H2" s="85" t="s">
        <v>304</v>
      </c>
      <c r="I2" s="1935"/>
      <c r="J2" s="1925"/>
    </row>
    <row r="3" spans="1:12" ht="15.75" customHeight="1" x14ac:dyDescent="0.2">
      <c r="A3" s="1775"/>
      <c r="B3" s="1776"/>
      <c r="C3" s="1929"/>
      <c r="D3" s="1929"/>
      <c r="E3" s="336">
        <f>'7_Local Revenue'!AD76*J79</f>
        <v>14.318408999999999</v>
      </c>
      <c r="F3" s="1930"/>
      <c r="G3" s="1930"/>
      <c r="H3" s="337">
        <f>'7_Local Revenue'!AG76*J79</f>
        <v>6.9829200000000001E-3</v>
      </c>
      <c r="I3" s="1936"/>
      <c r="J3" s="1780"/>
    </row>
    <row r="4" spans="1:12" ht="14.25" customHeight="1" x14ac:dyDescent="0.2">
      <c r="A4" s="338"/>
      <c r="B4" s="338"/>
      <c r="C4" s="339">
        <v>1</v>
      </c>
      <c r="D4" s="340">
        <f t="shared" ref="D4:J4" si="0">1+C4</f>
        <v>2</v>
      </c>
      <c r="E4" s="340">
        <f t="shared" si="0"/>
        <v>3</v>
      </c>
      <c r="F4" s="340">
        <f t="shared" si="0"/>
        <v>4</v>
      </c>
      <c r="G4" s="340">
        <f t="shared" si="0"/>
        <v>5</v>
      </c>
      <c r="H4" s="340">
        <f t="shared" si="0"/>
        <v>6</v>
      </c>
      <c r="I4" s="341">
        <f t="shared" si="0"/>
        <v>7</v>
      </c>
      <c r="J4" s="340">
        <f t="shared" si="0"/>
        <v>8</v>
      </c>
    </row>
    <row r="5" spans="1:12" s="483" customFormat="1" ht="14.25" hidden="1" customHeight="1" x14ac:dyDescent="0.2">
      <c r="A5" s="829"/>
      <c r="B5" s="829"/>
      <c r="C5" s="830" t="s">
        <v>573</v>
      </c>
      <c r="D5" s="831" t="s">
        <v>573</v>
      </c>
      <c r="E5" s="831" t="s">
        <v>574</v>
      </c>
      <c r="F5" s="831" t="s">
        <v>573</v>
      </c>
      <c r="G5" s="831" t="s">
        <v>573</v>
      </c>
      <c r="H5" s="831" t="s">
        <v>574</v>
      </c>
      <c r="I5" s="831" t="s">
        <v>573</v>
      </c>
      <c r="J5" s="831" t="s">
        <v>574</v>
      </c>
    </row>
    <row r="6" spans="1:12" s="483" customFormat="1" ht="14.25" customHeight="1" x14ac:dyDescent="0.2">
      <c r="A6" s="829"/>
      <c r="B6" s="829"/>
      <c r="C6" s="830" t="s">
        <v>1565</v>
      </c>
      <c r="D6" s="831" t="s">
        <v>1334</v>
      </c>
      <c r="E6" s="831" t="s">
        <v>1203</v>
      </c>
      <c r="F6" s="831" t="s">
        <v>1335</v>
      </c>
      <c r="G6" s="831" t="s">
        <v>1336</v>
      </c>
      <c r="H6" s="831" t="s">
        <v>1204</v>
      </c>
      <c r="I6" s="831" t="s">
        <v>1337</v>
      </c>
      <c r="J6" s="831" t="s">
        <v>572</v>
      </c>
    </row>
    <row r="7" spans="1:12" ht="16.899999999999999" customHeight="1" x14ac:dyDescent="0.2">
      <c r="A7" s="493">
        <v>1</v>
      </c>
      <c r="B7" s="495" t="s">
        <v>5</v>
      </c>
      <c r="C7" s="497">
        <f>'7_Local Revenue'!AF7</f>
        <v>11867841</v>
      </c>
      <c r="D7" s="497">
        <f>'7_Local Revenue'!H7</f>
        <v>402278345</v>
      </c>
      <c r="E7" s="497">
        <f t="shared" ref="E7:E38" si="1">ROUND(D7*$E$3/1000,0)</f>
        <v>5759986</v>
      </c>
      <c r="F7" s="497">
        <f>'7_Local Revenue'!AK7</f>
        <v>12427018</v>
      </c>
      <c r="G7" s="497">
        <f>'7_Local Revenue'!AO7</f>
        <v>828467867</v>
      </c>
      <c r="H7" s="497">
        <f t="shared" ref="H7:H38" si="2">ROUND(G7*$H$3,0)</f>
        <v>5785125</v>
      </c>
      <c r="I7" s="497">
        <f>'7_Local Revenue'!AR7</f>
        <v>471551</v>
      </c>
      <c r="J7" s="499">
        <f t="shared" ref="J7:J38" si="3">E7+H7+I7</f>
        <v>12016662</v>
      </c>
    </row>
    <row r="8" spans="1:12" ht="16.899999999999999" customHeight="1" x14ac:dyDescent="0.2">
      <c r="A8" s="115">
        <v>2</v>
      </c>
      <c r="B8" s="342" t="s">
        <v>6</v>
      </c>
      <c r="C8" s="117">
        <f>'7_Local Revenue'!AF8</f>
        <v>5779410</v>
      </c>
      <c r="D8" s="117">
        <f>'7_Local Revenue'!H8</f>
        <v>120902421</v>
      </c>
      <c r="E8" s="117">
        <f t="shared" si="1"/>
        <v>1731130</v>
      </c>
      <c r="F8" s="117">
        <f>'7_Local Revenue'!AK8</f>
        <v>7690491</v>
      </c>
      <c r="G8" s="117">
        <f>'7_Local Revenue'!AO8</f>
        <v>256349700</v>
      </c>
      <c r="H8" s="117">
        <f t="shared" si="2"/>
        <v>1790069</v>
      </c>
      <c r="I8" s="117">
        <f>'7_Local Revenue'!AR8</f>
        <v>88467</v>
      </c>
      <c r="J8" s="343">
        <f t="shared" si="3"/>
        <v>3609666</v>
      </c>
    </row>
    <row r="9" spans="1:12" ht="16.899999999999999" customHeight="1" x14ac:dyDescent="0.2">
      <c r="A9" s="115">
        <v>3</v>
      </c>
      <c r="B9" s="342" t="s">
        <v>7</v>
      </c>
      <c r="C9" s="117">
        <f>'7_Local Revenue'!AF9</f>
        <v>88233675</v>
      </c>
      <c r="D9" s="117">
        <f>'7_Local Revenue'!H9</f>
        <v>1446724130.5</v>
      </c>
      <c r="E9" s="117">
        <f t="shared" si="1"/>
        <v>20714788</v>
      </c>
      <c r="F9" s="117">
        <f>'7_Local Revenue'!AK9</f>
        <v>66829877</v>
      </c>
      <c r="G9" s="117">
        <f>'7_Local Revenue'!AO9</f>
        <v>3341493850</v>
      </c>
      <c r="H9" s="117">
        <f t="shared" si="2"/>
        <v>23333384</v>
      </c>
      <c r="I9" s="117">
        <f>'7_Local Revenue'!AR9</f>
        <v>207737</v>
      </c>
      <c r="J9" s="343">
        <f t="shared" si="3"/>
        <v>44255909</v>
      </c>
    </row>
    <row r="10" spans="1:12" ht="16.899999999999999" customHeight="1" x14ac:dyDescent="0.2">
      <c r="A10" s="115">
        <v>4</v>
      </c>
      <c r="B10" s="342" t="s">
        <v>8</v>
      </c>
      <c r="C10" s="117">
        <f>'7_Local Revenue'!AF10</f>
        <v>7735468</v>
      </c>
      <c r="D10" s="117">
        <f>'7_Local Revenue'!H10</f>
        <v>199938011</v>
      </c>
      <c r="E10" s="117">
        <f t="shared" si="1"/>
        <v>2862794</v>
      </c>
      <c r="F10" s="117">
        <f>'7_Local Revenue'!AK10</f>
        <v>6525482</v>
      </c>
      <c r="G10" s="117">
        <f>'7_Local Revenue'!AO10</f>
        <v>217516067</v>
      </c>
      <c r="H10" s="117">
        <f t="shared" si="2"/>
        <v>1518897</v>
      </c>
      <c r="I10" s="117">
        <f>'7_Local Revenue'!AR10</f>
        <v>105111</v>
      </c>
      <c r="J10" s="343">
        <f t="shared" si="3"/>
        <v>4486802</v>
      </c>
    </row>
    <row r="11" spans="1:12" ht="16.899999999999999" customHeight="1" x14ac:dyDescent="0.2">
      <c r="A11" s="494">
        <v>5</v>
      </c>
      <c r="B11" s="496" t="s">
        <v>9</v>
      </c>
      <c r="C11" s="498">
        <f>'7_Local Revenue'!AF11</f>
        <v>3514037</v>
      </c>
      <c r="D11" s="498">
        <f>'7_Local Revenue'!H11</f>
        <v>149906681</v>
      </c>
      <c r="E11" s="498">
        <f t="shared" si="1"/>
        <v>2146425</v>
      </c>
      <c r="F11" s="498">
        <f>'7_Local Revenue'!AK11</f>
        <v>8351435</v>
      </c>
      <c r="G11" s="498">
        <f>'7_Local Revenue'!AO11</f>
        <v>477224857</v>
      </c>
      <c r="H11" s="498">
        <f t="shared" si="2"/>
        <v>3332423</v>
      </c>
      <c r="I11" s="498">
        <f>'7_Local Revenue'!AR11</f>
        <v>407317</v>
      </c>
      <c r="J11" s="500">
        <f t="shared" si="3"/>
        <v>5886165</v>
      </c>
    </row>
    <row r="12" spans="1:12" ht="16.899999999999999" customHeight="1" x14ac:dyDescent="0.2">
      <c r="A12" s="493">
        <v>6</v>
      </c>
      <c r="B12" s="495" t="s">
        <v>10</v>
      </c>
      <c r="C12" s="497">
        <f>'7_Local Revenue'!AF12</f>
        <v>14445180</v>
      </c>
      <c r="D12" s="497">
        <f>'7_Local Revenue'!H12</f>
        <v>274481446</v>
      </c>
      <c r="E12" s="497">
        <f t="shared" si="1"/>
        <v>3930138</v>
      </c>
      <c r="F12" s="497">
        <f>'7_Local Revenue'!AK12</f>
        <v>13503458</v>
      </c>
      <c r="G12" s="497">
        <f>'7_Local Revenue'!AO12</f>
        <v>628810685</v>
      </c>
      <c r="H12" s="497">
        <f t="shared" si="2"/>
        <v>4390935</v>
      </c>
      <c r="I12" s="497">
        <f>'7_Local Revenue'!AR12</f>
        <v>324659</v>
      </c>
      <c r="J12" s="499">
        <f t="shared" si="3"/>
        <v>8645732</v>
      </c>
    </row>
    <row r="13" spans="1:12" ht="16.899999999999999" customHeight="1" x14ac:dyDescent="0.2">
      <c r="A13" s="115">
        <v>7</v>
      </c>
      <c r="B13" s="342" t="s">
        <v>11</v>
      </c>
      <c r="C13" s="117">
        <f>'7_Local Revenue'!AF13</f>
        <v>21283562</v>
      </c>
      <c r="D13" s="117">
        <f>'7_Local Revenue'!H13</f>
        <v>335535562</v>
      </c>
      <c r="E13" s="117">
        <f t="shared" si="1"/>
        <v>4804335</v>
      </c>
      <c r="F13" s="117">
        <f>'7_Local Revenue'!AK13</f>
        <v>4949752</v>
      </c>
      <c r="G13" s="117">
        <f>'7_Local Revenue'!AO13</f>
        <v>233217814.99999997</v>
      </c>
      <c r="H13" s="117">
        <f t="shared" si="2"/>
        <v>1628541</v>
      </c>
      <c r="I13" s="117">
        <f>'7_Local Revenue'!AR13</f>
        <v>163872</v>
      </c>
      <c r="J13" s="343">
        <f t="shared" si="3"/>
        <v>6596748</v>
      </c>
    </row>
    <row r="14" spans="1:12" ht="16.899999999999999" customHeight="1" x14ac:dyDescent="0.2">
      <c r="A14" s="115">
        <v>8</v>
      </c>
      <c r="B14" s="342" t="s">
        <v>12</v>
      </c>
      <c r="C14" s="117">
        <f>'7_Local Revenue'!AF14</f>
        <v>66046190</v>
      </c>
      <c r="D14" s="117">
        <f>'7_Local Revenue'!H14</f>
        <v>1027419673</v>
      </c>
      <c r="E14" s="117">
        <f t="shared" si="1"/>
        <v>14711015</v>
      </c>
      <c r="F14" s="117">
        <f>'7_Local Revenue'!AK14</f>
        <v>48720733</v>
      </c>
      <c r="G14" s="117">
        <f>'7_Local Revenue'!AO14</f>
        <v>2784041886</v>
      </c>
      <c r="H14" s="117">
        <f t="shared" si="2"/>
        <v>19440742</v>
      </c>
      <c r="I14" s="117">
        <f>'7_Local Revenue'!AR14</f>
        <v>696295</v>
      </c>
      <c r="J14" s="343">
        <f t="shared" si="3"/>
        <v>34848052</v>
      </c>
    </row>
    <row r="15" spans="1:12" ht="16.899999999999999" customHeight="1" x14ac:dyDescent="0.2">
      <c r="A15" s="115">
        <v>9</v>
      </c>
      <c r="B15" s="342" t="s">
        <v>13</v>
      </c>
      <c r="C15" s="117">
        <f>'7_Local Revenue'!AF15</f>
        <v>134596294</v>
      </c>
      <c r="D15" s="117">
        <f>'7_Local Revenue'!H15</f>
        <v>1823404377</v>
      </c>
      <c r="E15" s="117">
        <f t="shared" si="1"/>
        <v>26108250</v>
      </c>
      <c r="F15" s="117">
        <f>'7_Local Revenue'!AK15</f>
        <v>79496736</v>
      </c>
      <c r="G15" s="117">
        <f>'7_Local Revenue'!AO15</f>
        <v>5299782400</v>
      </c>
      <c r="H15" s="117">
        <f t="shared" si="2"/>
        <v>37007957</v>
      </c>
      <c r="I15" s="117">
        <f>'7_Local Revenue'!AR15</f>
        <v>3011992</v>
      </c>
      <c r="J15" s="343">
        <f t="shared" si="3"/>
        <v>66128199</v>
      </c>
    </row>
    <row r="16" spans="1:12" ht="16.899999999999999" customHeight="1" x14ac:dyDescent="0.2">
      <c r="A16" s="494">
        <v>10</v>
      </c>
      <c r="B16" s="496" t="s">
        <v>14</v>
      </c>
      <c r="C16" s="498">
        <f>'7_Local Revenue'!AF16</f>
        <v>71539322</v>
      </c>
      <c r="D16" s="498">
        <f>'7_Local Revenue'!H16</f>
        <v>2458826029</v>
      </c>
      <c r="E16" s="498">
        <f t="shared" si="1"/>
        <v>35206477</v>
      </c>
      <c r="F16" s="498">
        <f>'7_Local Revenue'!AK16</f>
        <v>153260354</v>
      </c>
      <c r="G16" s="498">
        <f>'7_Local Revenue'!AO16</f>
        <v>6130414160</v>
      </c>
      <c r="H16" s="498">
        <f t="shared" si="2"/>
        <v>42808192</v>
      </c>
      <c r="I16" s="498">
        <f>'7_Local Revenue'!AR16</f>
        <v>1029161</v>
      </c>
      <c r="J16" s="500">
        <f t="shared" si="3"/>
        <v>79043830</v>
      </c>
      <c r="K16" s="40"/>
      <c r="L16" s="40"/>
    </row>
    <row r="17" spans="1:12" ht="16.899999999999999" customHeight="1" x14ac:dyDescent="0.2">
      <c r="A17" s="493">
        <v>11</v>
      </c>
      <c r="B17" s="495" t="s">
        <v>15</v>
      </c>
      <c r="C17" s="497">
        <f>'7_Local Revenue'!AF17</f>
        <v>2939421</v>
      </c>
      <c r="D17" s="497">
        <f>'7_Local Revenue'!H17</f>
        <v>63572969</v>
      </c>
      <c r="E17" s="497">
        <f t="shared" si="1"/>
        <v>910264</v>
      </c>
      <c r="F17" s="497">
        <f>'7_Local Revenue'!AK17</f>
        <v>2279931</v>
      </c>
      <c r="G17" s="497">
        <f>'7_Local Revenue'!AO17</f>
        <v>113996550</v>
      </c>
      <c r="H17" s="497">
        <f t="shared" si="2"/>
        <v>796029</v>
      </c>
      <c r="I17" s="497">
        <f>'7_Local Revenue'!AR17</f>
        <v>77554</v>
      </c>
      <c r="J17" s="499">
        <f t="shared" si="3"/>
        <v>1783847</v>
      </c>
      <c r="K17" s="40"/>
      <c r="L17" s="40"/>
    </row>
    <row r="18" spans="1:12" ht="16.899999999999999" customHeight="1" x14ac:dyDescent="0.2">
      <c r="A18" s="115">
        <v>12</v>
      </c>
      <c r="B18" s="342" t="s">
        <v>16</v>
      </c>
      <c r="C18" s="117">
        <f>'7_Local Revenue'!AF18</f>
        <v>11395518</v>
      </c>
      <c r="D18" s="117">
        <f>'7_Local Revenue'!H18</f>
        <v>280739606.40000004</v>
      </c>
      <c r="E18" s="117">
        <f t="shared" si="1"/>
        <v>4019745</v>
      </c>
      <c r="F18" s="117">
        <f>'7_Local Revenue'!AK18</f>
        <v>0</v>
      </c>
      <c r="G18" s="117">
        <f>'7_Local Revenue'!AO18</f>
        <v>230906229</v>
      </c>
      <c r="H18" s="117">
        <f t="shared" si="2"/>
        <v>1612400</v>
      </c>
      <c r="I18" s="117">
        <f>'7_Local Revenue'!AR18</f>
        <v>559116</v>
      </c>
      <c r="J18" s="343">
        <f t="shared" si="3"/>
        <v>6191261</v>
      </c>
      <c r="K18" s="40"/>
      <c r="L18" s="40"/>
    </row>
    <row r="19" spans="1:12" ht="16.899999999999999" customHeight="1" x14ac:dyDescent="0.2">
      <c r="A19" s="115">
        <v>13</v>
      </c>
      <c r="B19" s="342" t="s">
        <v>17</v>
      </c>
      <c r="C19" s="117">
        <f>'7_Local Revenue'!AF19</f>
        <v>927027</v>
      </c>
      <c r="D19" s="117">
        <f>'7_Local Revenue'!H19</f>
        <v>40435544</v>
      </c>
      <c r="E19" s="117">
        <f t="shared" si="1"/>
        <v>578973</v>
      </c>
      <c r="F19" s="117">
        <f>'7_Local Revenue'!AK19</f>
        <v>2669130</v>
      </c>
      <c r="G19" s="117">
        <f>'7_Local Revenue'!AO19</f>
        <v>88971000</v>
      </c>
      <c r="H19" s="117">
        <f t="shared" si="2"/>
        <v>621277</v>
      </c>
      <c r="I19" s="117">
        <f>'7_Local Revenue'!AR19</f>
        <v>123251</v>
      </c>
      <c r="J19" s="343">
        <f t="shared" si="3"/>
        <v>1323501</v>
      </c>
      <c r="K19" s="40"/>
      <c r="L19" s="40"/>
    </row>
    <row r="20" spans="1:12" ht="16.899999999999999" customHeight="1" x14ac:dyDescent="0.2">
      <c r="A20" s="115">
        <v>14</v>
      </c>
      <c r="B20" s="342" t="s">
        <v>18</v>
      </c>
      <c r="C20" s="117">
        <f>'7_Local Revenue'!AF20</f>
        <v>4468057</v>
      </c>
      <c r="D20" s="117">
        <f>'7_Local Revenue'!H20</f>
        <v>129508498</v>
      </c>
      <c r="E20" s="117">
        <f t="shared" si="1"/>
        <v>1854356</v>
      </c>
      <c r="F20" s="117">
        <f>'7_Local Revenue'!AK20</f>
        <v>2643264</v>
      </c>
      <c r="G20" s="117">
        <f>'7_Local Revenue'!AO20</f>
        <v>132163200</v>
      </c>
      <c r="H20" s="117">
        <f t="shared" si="2"/>
        <v>922885</v>
      </c>
      <c r="I20" s="117">
        <f>'7_Local Revenue'!AR20</f>
        <v>133667</v>
      </c>
      <c r="J20" s="343">
        <f t="shared" si="3"/>
        <v>2910908</v>
      </c>
      <c r="K20" s="40"/>
      <c r="L20" s="40"/>
    </row>
    <row r="21" spans="1:12" ht="16.899999999999999" customHeight="1" x14ac:dyDescent="0.2">
      <c r="A21" s="494">
        <v>15</v>
      </c>
      <c r="B21" s="496" t="s">
        <v>19</v>
      </c>
      <c r="C21" s="498">
        <f>'7_Local Revenue'!AF21</f>
        <v>5450199</v>
      </c>
      <c r="D21" s="498">
        <f>'7_Local Revenue'!H21</f>
        <v>135789210</v>
      </c>
      <c r="E21" s="498">
        <f t="shared" si="1"/>
        <v>1944285</v>
      </c>
      <c r="F21" s="498">
        <f>'7_Local Revenue'!AK21</f>
        <v>5581235</v>
      </c>
      <c r="G21" s="498">
        <f>'7_Local Revenue'!AO21</f>
        <v>279061750</v>
      </c>
      <c r="H21" s="498">
        <f t="shared" si="2"/>
        <v>1948666</v>
      </c>
      <c r="I21" s="498">
        <f>'7_Local Revenue'!AR21</f>
        <v>176970</v>
      </c>
      <c r="J21" s="500">
        <f t="shared" si="3"/>
        <v>4069921</v>
      </c>
      <c r="K21" s="40"/>
      <c r="L21" s="40"/>
    </row>
    <row r="22" spans="1:12" ht="16.899999999999999" customHeight="1" x14ac:dyDescent="0.2">
      <c r="A22" s="493">
        <v>16</v>
      </c>
      <c r="B22" s="495" t="s">
        <v>20</v>
      </c>
      <c r="C22" s="497">
        <f>'7_Local Revenue'!AF22</f>
        <v>42702812</v>
      </c>
      <c r="D22" s="497">
        <f>'7_Local Revenue'!H22</f>
        <v>716445294</v>
      </c>
      <c r="E22" s="497">
        <f t="shared" si="1"/>
        <v>10258357</v>
      </c>
      <c r="F22" s="497">
        <f>'7_Local Revenue'!AK22</f>
        <v>25844708</v>
      </c>
      <c r="G22" s="497">
        <f>'7_Local Revenue'!AO22</f>
        <v>1033788320</v>
      </c>
      <c r="H22" s="497">
        <f t="shared" si="2"/>
        <v>7218861</v>
      </c>
      <c r="I22" s="497">
        <f>'7_Local Revenue'!AR22</f>
        <v>781841</v>
      </c>
      <c r="J22" s="499">
        <f t="shared" si="3"/>
        <v>18259059</v>
      </c>
      <c r="K22" s="40"/>
      <c r="L22" s="40"/>
    </row>
    <row r="23" spans="1:12" ht="16.899999999999999" customHeight="1" x14ac:dyDescent="0.2">
      <c r="A23" s="115">
        <v>17</v>
      </c>
      <c r="B23" s="342" t="s">
        <v>21</v>
      </c>
      <c r="C23" s="117">
        <f>'7_Local Revenue'!AF23</f>
        <v>172923677</v>
      </c>
      <c r="D23" s="117">
        <f>'7_Local Revenue'!H23</f>
        <v>3955995189.9200001</v>
      </c>
      <c r="E23" s="117">
        <f t="shared" si="1"/>
        <v>56643557</v>
      </c>
      <c r="F23" s="117">
        <f>'7_Local Revenue'!AK23</f>
        <v>178160212</v>
      </c>
      <c r="G23" s="117">
        <f>'7_Local Revenue'!AO23</f>
        <v>8908010600</v>
      </c>
      <c r="H23" s="117">
        <f t="shared" si="2"/>
        <v>62203925</v>
      </c>
      <c r="I23" s="117">
        <f>'7_Local Revenue'!AR23</f>
        <v>3979947</v>
      </c>
      <c r="J23" s="343">
        <f t="shared" si="3"/>
        <v>122827429</v>
      </c>
    </row>
    <row r="24" spans="1:12" ht="16.899999999999999" customHeight="1" x14ac:dyDescent="0.2">
      <c r="A24" s="115">
        <v>18</v>
      </c>
      <c r="B24" s="342" t="s">
        <v>22</v>
      </c>
      <c r="C24" s="117">
        <f>'7_Local Revenue'!AF24</f>
        <v>791976</v>
      </c>
      <c r="D24" s="117">
        <f>'7_Local Revenue'!H24</f>
        <v>48792697</v>
      </c>
      <c r="E24" s="117">
        <f t="shared" si="1"/>
        <v>698634</v>
      </c>
      <c r="F24" s="117">
        <f>'7_Local Revenue'!AK24</f>
        <v>1815260</v>
      </c>
      <c r="G24" s="117">
        <f>'7_Local Revenue'!AO24</f>
        <v>60508667</v>
      </c>
      <c r="H24" s="117">
        <f t="shared" si="2"/>
        <v>422527</v>
      </c>
      <c r="I24" s="117">
        <f>'7_Local Revenue'!AR24</f>
        <v>120279</v>
      </c>
      <c r="J24" s="343">
        <f t="shared" si="3"/>
        <v>1241440</v>
      </c>
    </row>
    <row r="25" spans="1:12" ht="16.899999999999999" customHeight="1" x14ac:dyDescent="0.2">
      <c r="A25" s="115">
        <v>19</v>
      </c>
      <c r="B25" s="342" t="s">
        <v>23</v>
      </c>
      <c r="C25" s="117">
        <f>'7_Local Revenue'!AF25</f>
        <v>3771785</v>
      </c>
      <c r="D25" s="117">
        <f>'7_Local Revenue'!H25</f>
        <v>187009707</v>
      </c>
      <c r="E25" s="117">
        <f t="shared" si="1"/>
        <v>2677681</v>
      </c>
      <c r="F25" s="117">
        <f>'7_Local Revenue'!AK25</f>
        <v>3717156</v>
      </c>
      <c r="G25" s="117">
        <f>'7_Local Revenue'!AO25</f>
        <v>185857800</v>
      </c>
      <c r="H25" s="117">
        <f t="shared" si="2"/>
        <v>1297830</v>
      </c>
      <c r="I25" s="117">
        <f>'7_Local Revenue'!AR25</f>
        <v>72748</v>
      </c>
      <c r="J25" s="343">
        <f t="shared" si="3"/>
        <v>4048259</v>
      </c>
    </row>
    <row r="26" spans="1:12" ht="16.899999999999999" customHeight="1" x14ac:dyDescent="0.2">
      <c r="A26" s="494">
        <v>20</v>
      </c>
      <c r="B26" s="496" t="s">
        <v>24</v>
      </c>
      <c r="C26" s="498">
        <f>'7_Local Revenue'!AF26</f>
        <v>7660638</v>
      </c>
      <c r="D26" s="498">
        <f>'7_Local Revenue'!H26</f>
        <v>245022606</v>
      </c>
      <c r="E26" s="498">
        <f t="shared" si="1"/>
        <v>3508334</v>
      </c>
      <c r="F26" s="498">
        <f>'7_Local Revenue'!AK26</f>
        <v>7580227</v>
      </c>
      <c r="G26" s="498">
        <f>'7_Local Revenue'!AO26</f>
        <v>379011350</v>
      </c>
      <c r="H26" s="498">
        <f t="shared" si="2"/>
        <v>2646606</v>
      </c>
      <c r="I26" s="498">
        <f>'7_Local Revenue'!AR26</f>
        <v>207124</v>
      </c>
      <c r="J26" s="500">
        <f t="shared" si="3"/>
        <v>6362064</v>
      </c>
    </row>
    <row r="27" spans="1:12" ht="16.899999999999999" customHeight="1" x14ac:dyDescent="0.2">
      <c r="A27" s="493">
        <v>21</v>
      </c>
      <c r="B27" s="495" t="s">
        <v>25</v>
      </c>
      <c r="C27" s="497">
        <f>'7_Local Revenue'!AF27</f>
        <v>2558649</v>
      </c>
      <c r="D27" s="497">
        <f>'7_Local Revenue'!H27</f>
        <v>106912293</v>
      </c>
      <c r="E27" s="497">
        <f t="shared" si="1"/>
        <v>1530814</v>
      </c>
      <c r="F27" s="497">
        <f>'7_Local Revenue'!AK27</f>
        <v>5543815</v>
      </c>
      <c r="G27" s="497">
        <f>'7_Local Revenue'!AO27</f>
        <v>277190750</v>
      </c>
      <c r="H27" s="497">
        <f t="shared" si="2"/>
        <v>1935601</v>
      </c>
      <c r="I27" s="497">
        <f>'7_Local Revenue'!AR27</f>
        <v>79266</v>
      </c>
      <c r="J27" s="499">
        <f t="shared" si="3"/>
        <v>3545681</v>
      </c>
    </row>
    <row r="28" spans="1:12" ht="16.899999999999999" customHeight="1" x14ac:dyDescent="0.2">
      <c r="A28" s="115">
        <v>22</v>
      </c>
      <c r="B28" s="342" t="s">
        <v>26</v>
      </c>
      <c r="C28" s="117">
        <f>'7_Local Revenue'!AF28</f>
        <v>3305883</v>
      </c>
      <c r="D28" s="117">
        <f>'7_Local Revenue'!H28</f>
        <v>57251560</v>
      </c>
      <c r="E28" s="117">
        <f t="shared" si="1"/>
        <v>819751</v>
      </c>
      <c r="F28" s="117">
        <f>'7_Local Revenue'!AK28</f>
        <v>2804660</v>
      </c>
      <c r="G28" s="117">
        <f>'7_Local Revenue'!AO28</f>
        <v>140233000</v>
      </c>
      <c r="H28" s="117">
        <f t="shared" si="2"/>
        <v>979236</v>
      </c>
      <c r="I28" s="117">
        <f>'7_Local Revenue'!AR28</f>
        <v>378456</v>
      </c>
      <c r="J28" s="343">
        <f t="shared" si="3"/>
        <v>2177443</v>
      </c>
    </row>
    <row r="29" spans="1:12" ht="16.899999999999999" customHeight="1" x14ac:dyDescent="0.2">
      <c r="A29" s="115">
        <v>23</v>
      </c>
      <c r="B29" s="342" t="s">
        <v>27</v>
      </c>
      <c r="C29" s="117">
        <f>'7_Local Revenue'!AF29</f>
        <v>19220323</v>
      </c>
      <c r="D29" s="117">
        <f>'7_Local Revenue'!H29</f>
        <v>603540952</v>
      </c>
      <c r="E29" s="117">
        <f t="shared" si="1"/>
        <v>8641746</v>
      </c>
      <c r="F29" s="117">
        <f>'7_Local Revenue'!AK29</f>
        <v>26361116</v>
      </c>
      <c r="G29" s="117">
        <f>'7_Local Revenue'!AO29</f>
        <v>1318055800</v>
      </c>
      <c r="H29" s="117">
        <f t="shared" si="2"/>
        <v>9203878</v>
      </c>
      <c r="I29" s="117">
        <f>'7_Local Revenue'!AR29</f>
        <v>482886</v>
      </c>
      <c r="J29" s="343">
        <f t="shared" si="3"/>
        <v>18328510</v>
      </c>
    </row>
    <row r="30" spans="1:12" ht="16.899999999999999" customHeight="1" x14ac:dyDescent="0.2">
      <c r="A30" s="115">
        <v>24</v>
      </c>
      <c r="B30" s="342" t="s">
        <v>28</v>
      </c>
      <c r="C30" s="117">
        <f>'7_Local Revenue'!AF30</f>
        <v>40615553</v>
      </c>
      <c r="D30" s="117">
        <f>'7_Local Revenue'!H30</f>
        <v>654380408</v>
      </c>
      <c r="E30" s="117">
        <f t="shared" si="1"/>
        <v>9369686</v>
      </c>
      <c r="F30" s="117">
        <f>'7_Local Revenue'!AK30</f>
        <v>29103509</v>
      </c>
      <c r="G30" s="117">
        <f>'7_Local Revenue'!AO30</f>
        <v>1455175450</v>
      </c>
      <c r="H30" s="117">
        <f t="shared" si="2"/>
        <v>10161374</v>
      </c>
      <c r="I30" s="117">
        <f>'7_Local Revenue'!AR30</f>
        <v>136804</v>
      </c>
      <c r="J30" s="343">
        <f t="shared" si="3"/>
        <v>19667864</v>
      </c>
    </row>
    <row r="31" spans="1:12" ht="16.899999999999999" customHeight="1" x14ac:dyDescent="0.2">
      <c r="A31" s="494">
        <v>25</v>
      </c>
      <c r="B31" s="496" t="s">
        <v>29</v>
      </c>
      <c r="C31" s="498">
        <f>'7_Local Revenue'!AF31</f>
        <v>5192773</v>
      </c>
      <c r="D31" s="498">
        <f>'7_Local Revenue'!H31</f>
        <v>206650160</v>
      </c>
      <c r="E31" s="498">
        <f t="shared" si="1"/>
        <v>2958902</v>
      </c>
      <c r="F31" s="498">
        <f>'7_Local Revenue'!AK31</f>
        <v>5157087</v>
      </c>
      <c r="G31" s="498">
        <f>'7_Local Revenue'!AO31</f>
        <v>171902900</v>
      </c>
      <c r="H31" s="498">
        <f t="shared" si="2"/>
        <v>1200384</v>
      </c>
      <c r="I31" s="498">
        <f>'7_Local Revenue'!AR31</f>
        <v>86554</v>
      </c>
      <c r="J31" s="500">
        <f t="shared" si="3"/>
        <v>4245840</v>
      </c>
    </row>
    <row r="32" spans="1:12" ht="16.899999999999999" customHeight="1" x14ac:dyDescent="0.2">
      <c r="A32" s="493">
        <v>26</v>
      </c>
      <c r="B32" s="495" t="s">
        <v>30</v>
      </c>
      <c r="C32" s="497">
        <f>'7_Local Revenue'!AF32</f>
        <v>116415844</v>
      </c>
      <c r="D32" s="497">
        <f>'7_Local Revenue'!H32</f>
        <v>3828402592</v>
      </c>
      <c r="E32" s="497">
        <f t="shared" si="1"/>
        <v>54816634</v>
      </c>
      <c r="F32" s="497">
        <f>'7_Local Revenue'!AK32</f>
        <v>204854529</v>
      </c>
      <c r="G32" s="497">
        <f>'7_Local Revenue'!AO32</f>
        <v>10242726450</v>
      </c>
      <c r="H32" s="497">
        <f t="shared" si="2"/>
        <v>71524139</v>
      </c>
      <c r="I32" s="497">
        <f>'7_Local Revenue'!AR32</f>
        <v>1826924</v>
      </c>
      <c r="J32" s="499">
        <f t="shared" si="3"/>
        <v>128167697</v>
      </c>
    </row>
    <row r="33" spans="1:10" ht="16.899999999999999" customHeight="1" x14ac:dyDescent="0.2">
      <c r="A33" s="115">
        <v>27</v>
      </c>
      <c r="B33" s="342" t="s">
        <v>31</v>
      </c>
      <c r="C33" s="117">
        <f>'7_Local Revenue'!AF33</f>
        <v>8591212</v>
      </c>
      <c r="D33" s="117">
        <f>'7_Local Revenue'!H33</f>
        <v>235455139</v>
      </c>
      <c r="E33" s="117">
        <f t="shared" si="1"/>
        <v>3371343</v>
      </c>
      <c r="F33" s="117">
        <f>'7_Local Revenue'!AK33</f>
        <v>11883984</v>
      </c>
      <c r="G33" s="117">
        <f>'7_Local Revenue'!AO33</f>
        <v>475359360</v>
      </c>
      <c r="H33" s="117">
        <f t="shared" si="2"/>
        <v>3319396</v>
      </c>
      <c r="I33" s="117">
        <f>'7_Local Revenue'!AR33</f>
        <v>319587</v>
      </c>
      <c r="J33" s="343">
        <f t="shared" si="3"/>
        <v>7010326</v>
      </c>
    </row>
    <row r="34" spans="1:10" ht="16.899999999999999" customHeight="1" x14ac:dyDescent="0.2">
      <c r="A34" s="115">
        <v>28</v>
      </c>
      <c r="B34" s="342" t="s">
        <v>32</v>
      </c>
      <c r="C34" s="117">
        <f>'7_Local Revenue'!AF34</f>
        <v>75557810</v>
      </c>
      <c r="D34" s="117">
        <f>'7_Local Revenue'!H34</f>
        <v>2349992652</v>
      </c>
      <c r="E34" s="117">
        <f t="shared" si="1"/>
        <v>33648156</v>
      </c>
      <c r="F34" s="117">
        <f>'7_Local Revenue'!AK34</f>
        <v>115313892</v>
      </c>
      <c r="G34" s="117">
        <f>'7_Local Revenue'!AO34</f>
        <v>5765694600</v>
      </c>
      <c r="H34" s="117">
        <f t="shared" si="2"/>
        <v>40261384</v>
      </c>
      <c r="I34" s="117">
        <f>'7_Local Revenue'!AR34</f>
        <v>2423775</v>
      </c>
      <c r="J34" s="343">
        <f t="shared" si="3"/>
        <v>76333315</v>
      </c>
    </row>
    <row r="35" spans="1:10" ht="16.899999999999999" customHeight="1" x14ac:dyDescent="0.2">
      <c r="A35" s="115">
        <v>29</v>
      </c>
      <c r="B35" s="342" t="s">
        <v>33</v>
      </c>
      <c r="C35" s="117">
        <f>'7_Local Revenue'!AF35</f>
        <v>40735708</v>
      </c>
      <c r="D35" s="117">
        <f>'7_Local Revenue'!H35</f>
        <v>967189029</v>
      </c>
      <c r="E35" s="117">
        <f t="shared" si="1"/>
        <v>13848608</v>
      </c>
      <c r="F35" s="117">
        <f>'7_Local Revenue'!AK35</f>
        <v>31584714</v>
      </c>
      <c r="G35" s="117">
        <f>'7_Local Revenue'!AO35</f>
        <v>1579235700</v>
      </c>
      <c r="H35" s="117">
        <f t="shared" si="2"/>
        <v>11027677</v>
      </c>
      <c r="I35" s="117">
        <f>'7_Local Revenue'!AR35</f>
        <v>465849</v>
      </c>
      <c r="J35" s="343">
        <f t="shared" si="3"/>
        <v>25342134</v>
      </c>
    </row>
    <row r="36" spans="1:10" ht="16.899999999999999" customHeight="1" x14ac:dyDescent="0.2">
      <c r="A36" s="494">
        <v>30</v>
      </c>
      <c r="B36" s="496" t="s">
        <v>34</v>
      </c>
      <c r="C36" s="498">
        <f>'7_Local Revenue'!AF36</f>
        <v>3777188</v>
      </c>
      <c r="D36" s="498">
        <f>'7_Local Revenue'!H36</f>
        <v>86553090</v>
      </c>
      <c r="E36" s="498">
        <f t="shared" si="1"/>
        <v>1239303</v>
      </c>
      <c r="F36" s="498">
        <f>'7_Local Revenue'!AK36</f>
        <v>7834339</v>
      </c>
      <c r="G36" s="498">
        <f>'7_Local Revenue'!AO36</f>
        <v>261144633</v>
      </c>
      <c r="H36" s="498">
        <f t="shared" si="2"/>
        <v>1823552</v>
      </c>
      <c r="I36" s="498">
        <f>'7_Local Revenue'!AR36</f>
        <v>74770</v>
      </c>
      <c r="J36" s="500">
        <f t="shared" si="3"/>
        <v>3137625</v>
      </c>
    </row>
    <row r="37" spans="1:10" ht="16.899999999999999" customHeight="1" x14ac:dyDescent="0.2">
      <c r="A37" s="493">
        <v>31</v>
      </c>
      <c r="B37" s="495" t="s">
        <v>35</v>
      </c>
      <c r="C37" s="497">
        <f>'7_Local Revenue'!AF37</f>
        <v>20540965</v>
      </c>
      <c r="D37" s="497">
        <f>'7_Local Revenue'!H37</f>
        <v>476000781</v>
      </c>
      <c r="E37" s="497">
        <f t="shared" si="1"/>
        <v>6815574</v>
      </c>
      <c r="F37" s="497">
        <f>'7_Local Revenue'!AK37</f>
        <v>17711354</v>
      </c>
      <c r="G37" s="497">
        <f>'7_Local Revenue'!AO37</f>
        <v>885567700</v>
      </c>
      <c r="H37" s="497">
        <f t="shared" si="2"/>
        <v>6183848</v>
      </c>
      <c r="I37" s="497">
        <f>'7_Local Revenue'!AR37</f>
        <v>342036</v>
      </c>
      <c r="J37" s="499">
        <f t="shared" si="3"/>
        <v>13341458</v>
      </c>
    </row>
    <row r="38" spans="1:10" ht="16.899999999999999" customHeight="1" x14ac:dyDescent="0.2">
      <c r="A38" s="115">
        <v>32</v>
      </c>
      <c r="B38" s="342" t="s">
        <v>36</v>
      </c>
      <c r="C38" s="117">
        <f>'7_Local Revenue'!AF38</f>
        <v>18605797</v>
      </c>
      <c r="D38" s="117">
        <f>'7_Local Revenue'!H38</f>
        <v>571266515</v>
      </c>
      <c r="E38" s="117">
        <f t="shared" si="1"/>
        <v>8179628</v>
      </c>
      <c r="F38" s="117">
        <f>'7_Local Revenue'!AK38</f>
        <v>55382711</v>
      </c>
      <c r="G38" s="117">
        <f>'7_Local Revenue'!AO38</f>
        <v>2215308440</v>
      </c>
      <c r="H38" s="117">
        <f t="shared" si="2"/>
        <v>15469322</v>
      </c>
      <c r="I38" s="117">
        <f>'7_Local Revenue'!AR38</f>
        <v>985963</v>
      </c>
      <c r="J38" s="343">
        <f t="shared" si="3"/>
        <v>24634913</v>
      </c>
    </row>
    <row r="39" spans="1:10" ht="16.899999999999999" customHeight="1" x14ac:dyDescent="0.2">
      <c r="A39" s="115">
        <v>33</v>
      </c>
      <c r="B39" s="342" t="s">
        <v>37</v>
      </c>
      <c r="C39" s="117">
        <f>'7_Local Revenue'!AF39</f>
        <v>2369661</v>
      </c>
      <c r="D39" s="117">
        <f>'7_Local Revenue'!H39</f>
        <v>107315252</v>
      </c>
      <c r="E39" s="117">
        <f t="shared" ref="E39:E70" si="4">ROUND(D39*$E$3/1000,0)</f>
        <v>1536584</v>
      </c>
      <c r="F39" s="117">
        <f>'7_Local Revenue'!AK39</f>
        <v>3740037</v>
      </c>
      <c r="G39" s="117">
        <f>'7_Local Revenue'!AO39</f>
        <v>149601480</v>
      </c>
      <c r="H39" s="117">
        <f t="shared" ref="H39:H70" si="5">ROUND(G39*$H$3,0)</f>
        <v>1044655</v>
      </c>
      <c r="I39" s="117">
        <f>'7_Local Revenue'!AR39</f>
        <v>92064</v>
      </c>
      <c r="J39" s="343">
        <f t="shared" ref="J39:J70" si="6">E39+H39+I39</f>
        <v>2673303</v>
      </c>
    </row>
    <row r="40" spans="1:10" ht="16.899999999999999" customHeight="1" x14ac:dyDescent="0.2">
      <c r="A40" s="115">
        <v>34</v>
      </c>
      <c r="B40" s="342" t="s">
        <v>38</v>
      </c>
      <c r="C40" s="117">
        <f>'7_Local Revenue'!AF40</f>
        <v>5673889</v>
      </c>
      <c r="D40" s="117">
        <f>'7_Local Revenue'!H40</f>
        <v>149493333</v>
      </c>
      <c r="E40" s="117">
        <f t="shared" si="4"/>
        <v>2140507</v>
      </c>
      <c r="F40" s="117">
        <f>'7_Local Revenue'!AK40</f>
        <v>6911687</v>
      </c>
      <c r="G40" s="117">
        <f>'7_Local Revenue'!AO40</f>
        <v>344409705</v>
      </c>
      <c r="H40" s="117">
        <f t="shared" si="5"/>
        <v>2404985</v>
      </c>
      <c r="I40" s="117">
        <f>'7_Local Revenue'!AR40</f>
        <v>197757</v>
      </c>
      <c r="J40" s="343">
        <f>E40+H40+I40</f>
        <v>4743249</v>
      </c>
    </row>
    <row r="41" spans="1:10" ht="16.899999999999999" customHeight="1" x14ac:dyDescent="0.2">
      <c r="A41" s="494">
        <v>35</v>
      </c>
      <c r="B41" s="496" t="s">
        <v>39</v>
      </c>
      <c r="C41" s="498">
        <f>'7_Local Revenue'!AF41</f>
        <v>10061049</v>
      </c>
      <c r="D41" s="498">
        <f>'7_Local Revenue'!H41</f>
        <v>359075523</v>
      </c>
      <c r="E41" s="498">
        <f t="shared" si="4"/>
        <v>5141390</v>
      </c>
      <c r="F41" s="498">
        <f>'7_Local Revenue'!AK41</f>
        <v>16724606</v>
      </c>
      <c r="G41" s="498">
        <f>'7_Local Revenue'!AO41</f>
        <v>668984240</v>
      </c>
      <c r="H41" s="498">
        <f t="shared" si="5"/>
        <v>4671463</v>
      </c>
      <c r="I41" s="498">
        <f>'7_Local Revenue'!AR41</f>
        <v>384232</v>
      </c>
      <c r="J41" s="500">
        <f t="shared" si="6"/>
        <v>10197085</v>
      </c>
    </row>
    <row r="42" spans="1:10" s="150" customFormat="1" ht="16.899999999999999" customHeight="1" x14ac:dyDescent="0.2">
      <c r="A42" s="493">
        <v>36</v>
      </c>
      <c r="B42" s="495" t="s">
        <v>40</v>
      </c>
      <c r="C42" s="497">
        <f>'7_Local Revenue'!AF42</f>
        <v>189200388</v>
      </c>
      <c r="D42" s="497">
        <f>'7_Local Revenue'!H42</f>
        <v>4255528387.0000005</v>
      </c>
      <c r="E42" s="497">
        <f t="shared" si="4"/>
        <v>60932396</v>
      </c>
      <c r="F42" s="497">
        <f>'7_Local Revenue'!AK42</f>
        <v>129111161</v>
      </c>
      <c r="G42" s="497">
        <f>'7_Local Revenue'!AO42</f>
        <v>8607410733</v>
      </c>
      <c r="H42" s="497">
        <f t="shared" si="5"/>
        <v>60104861</v>
      </c>
      <c r="I42" s="497">
        <f>'7_Local Revenue'!AR42</f>
        <v>2654880</v>
      </c>
      <c r="J42" s="499">
        <f t="shared" si="6"/>
        <v>123692137</v>
      </c>
    </row>
    <row r="43" spans="1:10" s="150" customFormat="1" ht="16.899999999999999" customHeight="1" x14ac:dyDescent="0.2">
      <c r="A43" s="115">
        <v>37</v>
      </c>
      <c r="B43" s="342" t="s">
        <v>41</v>
      </c>
      <c r="C43" s="117">
        <f>'7_Local Revenue'!AF43</f>
        <v>31511335</v>
      </c>
      <c r="D43" s="117">
        <f>'7_Local Revenue'!H43</f>
        <v>741243755</v>
      </c>
      <c r="E43" s="117">
        <f t="shared" si="4"/>
        <v>10613431</v>
      </c>
      <c r="F43" s="117">
        <f>'7_Local Revenue'!AK43</f>
        <v>47447638</v>
      </c>
      <c r="G43" s="117">
        <f>'7_Local Revenue'!AO43</f>
        <v>1581587933</v>
      </c>
      <c r="H43" s="117">
        <f t="shared" si="5"/>
        <v>11044102</v>
      </c>
      <c r="I43" s="117">
        <f>'7_Local Revenue'!AR43</f>
        <v>808498</v>
      </c>
      <c r="J43" s="343">
        <f t="shared" si="6"/>
        <v>22466031</v>
      </c>
    </row>
    <row r="44" spans="1:10" s="150" customFormat="1" ht="16.899999999999999" customHeight="1" x14ac:dyDescent="0.2">
      <c r="A44" s="115">
        <v>38</v>
      </c>
      <c r="B44" s="342" t="s">
        <v>42</v>
      </c>
      <c r="C44" s="117">
        <f>'7_Local Revenue'!AF44</f>
        <v>25805641</v>
      </c>
      <c r="D44" s="117">
        <f>'7_Local Revenue'!H44</f>
        <v>993528253</v>
      </c>
      <c r="E44" s="117">
        <f t="shared" si="4"/>
        <v>14225744</v>
      </c>
      <c r="F44" s="117">
        <f>'7_Local Revenue'!AK44</f>
        <v>16975011</v>
      </c>
      <c r="G44" s="117">
        <f>'7_Local Revenue'!AO44</f>
        <v>679000440</v>
      </c>
      <c r="H44" s="117">
        <f t="shared" si="5"/>
        <v>4741406</v>
      </c>
      <c r="I44" s="117">
        <f>'7_Local Revenue'!AR44</f>
        <v>100306</v>
      </c>
      <c r="J44" s="343">
        <f t="shared" si="6"/>
        <v>19067456</v>
      </c>
    </row>
    <row r="45" spans="1:10" s="150" customFormat="1" ht="16.899999999999999" customHeight="1" x14ac:dyDescent="0.2">
      <c r="A45" s="115">
        <v>39</v>
      </c>
      <c r="B45" s="342" t="s">
        <v>43</v>
      </c>
      <c r="C45" s="117">
        <f>'7_Local Revenue'!AF45</f>
        <v>7790130</v>
      </c>
      <c r="D45" s="117">
        <f>'7_Local Revenue'!H45</f>
        <v>474224998</v>
      </c>
      <c r="E45" s="117">
        <f t="shared" si="4"/>
        <v>6790147</v>
      </c>
      <c r="F45" s="117">
        <f>'7_Local Revenue'!AK45</f>
        <v>7349527</v>
      </c>
      <c r="G45" s="117">
        <f>'7_Local Revenue'!AO45</f>
        <v>367476350</v>
      </c>
      <c r="H45" s="117">
        <f t="shared" si="5"/>
        <v>2566058</v>
      </c>
      <c r="I45" s="117">
        <f>'7_Local Revenue'!AR45</f>
        <v>149851</v>
      </c>
      <c r="J45" s="343">
        <f t="shared" si="6"/>
        <v>9506056</v>
      </c>
    </row>
    <row r="46" spans="1:10" s="150" customFormat="1" ht="16.899999999999999" customHeight="1" x14ac:dyDescent="0.2">
      <c r="A46" s="494">
        <v>40</v>
      </c>
      <c r="B46" s="496" t="s">
        <v>44</v>
      </c>
      <c r="C46" s="498">
        <f>'7_Local Revenue'!AF46</f>
        <v>37328132</v>
      </c>
      <c r="D46" s="498">
        <f>'7_Local Revenue'!H46</f>
        <v>851375105</v>
      </c>
      <c r="E46" s="498">
        <f t="shared" si="4"/>
        <v>12190337</v>
      </c>
      <c r="F46" s="498">
        <f>'7_Local Revenue'!AK46</f>
        <v>54489916</v>
      </c>
      <c r="G46" s="498">
        <f>'7_Local Revenue'!AO46</f>
        <v>2724495800</v>
      </c>
      <c r="H46" s="498">
        <f t="shared" si="5"/>
        <v>19024936</v>
      </c>
      <c r="I46" s="498">
        <f>'7_Local Revenue'!AR46</f>
        <v>1021524</v>
      </c>
      <c r="J46" s="500">
        <f t="shared" si="6"/>
        <v>32236797</v>
      </c>
    </row>
    <row r="47" spans="1:10" s="150" customFormat="1" ht="16.899999999999999" customHeight="1" x14ac:dyDescent="0.2">
      <c r="A47" s="493">
        <v>41</v>
      </c>
      <c r="B47" s="495" t="s">
        <v>45</v>
      </c>
      <c r="C47" s="497">
        <f>'7_Local Revenue'!AF47</f>
        <v>12053990</v>
      </c>
      <c r="D47" s="497">
        <f>'7_Local Revenue'!H47</f>
        <v>228885540</v>
      </c>
      <c r="E47" s="497">
        <f t="shared" si="4"/>
        <v>3277277</v>
      </c>
      <c r="F47" s="497">
        <f>'7_Local Revenue'!AK47</f>
        <v>4581902</v>
      </c>
      <c r="G47" s="497">
        <f>'7_Local Revenue'!AO47</f>
        <v>229095100</v>
      </c>
      <c r="H47" s="497">
        <f t="shared" si="5"/>
        <v>1599753</v>
      </c>
      <c r="I47" s="497">
        <f>'7_Local Revenue'!AR47</f>
        <v>74641</v>
      </c>
      <c r="J47" s="499">
        <f t="shared" si="6"/>
        <v>4951671</v>
      </c>
    </row>
    <row r="48" spans="1:10" s="150" customFormat="1" ht="16.899999999999999" customHeight="1" x14ac:dyDescent="0.2">
      <c r="A48" s="115">
        <v>42</v>
      </c>
      <c r="B48" s="342" t="s">
        <v>46</v>
      </c>
      <c r="C48" s="117">
        <f>'7_Local Revenue'!AF48</f>
        <v>6786857</v>
      </c>
      <c r="D48" s="117">
        <f>'7_Local Revenue'!H48</f>
        <v>212402523</v>
      </c>
      <c r="E48" s="117">
        <f t="shared" si="4"/>
        <v>3041266</v>
      </c>
      <c r="F48" s="117">
        <f>'7_Local Revenue'!AK48</f>
        <v>6359745</v>
      </c>
      <c r="G48" s="117">
        <f>'7_Local Revenue'!AO48</f>
        <v>317987250</v>
      </c>
      <c r="H48" s="117">
        <f t="shared" si="5"/>
        <v>2220480</v>
      </c>
      <c r="I48" s="117">
        <f>'7_Local Revenue'!AR48</f>
        <v>211432</v>
      </c>
      <c r="J48" s="343">
        <f t="shared" si="6"/>
        <v>5473178</v>
      </c>
    </row>
    <row r="49" spans="1:10" s="150" customFormat="1" ht="16.899999999999999" customHeight="1" x14ac:dyDescent="0.2">
      <c r="A49" s="115">
        <v>43</v>
      </c>
      <c r="B49" s="342" t="s">
        <v>47</v>
      </c>
      <c r="C49" s="117">
        <f>'7_Local Revenue'!AF49</f>
        <v>6443335</v>
      </c>
      <c r="D49" s="117">
        <f>'7_Local Revenue'!H49</f>
        <v>198031045.30000001</v>
      </c>
      <c r="E49" s="117">
        <f t="shared" si="4"/>
        <v>2835490</v>
      </c>
      <c r="F49" s="117">
        <f>'7_Local Revenue'!AK49</f>
        <v>13526587</v>
      </c>
      <c r="G49" s="117">
        <f>'7_Local Revenue'!AO49</f>
        <v>521115783.99999994</v>
      </c>
      <c r="H49" s="117">
        <f t="shared" si="5"/>
        <v>3638910</v>
      </c>
      <c r="I49" s="117">
        <f>'7_Local Revenue'!AR49</f>
        <v>157920</v>
      </c>
      <c r="J49" s="343">
        <f t="shared" si="6"/>
        <v>6632320</v>
      </c>
    </row>
    <row r="50" spans="1:10" s="150" customFormat="1" ht="16.899999999999999" customHeight="1" x14ac:dyDescent="0.2">
      <c r="A50" s="115">
        <v>44</v>
      </c>
      <c r="B50" s="342" t="s">
        <v>48</v>
      </c>
      <c r="C50" s="117">
        <f>'7_Local Revenue'!AF50</f>
        <v>16984299</v>
      </c>
      <c r="D50" s="117">
        <f>'7_Local Revenue'!H50</f>
        <v>381936495.60000002</v>
      </c>
      <c r="E50" s="117">
        <f t="shared" si="4"/>
        <v>5468723</v>
      </c>
      <c r="F50" s="117">
        <f>'7_Local Revenue'!AK50</f>
        <v>15942894</v>
      </c>
      <c r="G50" s="117">
        <f>'7_Local Revenue'!AO50</f>
        <v>797144700</v>
      </c>
      <c r="H50" s="117">
        <f t="shared" si="5"/>
        <v>5566398</v>
      </c>
      <c r="I50" s="117">
        <f>'7_Local Revenue'!AR50</f>
        <v>72527</v>
      </c>
      <c r="J50" s="343">
        <f t="shared" si="6"/>
        <v>11107648</v>
      </c>
    </row>
    <row r="51" spans="1:10" ht="16.899999999999999" customHeight="1" x14ac:dyDescent="0.2">
      <c r="A51" s="494">
        <v>45</v>
      </c>
      <c r="B51" s="496" t="s">
        <v>49</v>
      </c>
      <c r="C51" s="498">
        <f>'7_Local Revenue'!AF51</f>
        <v>85469601</v>
      </c>
      <c r="D51" s="498">
        <f>'7_Local Revenue'!H51</f>
        <v>1567215581.8000002</v>
      </c>
      <c r="E51" s="498">
        <f t="shared" si="4"/>
        <v>22440034</v>
      </c>
      <c r="F51" s="498">
        <f>'7_Local Revenue'!AK51</f>
        <v>55004198</v>
      </c>
      <c r="G51" s="498">
        <f>'7_Local Revenue'!AO51</f>
        <v>1833473267</v>
      </c>
      <c r="H51" s="498">
        <f t="shared" si="5"/>
        <v>12802997</v>
      </c>
      <c r="I51" s="498">
        <f>'7_Local Revenue'!AR51</f>
        <v>262436</v>
      </c>
      <c r="J51" s="500">
        <f t="shared" si="6"/>
        <v>35505467</v>
      </c>
    </row>
    <row r="52" spans="1:10" ht="16.899999999999999" customHeight="1" x14ac:dyDescent="0.2">
      <c r="A52" s="493">
        <v>46</v>
      </c>
      <c r="B52" s="495" t="s">
        <v>50</v>
      </c>
      <c r="C52" s="497">
        <f>'7_Local Revenue'!AF52</f>
        <v>2060658</v>
      </c>
      <c r="D52" s="497">
        <f>'7_Local Revenue'!H52</f>
        <v>47582253</v>
      </c>
      <c r="E52" s="497">
        <f t="shared" si="4"/>
        <v>681302</v>
      </c>
      <c r="F52" s="497">
        <f>'7_Local Revenue'!AK52</f>
        <v>1618375</v>
      </c>
      <c r="G52" s="497">
        <f>'7_Local Revenue'!AO52</f>
        <v>80918750</v>
      </c>
      <c r="H52" s="497">
        <f t="shared" si="5"/>
        <v>565049</v>
      </c>
      <c r="I52" s="497">
        <f>'7_Local Revenue'!AR52</f>
        <v>31085</v>
      </c>
      <c r="J52" s="499">
        <f t="shared" si="6"/>
        <v>1277436</v>
      </c>
    </row>
    <row r="53" spans="1:10" ht="16.899999999999999" customHeight="1" x14ac:dyDescent="0.2">
      <c r="A53" s="115">
        <v>47</v>
      </c>
      <c r="B53" s="342" t="s">
        <v>51</v>
      </c>
      <c r="C53" s="117">
        <f>'7_Local Revenue'!AF53</f>
        <v>29873411</v>
      </c>
      <c r="D53" s="117">
        <f>'7_Local Revenue'!H53</f>
        <v>656930551</v>
      </c>
      <c r="E53" s="117">
        <f t="shared" si="4"/>
        <v>9406200</v>
      </c>
      <c r="F53" s="117">
        <f>'7_Local Revenue'!AK53</f>
        <v>24051610</v>
      </c>
      <c r="G53" s="117">
        <f>'7_Local Revenue'!AO53</f>
        <v>962064400</v>
      </c>
      <c r="H53" s="117">
        <f t="shared" si="5"/>
        <v>6718019</v>
      </c>
      <c r="I53" s="117">
        <f>'7_Local Revenue'!AR53</f>
        <v>80898</v>
      </c>
      <c r="J53" s="343">
        <f t="shared" si="6"/>
        <v>16205117</v>
      </c>
    </row>
    <row r="54" spans="1:10" ht="16.899999999999999" customHeight="1" x14ac:dyDescent="0.2">
      <c r="A54" s="115">
        <v>48</v>
      </c>
      <c r="B54" s="342" t="s">
        <v>89</v>
      </c>
      <c r="C54" s="117">
        <f>'7_Local Revenue'!AF54</f>
        <v>18178725</v>
      </c>
      <c r="D54" s="117">
        <f>'7_Local Revenue'!H54</f>
        <v>454640068</v>
      </c>
      <c r="E54" s="117">
        <f t="shared" si="4"/>
        <v>6509722</v>
      </c>
      <c r="F54" s="117">
        <f>'7_Local Revenue'!AK54</f>
        <v>30140604</v>
      </c>
      <c r="G54" s="117">
        <f>'7_Local Revenue'!AO54</f>
        <v>1191621628</v>
      </c>
      <c r="H54" s="117">
        <f t="shared" si="5"/>
        <v>8320998</v>
      </c>
      <c r="I54" s="117">
        <f>'7_Local Revenue'!AR54</f>
        <v>60317</v>
      </c>
      <c r="J54" s="343">
        <f t="shared" si="6"/>
        <v>14891037</v>
      </c>
    </row>
    <row r="55" spans="1:10" ht="16.899999999999999" customHeight="1" x14ac:dyDescent="0.2">
      <c r="A55" s="115">
        <v>49</v>
      </c>
      <c r="B55" s="342" t="s">
        <v>52</v>
      </c>
      <c r="C55" s="117">
        <f>'7_Local Revenue'!AF55</f>
        <v>13366726</v>
      </c>
      <c r="D55" s="117">
        <f>'7_Local Revenue'!H55</f>
        <v>671321842</v>
      </c>
      <c r="E55" s="117">
        <f t="shared" si="4"/>
        <v>9612261</v>
      </c>
      <c r="F55" s="117">
        <f>'7_Local Revenue'!AK55</f>
        <v>24656640</v>
      </c>
      <c r="G55" s="117">
        <f>'7_Local Revenue'!AO55</f>
        <v>1232832000</v>
      </c>
      <c r="H55" s="117">
        <f t="shared" si="5"/>
        <v>8608767</v>
      </c>
      <c r="I55" s="117">
        <f>'7_Local Revenue'!AR55</f>
        <v>592395</v>
      </c>
      <c r="J55" s="343">
        <f t="shared" si="6"/>
        <v>18813423</v>
      </c>
    </row>
    <row r="56" spans="1:10" ht="16.899999999999999" customHeight="1" x14ac:dyDescent="0.2">
      <c r="A56" s="494">
        <v>50</v>
      </c>
      <c r="B56" s="496" t="s">
        <v>53</v>
      </c>
      <c r="C56" s="498">
        <f>'7_Local Revenue'!AF56</f>
        <v>13111820</v>
      </c>
      <c r="D56" s="498">
        <f>'7_Local Revenue'!H56</f>
        <v>395771578</v>
      </c>
      <c r="E56" s="498">
        <f t="shared" si="4"/>
        <v>5666819</v>
      </c>
      <c r="F56" s="498">
        <f>'7_Local Revenue'!AK56</f>
        <v>15187953</v>
      </c>
      <c r="G56" s="498">
        <f>'7_Local Revenue'!AO56</f>
        <v>759397650</v>
      </c>
      <c r="H56" s="498">
        <f t="shared" si="5"/>
        <v>5302813</v>
      </c>
      <c r="I56" s="498">
        <f>'7_Local Revenue'!AR56</f>
        <v>300487</v>
      </c>
      <c r="J56" s="500">
        <f t="shared" si="6"/>
        <v>11270119</v>
      </c>
    </row>
    <row r="57" spans="1:10" ht="16.899999999999999" customHeight="1" x14ac:dyDescent="0.2">
      <c r="A57" s="493">
        <v>51</v>
      </c>
      <c r="B57" s="495" t="s">
        <v>54</v>
      </c>
      <c r="C57" s="497">
        <f>'7_Local Revenue'!AF57</f>
        <v>21924283</v>
      </c>
      <c r="D57" s="497">
        <f>'7_Local Revenue'!H57</f>
        <v>598584864</v>
      </c>
      <c r="E57" s="497">
        <f t="shared" si="4"/>
        <v>8570783</v>
      </c>
      <c r="F57" s="497">
        <f>'7_Local Revenue'!AK57</f>
        <v>16039076</v>
      </c>
      <c r="G57" s="497">
        <f>'7_Local Revenue'!AO57</f>
        <v>916518629</v>
      </c>
      <c r="H57" s="497">
        <f t="shared" si="5"/>
        <v>6399976</v>
      </c>
      <c r="I57" s="497">
        <f>'7_Local Revenue'!AR57</f>
        <v>447652</v>
      </c>
      <c r="J57" s="499">
        <f t="shared" si="6"/>
        <v>15418411</v>
      </c>
    </row>
    <row r="58" spans="1:10" ht="16.899999999999999" customHeight="1" x14ac:dyDescent="0.2">
      <c r="A58" s="115">
        <v>52</v>
      </c>
      <c r="B58" s="342" t="s">
        <v>55</v>
      </c>
      <c r="C58" s="117">
        <f>'7_Local Revenue'!AF58</f>
        <v>136424463</v>
      </c>
      <c r="D58" s="117">
        <f>'7_Local Revenue'!H58</f>
        <v>2136285314</v>
      </c>
      <c r="E58" s="117">
        <f t="shared" si="4"/>
        <v>30588207</v>
      </c>
      <c r="F58" s="117">
        <f>'7_Local Revenue'!AK58</f>
        <v>105638734</v>
      </c>
      <c r="G58" s="117">
        <f>'7_Local Revenue'!AO58</f>
        <v>5281936700</v>
      </c>
      <c r="H58" s="117">
        <f t="shared" si="5"/>
        <v>36883341</v>
      </c>
      <c r="I58" s="117">
        <f>'7_Local Revenue'!AR58</f>
        <v>2092862</v>
      </c>
      <c r="J58" s="343">
        <f t="shared" si="6"/>
        <v>69564410</v>
      </c>
    </row>
    <row r="59" spans="1:10" ht="16.899999999999999" customHeight="1" x14ac:dyDescent="0.2">
      <c r="A59" s="115">
        <v>53</v>
      </c>
      <c r="B59" s="342" t="s">
        <v>56</v>
      </c>
      <c r="C59" s="117">
        <f>'7_Local Revenue'!AF59</f>
        <v>7474026</v>
      </c>
      <c r="D59" s="117">
        <f>'7_Local Revenue'!H59</f>
        <v>601365522</v>
      </c>
      <c r="E59" s="117">
        <f t="shared" si="4"/>
        <v>8610598</v>
      </c>
      <c r="F59" s="117">
        <f>'7_Local Revenue'!AK59</f>
        <v>47372783</v>
      </c>
      <c r="G59" s="117">
        <f>'7_Local Revenue'!AO59</f>
        <v>2368639150</v>
      </c>
      <c r="H59" s="117">
        <f t="shared" si="5"/>
        <v>16540018</v>
      </c>
      <c r="I59" s="117">
        <f>'7_Local Revenue'!AR59</f>
        <v>157302</v>
      </c>
      <c r="J59" s="343">
        <f t="shared" si="6"/>
        <v>25307918</v>
      </c>
    </row>
    <row r="60" spans="1:10" ht="16.899999999999999" customHeight="1" x14ac:dyDescent="0.2">
      <c r="A60" s="115">
        <v>54</v>
      </c>
      <c r="B60" s="342" t="s">
        <v>57</v>
      </c>
      <c r="C60" s="117">
        <f>'7_Local Revenue'!AF60</f>
        <v>2097932</v>
      </c>
      <c r="D60" s="117">
        <f>'7_Local Revenue'!H60</f>
        <v>56209890</v>
      </c>
      <c r="E60" s="117">
        <f t="shared" si="4"/>
        <v>804836</v>
      </c>
      <c r="F60" s="117">
        <f>'7_Local Revenue'!AK60</f>
        <v>740214</v>
      </c>
      <c r="G60" s="117">
        <f>'7_Local Revenue'!AO60</f>
        <v>49347600</v>
      </c>
      <c r="H60" s="117">
        <f t="shared" si="5"/>
        <v>344590</v>
      </c>
      <c r="I60" s="117">
        <f>'7_Local Revenue'!AR60</f>
        <v>28163</v>
      </c>
      <c r="J60" s="343">
        <f t="shared" si="6"/>
        <v>1177589</v>
      </c>
    </row>
    <row r="61" spans="1:10" ht="16.899999999999999" customHeight="1" x14ac:dyDescent="0.2">
      <c r="A61" s="494">
        <v>55</v>
      </c>
      <c r="B61" s="496" t="s">
        <v>58</v>
      </c>
      <c r="C61" s="498">
        <f>'7_Local Revenue'!AF61</f>
        <v>9190226</v>
      </c>
      <c r="D61" s="498">
        <f>'7_Local Revenue'!H61</f>
        <v>1007034509</v>
      </c>
      <c r="E61" s="498">
        <f t="shared" si="4"/>
        <v>14419132</v>
      </c>
      <c r="F61" s="498">
        <f>'7_Local Revenue'!AK61</f>
        <v>58128417</v>
      </c>
      <c r="G61" s="498">
        <f>'7_Local Revenue'!AO61</f>
        <v>2253039419</v>
      </c>
      <c r="H61" s="498">
        <f t="shared" si="5"/>
        <v>15732794</v>
      </c>
      <c r="I61" s="498">
        <f>'7_Local Revenue'!AR61</f>
        <v>319118</v>
      </c>
      <c r="J61" s="500">
        <f t="shared" si="6"/>
        <v>30471044</v>
      </c>
    </row>
    <row r="62" spans="1:10" ht="16.899999999999999" customHeight="1" x14ac:dyDescent="0.2">
      <c r="A62" s="493">
        <v>56</v>
      </c>
      <c r="B62" s="495" t="s">
        <v>59</v>
      </c>
      <c r="C62" s="497">
        <f>'7_Local Revenue'!AF62</f>
        <v>5524413</v>
      </c>
      <c r="D62" s="497">
        <f>'7_Local Revenue'!H62</f>
        <v>154964105</v>
      </c>
      <c r="E62" s="497">
        <f t="shared" si="4"/>
        <v>2218839</v>
      </c>
      <c r="F62" s="497">
        <f>'7_Local Revenue'!AK62</f>
        <v>7511408</v>
      </c>
      <c r="G62" s="497">
        <f>'7_Local Revenue'!AO62</f>
        <v>250380267</v>
      </c>
      <c r="H62" s="497">
        <f t="shared" si="5"/>
        <v>1748385</v>
      </c>
      <c r="I62" s="497">
        <f>'7_Local Revenue'!AR62</f>
        <v>101969</v>
      </c>
      <c r="J62" s="499">
        <f t="shared" si="6"/>
        <v>4069193</v>
      </c>
    </row>
    <row r="63" spans="1:10" ht="16.899999999999999" customHeight="1" x14ac:dyDescent="0.2">
      <c r="A63" s="115">
        <v>57</v>
      </c>
      <c r="B63" s="342" t="s">
        <v>60</v>
      </c>
      <c r="C63" s="117">
        <f>'7_Local Revenue'!AF63</f>
        <v>11797632</v>
      </c>
      <c r="D63" s="117">
        <f>'7_Local Revenue'!H63</f>
        <v>309285779</v>
      </c>
      <c r="E63" s="117">
        <f t="shared" si="4"/>
        <v>4428480</v>
      </c>
      <c r="F63" s="117">
        <f>'7_Local Revenue'!AK63</f>
        <v>11585382</v>
      </c>
      <c r="G63" s="117">
        <f>'7_Local Revenue'!AO63</f>
        <v>772358800</v>
      </c>
      <c r="H63" s="117">
        <f t="shared" si="5"/>
        <v>5393320</v>
      </c>
      <c r="I63" s="117">
        <f>'7_Local Revenue'!AR63</f>
        <v>1043134</v>
      </c>
      <c r="J63" s="343">
        <f t="shared" si="6"/>
        <v>10864934</v>
      </c>
    </row>
    <row r="64" spans="1:10" ht="16.899999999999999" customHeight="1" x14ac:dyDescent="0.2">
      <c r="A64" s="115">
        <v>58</v>
      </c>
      <c r="B64" s="342" t="s">
        <v>61</v>
      </c>
      <c r="C64" s="117">
        <f>'7_Local Revenue'!AF64</f>
        <v>7942051</v>
      </c>
      <c r="D64" s="117">
        <f>'7_Local Revenue'!H64</f>
        <v>146049458</v>
      </c>
      <c r="E64" s="117">
        <f t="shared" si="4"/>
        <v>2091196</v>
      </c>
      <c r="F64" s="117">
        <f>'7_Local Revenue'!AK64</f>
        <v>13349785</v>
      </c>
      <c r="G64" s="117">
        <f>'7_Local Revenue'!AO64</f>
        <v>667489250</v>
      </c>
      <c r="H64" s="117">
        <f t="shared" si="5"/>
        <v>4661024</v>
      </c>
      <c r="I64" s="117">
        <f>'7_Local Revenue'!AR64</f>
        <v>365521</v>
      </c>
      <c r="J64" s="343">
        <f t="shared" si="6"/>
        <v>7117741</v>
      </c>
    </row>
    <row r="65" spans="1:10" ht="16.899999999999999" customHeight="1" x14ac:dyDescent="0.2">
      <c r="A65" s="115">
        <v>59</v>
      </c>
      <c r="B65" s="342" t="s">
        <v>62</v>
      </c>
      <c r="C65" s="117">
        <f>'7_Local Revenue'!AF65</f>
        <v>3061369</v>
      </c>
      <c r="D65" s="117">
        <f>'7_Local Revenue'!H65</f>
        <v>103247960</v>
      </c>
      <c r="E65" s="117">
        <f t="shared" si="4"/>
        <v>1478347</v>
      </c>
      <c r="F65" s="117">
        <f>'7_Local Revenue'!AK65</f>
        <v>5096316</v>
      </c>
      <c r="G65" s="117">
        <f>'7_Local Revenue'!AO65</f>
        <v>254815800</v>
      </c>
      <c r="H65" s="117">
        <f t="shared" si="5"/>
        <v>1779358</v>
      </c>
      <c r="I65" s="117">
        <f>'7_Local Revenue'!AR65</f>
        <v>162491</v>
      </c>
      <c r="J65" s="343">
        <f t="shared" si="6"/>
        <v>3420196</v>
      </c>
    </row>
    <row r="66" spans="1:10" ht="16.899999999999999" customHeight="1" x14ac:dyDescent="0.2">
      <c r="A66" s="494">
        <v>60</v>
      </c>
      <c r="B66" s="496" t="s">
        <v>63</v>
      </c>
      <c r="C66" s="498">
        <f>'7_Local Revenue'!AF66</f>
        <v>12452185</v>
      </c>
      <c r="D66" s="498">
        <f>'7_Local Revenue'!H66</f>
        <v>255712002</v>
      </c>
      <c r="E66" s="498">
        <f t="shared" si="4"/>
        <v>3661389</v>
      </c>
      <c r="F66" s="498">
        <f>'7_Local Revenue'!AK66</f>
        <v>14728534</v>
      </c>
      <c r="G66" s="498">
        <f>'7_Local Revenue'!AO66</f>
        <v>691480469</v>
      </c>
      <c r="H66" s="498">
        <f t="shared" si="5"/>
        <v>4828553</v>
      </c>
      <c r="I66" s="498">
        <f>'7_Local Revenue'!AR66</f>
        <v>295283</v>
      </c>
      <c r="J66" s="500">
        <f t="shared" si="6"/>
        <v>8785225</v>
      </c>
    </row>
    <row r="67" spans="1:10" ht="16.899999999999999" customHeight="1" x14ac:dyDescent="0.2">
      <c r="A67" s="493">
        <v>61</v>
      </c>
      <c r="B67" s="495" t="s">
        <v>64</v>
      </c>
      <c r="C67" s="497">
        <f>'7_Local Revenue'!AF67</f>
        <v>27159248</v>
      </c>
      <c r="D67" s="497">
        <f>'7_Local Revenue'!H67</f>
        <v>467752882</v>
      </c>
      <c r="E67" s="497">
        <f t="shared" si="4"/>
        <v>6697477</v>
      </c>
      <c r="F67" s="497">
        <f>'7_Local Revenue'!AK67</f>
        <v>15844103</v>
      </c>
      <c r="G67" s="497">
        <f>'7_Local Revenue'!AO67</f>
        <v>792205150</v>
      </c>
      <c r="H67" s="497">
        <f t="shared" si="5"/>
        <v>5531905</v>
      </c>
      <c r="I67" s="497">
        <f>'7_Local Revenue'!AR67</f>
        <v>183961</v>
      </c>
      <c r="J67" s="499">
        <f t="shared" si="6"/>
        <v>12413343</v>
      </c>
    </row>
    <row r="68" spans="1:10" ht="16.899999999999999" customHeight="1" x14ac:dyDescent="0.2">
      <c r="A68" s="115">
        <v>62</v>
      </c>
      <c r="B68" s="342" t="s">
        <v>65</v>
      </c>
      <c r="C68" s="117">
        <f>'7_Local Revenue'!AF68</f>
        <v>1867793</v>
      </c>
      <c r="D68" s="117">
        <f>'7_Local Revenue'!H68</f>
        <v>65907691</v>
      </c>
      <c r="E68" s="117">
        <f t="shared" si="4"/>
        <v>943693</v>
      </c>
      <c r="F68" s="117">
        <f>'7_Local Revenue'!AK68</f>
        <v>2897892</v>
      </c>
      <c r="G68" s="117">
        <f>'7_Local Revenue'!AO68</f>
        <v>144894600</v>
      </c>
      <c r="H68" s="117">
        <f t="shared" si="5"/>
        <v>1011787</v>
      </c>
      <c r="I68" s="117">
        <f>'7_Local Revenue'!AR68</f>
        <v>80380</v>
      </c>
      <c r="J68" s="343">
        <f t="shared" si="6"/>
        <v>2035860</v>
      </c>
    </row>
    <row r="69" spans="1:10" ht="16.899999999999999" customHeight="1" x14ac:dyDescent="0.2">
      <c r="A69" s="115">
        <v>63</v>
      </c>
      <c r="B69" s="342" t="s">
        <v>66</v>
      </c>
      <c r="C69" s="117">
        <f>'7_Local Revenue'!AF69</f>
        <v>14726152</v>
      </c>
      <c r="D69" s="117">
        <f>'7_Local Revenue'!H69</f>
        <v>379832610</v>
      </c>
      <c r="E69" s="117">
        <f t="shared" si="4"/>
        <v>5438599</v>
      </c>
      <c r="F69" s="117">
        <f>'7_Local Revenue'!AK69</f>
        <v>7572800</v>
      </c>
      <c r="G69" s="117">
        <f>'7_Local Revenue'!AO69</f>
        <v>252426667</v>
      </c>
      <c r="H69" s="117">
        <f t="shared" si="5"/>
        <v>1762675</v>
      </c>
      <c r="I69" s="117">
        <f>'7_Local Revenue'!AR69</f>
        <v>57832</v>
      </c>
      <c r="J69" s="343">
        <f t="shared" si="6"/>
        <v>7259106</v>
      </c>
    </row>
    <row r="70" spans="1:10" ht="16.899999999999999" customHeight="1" x14ac:dyDescent="0.2">
      <c r="A70" s="115">
        <v>64</v>
      </c>
      <c r="B70" s="342" t="s">
        <v>67</v>
      </c>
      <c r="C70" s="117">
        <f>'7_Local Revenue'!AF70</f>
        <v>2153189</v>
      </c>
      <c r="D70" s="117">
        <f>'7_Local Revenue'!H70</f>
        <v>70422364</v>
      </c>
      <c r="E70" s="117">
        <f t="shared" si="4"/>
        <v>1008336</v>
      </c>
      <c r="F70" s="117">
        <f>'7_Local Revenue'!AK70</f>
        <v>4292312</v>
      </c>
      <c r="G70" s="117">
        <f>'7_Local Revenue'!AO70</f>
        <v>214615600</v>
      </c>
      <c r="H70" s="117">
        <f t="shared" si="5"/>
        <v>1498644</v>
      </c>
      <c r="I70" s="117">
        <f>'7_Local Revenue'!AR70</f>
        <v>226626</v>
      </c>
      <c r="J70" s="343">
        <f t="shared" si="6"/>
        <v>2733606</v>
      </c>
    </row>
    <row r="71" spans="1:10" ht="16.899999999999999" customHeight="1" x14ac:dyDescent="0.2">
      <c r="A71" s="494">
        <v>65</v>
      </c>
      <c r="B71" s="496" t="s">
        <v>68</v>
      </c>
      <c r="C71" s="498">
        <f>'7_Local Revenue'!AF71</f>
        <v>14270085</v>
      </c>
      <c r="D71" s="498">
        <f>'7_Local Revenue'!H71</f>
        <v>394952792</v>
      </c>
      <c r="E71" s="498">
        <f>ROUND(D71*$E$3/1000,0)</f>
        <v>5655096</v>
      </c>
      <c r="F71" s="498">
        <f>'7_Local Revenue'!AK71</f>
        <v>27898691</v>
      </c>
      <c r="G71" s="498">
        <f>'7_Local Revenue'!AO71</f>
        <v>1394934550</v>
      </c>
      <c r="H71" s="498">
        <f>ROUND(G71*$H$3,0)</f>
        <v>9740716</v>
      </c>
      <c r="I71" s="498">
        <f>'7_Local Revenue'!AR71</f>
        <v>258060</v>
      </c>
      <c r="J71" s="500">
        <f>E71+H71+I71</f>
        <v>15653872</v>
      </c>
    </row>
    <row r="72" spans="1:10" ht="16.899999999999999" customHeight="1" x14ac:dyDescent="0.2">
      <c r="A72" s="493">
        <v>66</v>
      </c>
      <c r="B72" s="495" t="s">
        <v>69</v>
      </c>
      <c r="C72" s="497">
        <f>'7_Local Revenue'!AF72</f>
        <v>5659658</v>
      </c>
      <c r="D72" s="497">
        <f>'7_Local Revenue'!H72</f>
        <v>90008450</v>
      </c>
      <c r="E72" s="497">
        <f>ROUND(D72*$E$3/1000,0)</f>
        <v>1288778</v>
      </c>
      <c r="F72" s="497">
        <f>'7_Local Revenue'!AK72</f>
        <v>3002148</v>
      </c>
      <c r="G72" s="497">
        <f>'7_Local Revenue'!AO72</f>
        <v>300214800</v>
      </c>
      <c r="H72" s="497">
        <f>ROUND(G72*$H$3,0)</f>
        <v>2096376</v>
      </c>
      <c r="I72" s="497">
        <f>'7_Local Revenue'!AR72</f>
        <v>194122</v>
      </c>
      <c r="J72" s="499">
        <f>E72+H72+I72</f>
        <v>3579276</v>
      </c>
    </row>
    <row r="73" spans="1:10" ht="16.899999999999999" customHeight="1" x14ac:dyDescent="0.2">
      <c r="A73" s="115">
        <v>67</v>
      </c>
      <c r="B73" s="342" t="s">
        <v>3</v>
      </c>
      <c r="C73" s="117">
        <f>'7_Local Revenue'!AF73</f>
        <v>22228473</v>
      </c>
      <c r="D73" s="117">
        <f>'7_Local Revenue'!H73</f>
        <v>299722571.07999998</v>
      </c>
      <c r="E73" s="117">
        <f>ROUND(D73*$E$3/1000,0)</f>
        <v>4291550</v>
      </c>
      <c r="F73" s="117">
        <f>'7_Local Revenue'!AK73</f>
        <v>10164103</v>
      </c>
      <c r="G73" s="117">
        <f>'7_Local Revenue'!AO73</f>
        <v>508205150</v>
      </c>
      <c r="H73" s="117">
        <f>ROUND(G73*$H$3,0)</f>
        <v>3548756</v>
      </c>
      <c r="I73" s="117">
        <f>'7_Local Revenue'!AR73</f>
        <v>97336</v>
      </c>
      <c r="J73" s="343">
        <f>E73+H73+I73</f>
        <v>7937642</v>
      </c>
    </row>
    <row r="74" spans="1:10" ht="16.899999999999999" customHeight="1" x14ac:dyDescent="0.2">
      <c r="A74" s="115">
        <v>68</v>
      </c>
      <c r="B74" s="342" t="s">
        <v>2</v>
      </c>
      <c r="C74" s="117">
        <f>'7_Local Revenue'!AF74</f>
        <v>2123416</v>
      </c>
      <c r="D74" s="117">
        <f>'7_Local Revenue'!H74</f>
        <v>50017627.121000007</v>
      </c>
      <c r="E74" s="117">
        <f>ROUND(D74*$E$3/1000,0)</f>
        <v>716173</v>
      </c>
      <c r="F74" s="117">
        <f>'7_Local Revenue'!AK74</f>
        <v>3694059</v>
      </c>
      <c r="G74" s="117">
        <f>'7_Local Revenue'!AO74</f>
        <v>184702950</v>
      </c>
      <c r="H74" s="117">
        <f>ROUND(G74*$H$3,0)</f>
        <v>1289766</v>
      </c>
      <c r="I74" s="117">
        <f>'7_Local Revenue'!AR74</f>
        <v>45719</v>
      </c>
      <c r="J74" s="343">
        <f>E74+H74+I74</f>
        <v>2051658</v>
      </c>
    </row>
    <row r="75" spans="1:10" ht="16.899999999999999" customHeight="1" x14ac:dyDescent="0.2">
      <c r="A75" s="494">
        <v>69</v>
      </c>
      <c r="B75" s="496" t="s">
        <v>91</v>
      </c>
      <c r="C75" s="498">
        <f>'7_Local Revenue'!AF75</f>
        <v>9621847</v>
      </c>
      <c r="D75" s="498">
        <f>'7_Local Revenue'!H75</f>
        <v>169094740</v>
      </c>
      <c r="E75" s="498">
        <f>ROUND(D75*$E$3/1000,0)</f>
        <v>2421168</v>
      </c>
      <c r="F75" s="498">
        <f>'7_Local Revenue'!AK75</f>
        <v>9509114</v>
      </c>
      <c r="G75" s="498">
        <f>'7_Local Revenue'!AO75</f>
        <v>380364560</v>
      </c>
      <c r="H75" s="498">
        <f>ROUND(G75*$H$3,0)</f>
        <v>2656055</v>
      </c>
      <c r="I75" s="498">
        <f>'7_Local Revenue'!AR75</f>
        <v>4000</v>
      </c>
      <c r="J75" s="500">
        <f>E75+H75+I75</f>
        <v>5081223</v>
      </c>
    </row>
    <row r="76" spans="1:10" s="101" customFormat="1" ht="16.899999999999999" customHeight="1" thickBot="1" x14ac:dyDescent="0.25">
      <c r="A76" s="501"/>
      <c r="B76" s="274" t="s">
        <v>4</v>
      </c>
      <c r="C76" s="108">
        <f t="shared" ref="C76:J76" si="7">SUM(C7:C75)</f>
        <v>1864957882</v>
      </c>
      <c r="D76" s="108">
        <f t="shared" si="7"/>
        <v>44289276381.721001</v>
      </c>
      <c r="E76" s="108">
        <f t="shared" si="7"/>
        <v>634151976</v>
      </c>
      <c r="F76" s="108">
        <f t="shared" si="7"/>
        <v>1984468131</v>
      </c>
      <c r="G76" s="108">
        <f t="shared" si="7"/>
        <v>97124376857</v>
      </c>
      <c r="H76" s="108">
        <f t="shared" si="7"/>
        <v>678211751</v>
      </c>
      <c r="I76" s="108">
        <f t="shared" si="7"/>
        <v>33756310</v>
      </c>
      <c r="J76" s="502">
        <f t="shared" si="7"/>
        <v>1346120037</v>
      </c>
    </row>
    <row r="77" spans="1:10" s="101" customFormat="1" ht="16.899999999999999" hidden="1" customHeight="1" thickTop="1" x14ac:dyDescent="0.2">
      <c r="A77" s="982"/>
      <c r="B77" s="822" t="s">
        <v>1564</v>
      </c>
      <c r="C77" s="591">
        <v>1864957882</v>
      </c>
      <c r="D77" s="591">
        <v>44289276381.721001</v>
      </c>
      <c r="E77" s="591">
        <v>634151976</v>
      </c>
      <c r="F77" s="591">
        <v>1984468131</v>
      </c>
      <c r="G77" s="591">
        <v>97124376857</v>
      </c>
      <c r="H77" s="591">
        <v>678211751</v>
      </c>
      <c r="I77" s="591">
        <v>33756310</v>
      </c>
      <c r="J77" s="983">
        <v>1346120037</v>
      </c>
    </row>
    <row r="78" spans="1:10" hidden="1" x14ac:dyDescent="0.2">
      <c r="C78" s="381">
        <f>C76-C77</f>
        <v>0</v>
      </c>
      <c r="D78" s="381">
        <f t="shared" ref="D78:J78" si="8">D76-D77</f>
        <v>0</v>
      </c>
      <c r="E78" s="381">
        <f t="shared" si="8"/>
        <v>0</v>
      </c>
      <c r="F78" s="381">
        <f t="shared" si="8"/>
        <v>0</v>
      </c>
      <c r="G78" s="381">
        <f t="shared" si="8"/>
        <v>0</v>
      </c>
      <c r="H78" s="381">
        <f t="shared" si="8"/>
        <v>0</v>
      </c>
      <c r="I78" s="381">
        <f t="shared" si="8"/>
        <v>0</v>
      </c>
      <c r="J78" s="381">
        <f t="shared" si="8"/>
        <v>0</v>
      </c>
    </row>
    <row r="79" spans="1:10" ht="15" hidden="1" customHeight="1" x14ac:dyDescent="0.2">
      <c r="A79" s="28"/>
      <c r="B79" s="28"/>
      <c r="C79" s="581" t="s">
        <v>571</v>
      </c>
      <c r="D79" s="582"/>
      <c r="E79" s="583">
        <f>'7_Local Revenue'!AD76</f>
        <v>41.83</v>
      </c>
      <c r="F79" s="581" t="s">
        <v>570</v>
      </c>
      <c r="G79" s="584"/>
      <c r="H79" s="585">
        <f>'7_Local Revenue'!AG76</f>
        <v>2.0400000000000001E-2</v>
      </c>
      <c r="I79" s="344">
        <f>'3_Levels 1&amp;2'!W76</f>
        <v>0.35</v>
      </c>
      <c r="J79" s="1444">
        <v>0.34229999999999999</v>
      </c>
    </row>
    <row r="80" spans="1:10" hidden="1" x14ac:dyDescent="0.2"/>
    <row r="81" spans="10:10" hidden="1" x14ac:dyDescent="0.2">
      <c r="J81" s="381">
        <f>'1_State Summary'!B11</f>
        <v>3852638877.9499998</v>
      </c>
    </row>
    <row r="82" spans="10:10" hidden="1" x14ac:dyDescent="0.2">
      <c r="J82" s="31" t="s">
        <v>1033</v>
      </c>
    </row>
    <row r="83" spans="10:10" hidden="1" x14ac:dyDescent="0.2"/>
    <row r="84" spans="10:1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firstPageNumber="95" orientation="portrait" r:id="rId2"/>
  <headerFooter alignWithMargins="0">
    <oddHeader>&amp;L&amp;"Arial,Bold"&amp;18&amp;K000000Table 6: FY2021-22 Budget Letter
Local Deduction Calculation</oddHeader>
    <oddFooter>&amp;R&amp;12&amp;P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5"/>
  <sheetViews>
    <sheetView zoomScaleNormal="100" workbookViewId="0">
      <selection sqref="A1:B3"/>
    </sheetView>
  </sheetViews>
  <sheetFormatPr defaultColWidth="8.85546875" defaultRowHeight="12.75" x14ac:dyDescent="0.2"/>
  <cols>
    <col min="1" max="1" width="3" style="31" bestFit="1" customWidth="1"/>
    <col min="2" max="2" width="17.5703125" style="31" bestFit="1" customWidth="1"/>
    <col min="3" max="3" width="16" style="31" customWidth="1"/>
    <col min="4" max="4" width="15.85546875" style="31" customWidth="1"/>
    <col min="5" max="6" width="16.28515625" style="31" bestFit="1" customWidth="1"/>
    <col min="7" max="7" width="10.7109375" style="31" customWidth="1"/>
    <col min="8" max="8" width="16.28515625" style="31" customWidth="1"/>
    <col min="9" max="9" width="9.5703125" style="31" customWidth="1"/>
    <col min="10" max="10" width="14.7109375" style="31" customWidth="1"/>
    <col min="11" max="11" width="9.5703125" style="31" customWidth="1"/>
    <col min="12" max="12" width="16.5703125" style="31" customWidth="1"/>
    <col min="13" max="15" width="9.5703125" style="31" customWidth="1"/>
    <col min="16" max="16" width="14.42578125" style="31" customWidth="1"/>
    <col min="17" max="17" width="16.7109375" style="31" customWidth="1"/>
    <col min="18" max="18" width="9.5703125" style="31" customWidth="1"/>
    <col min="19" max="19" width="15.42578125" style="31" customWidth="1"/>
    <col min="20" max="22" width="9.5703125" style="31" customWidth="1"/>
    <col min="23" max="24" width="13.85546875" style="31" customWidth="1"/>
    <col min="25" max="25" width="12.5703125" style="31" customWidth="1"/>
    <col min="26" max="26" width="15.5703125" style="31" bestFit="1" customWidth="1"/>
    <col min="27" max="27" width="13.7109375" style="31" bestFit="1" customWidth="1"/>
    <col min="28" max="30" width="10.7109375" style="31" customWidth="1"/>
    <col min="31" max="31" width="13.85546875" style="31" customWidth="1"/>
    <col min="32" max="32" width="15.5703125" style="31" bestFit="1" customWidth="1"/>
    <col min="33" max="33" width="14.5703125" style="31" customWidth="1"/>
    <col min="34" max="35" width="16.28515625" style="31" customWidth="1"/>
    <col min="36" max="36" width="13.85546875" style="31" customWidth="1"/>
    <col min="37" max="37" width="17.28515625" style="31" customWidth="1"/>
    <col min="38" max="39" width="18.5703125" style="31" customWidth="1"/>
    <col min="40" max="40" width="12.28515625" style="31" customWidth="1"/>
    <col min="41" max="41" width="18.5703125" style="31" customWidth="1"/>
    <col min="42" max="43" width="9.5703125" style="31" customWidth="1"/>
    <col min="44" max="44" width="22" style="31" customWidth="1"/>
    <col min="45" max="45" width="18.7109375" style="31" customWidth="1"/>
    <col min="46" max="46" width="12.28515625" style="31" customWidth="1"/>
    <col min="47" max="16384" width="8.85546875" style="31"/>
  </cols>
  <sheetData>
    <row r="1" spans="1:46" s="477" customFormat="1" ht="29.25" customHeight="1" x14ac:dyDescent="0.2">
      <c r="A1" s="1773" t="s">
        <v>93</v>
      </c>
      <c r="B1" s="1774"/>
      <c r="C1" s="1951" t="s">
        <v>1133</v>
      </c>
      <c r="D1" s="1952"/>
      <c r="E1" s="1953"/>
      <c r="F1" s="1953"/>
      <c r="G1" s="1953"/>
      <c r="H1" s="1954"/>
      <c r="I1" s="1949" t="s">
        <v>922</v>
      </c>
      <c r="J1" s="1950"/>
      <c r="K1" s="1938" t="s">
        <v>403</v>
      </c>
      <c r="L1" s="1939"/>
      <c r="M1" s="1939"/>
      <c r="N1" s="1939"/>
      <c r="O1" s="1939"/>
      <c r="P1" s="1940"/>
      <c r="Q1" s="1946" t="s">
        <v>985</v>
      </c>
      <c r="R1" s="1938" t="s">
        <v>405</v>
      </c>
      <c r="S1" s="1939"/>
      <c r="T1" s="1939"/>
      <c r="U1" s="1939"/>
      <c r="V1" s="1939"/>
      <c r="W1" s="1940"/>
      <c r="X1" s="1946" t="s">
        <v>991</v>
      </c>
      <c r="Y1" s="1943" t="s">
        <v>1134</v>
      </c>
      <c r="Z1" s="1944"/>
      <c r="AA1" s="1944"/>
      <c r="AB1" s="1944"/>
      <c r="AC1" s="1944"/>
      <c r="AD1" s="1944"/>
      <c r="AE1" s="1945"/>
      <c r="AF1" s="1946" t="s">
        <v>1105</v>
      </c>
      <c r="AG1" s="1943" t="s">
        <v>1135</v>
      </c>
      <c r="AH1" s="1944"/>
      <c r="AI1" s="1944"/>
      <c r="AJ1" s="1945"/>
      <c r="AK1" s="1946" t="s">
        <v>1104</v>
      </c>
      <c r="AL1" s="1938" t="s">
        <v>1137</v>
      </c>
      <c r="AM1" s="1939"/>
      <c r="AN1" s="1939"/>
      <c r="AO1" s="1939"/>
      <c r="AP1" s="1939"/>
      <c r="AQ1" s="1940"/>
      <c r="AR1" s="1963" t="s">
        <v>1044</v>
      </c>
      <c r="AS1" s="1960" t="s">
        <v>1045</v>
      </c>
      <c r="AT1" s="1957" t="s">
        <v>94</v>
      </c>
    </row>
    <row r="2" spans="1:46" s="101" customFormat="1" ht="64.5" customHeight="1" x14ac:dyDescent="0.2">
      <c r="A2" s="1757"/>
      <c r="B2" s="1758"/>
      <c r="C2" s="1941" t="s">
        <v>1038</v>
      </c>
      <c r="D2" s="1941" t="s">
        <v>1039</v>
      </c>
      <c r="E2" s="1955" t="s">
        <v>1040</v>
      </c>
      <c r="F2" s="1941" t="s">
        <v>1042</v>
      </c>
      <c r="G2" s="1941" t="s">
        <v>1051</v>
      </c>
      <c r="H2" s="469" t="s">
        <v>1041</v>
      </c>
      <c r="I2" s="1941" t="s">
        <v>560</v>
      </c>
      <c r="J2" s="1941" t="s">
        <v>559</v>
      </c>
      <c r="K2" s="1941" t="s">
        <v>560</v>
      </c>
      <c r="L2" s="1941" t="s">
        <v>559</v>
      </c>
      <c r="M2" s="1941" t="s">
        <v>975</v>
      </c>
      <c r="N2" s="1941" t="s">
        <v>976</v>
      </c>
      <c r="O2" s="1941" t="s">
        <v>977</v>
      </c>
      <c r="P2" s="1941" t="s">
        <v>978</v>
      </c>
      <c r="Q2" s="1947" t="s">
        <v>404</v>
      </c>
      <c r="R2" s="1941" t="s">
        <v>560</v>
      </c>
      <c r="S2" s="1941" t="s">
        <v>559</v>
      </c>
      <c r="T2" s="1941" t="s">
        <v>975</v>
      </c>
      <c r="U2" s="1941" t="s">
        <v>976</v>
      </c>
      <c r="V2" s="1941" t="s">
        <v>977</v>
      </c>
      <c r="W2" s="1941" t="s">
        <v>978</v>
      </c>
      <c r="X2" s="1947" t="s">
        <v>404</v>
      </c>
      <c r="Y2" s="1941" t="s">
        <v>979</v>
      </c>
      <c r="Z2" s="1941" t="s">
        <v>980</v>
      </c>
      <c r="AA2" s="1941" t="s">
        <v>981</v>
      </c>
      <c r="AB2" s="1941" t="s">
        <v>992</v>
      </c>
      <c r="AC2" s="1941" t="s">
        <v>993</v>
      </c>
      <c r="AD2" s="1941" t="s">
        <v>982</v>
      </c>
      <c r="AE2" s="1941" t="s">
        <v>1094</v>
      </c>
      <c r="AF2" s="1947" t="s">
        <v>404</v>
      </c>
      <c r="AG2" s="1942" t="s">
        <v>561</v>
      </c>
      <c r="AH2" s="1942" t="s">
        <v>983</v>
      </c>
      <c r="AI2" s="1942" t="s">
        <v>984</v>
      </c>
      <c r="AJ2" s="1941" t="s">
        <v>1094</v>
      </c>
      <c r="AK2" s="1947" t="s">
        <v>404</v>
      </c>
      <c r="AL2" s="1942" t="s">
        <v>1047</v>
      </c>
      <c r="AM2" s="1942" t="s">
        <v>1046</v>
      </c>
      <c r="AN2" s="1942" t="s">
        <v>564</v>
      </c>
      <c r="AO2" s="181" t="s">
        <v>562</v>
      </c>
      <c r="AP2" s="1942" t="s">
        <v>565</v>
      </c>
      <c r="AQ2" s="1942" t="s">
        <v>563</v>
      </c>
      <c r="AR2" s="1964"/>
      <c r="AS2" s="1961"/>
      <c r="AT2" s="1958"/>
    </row>
    <row r="3" spans="1:46" s="101" customFormat="1" ht="16.149999999999999" customHeight="1" x14ac:dyDescent="0.2">
      <c r="A3" s="1775"/>
      <c r="B3" s="1776"/>
      <c r="C3" s="1941"/>
      <c r="D3" s="1941"/>
      <c r="E3" s="1956"/>
      <c r="F3" s="1941"/>
      <c r="G3" s="1941"/>
      <c r="H3" s="30">
        <v>0.1</v>
      </c>
      <c r="I3" s="1941"/>
      <c r="J3" s="1941"/>
      <c r="K3" s="1941"/>
      <c r="L3" s="1941"/>
      <c r="M3" s="1941"/>
      <c r="N3" s="1941"/>
      <c r="O3" s="1941"/>
      <c r="P3" s="1941"/>
      <c r="Q3" s="1948"/>
      <c r="R3" s="1941"/>
      <c r="S3" s="1941"/>
      <c r="T3" s="1941"/>
      <c r="U3" s="1941"/>
      <c r="V3" s="1941"/>
      <c r="W3" s="1941"/>
      <c r="X3" s="1948"/>
      <c r="Y3" s="1941"/>
      <c r="Z3" s="1941"/>
      <c r="AA3" s="1941"/>
      <c r="AB3" s="1941"/>
      <c r="AC3" s="1941"/>
      <c r="AD3" s="1941"/>
      <c r="AE3" s="1941"/>
      <c r="AF3" s="1948"/>
      <c r="AG3" s="1942"/>
      <c r="AH3" s="1942"/>
      <c r="AI3" s="1942"/>
      <c r="AJ3" s="1941"/>
      <c r="AK3" s="1948"/>
      <c r="AL3" s="1942"/>
      <c r="AM3" s="1942"/>
      <c r="AN3" s="1942"/>
      <c r="AO3" s="30">
        <v>0.15</v>
      </c>
      <c r="AP3" s="1942"/>
      <c r="AQ3" s="1942"/>
      <c r="AR3" s="1965"/>
      <c r="AS3" s="1962"/>
      <c r="AT3" s="1959"/>
    </row>
    <row r="4" spans="1:46" ht="15" customHeight="1" x14ac:dyDescent="0.2">
      <c r="A4" s="478"/>
      <c r="B4" s="478"/>
      <c r="C4" s="479">
        <v>1</v>
      </c>
      <c r="D4" s="480">
        <f>C4+1</f>
        <v>2</v>
      </c>
      <c r="E4" s="480">
        <v>3</v>
      </c>
      <c r="F4" s="481" t="s">
        <v>274</v>
      </c>
      <c r="G4" s="481" t="s">
        <v>1332</v>
      </c>
      <c r="H4" s="481" t="s">
        <v>1333</v>
      </c>
      <c r="I4" s="480">
        <f>E4+1</f>
        <v>4</v>
      </c>
      <c r="J4" s="480">
        <f t="shared" ref="J4:AT4" si="0">I4+1</f>
        <v>5</v>
      </c>
      <c r="K4" s="480">
        <f t="shared" si="0"/>
        <v>6</v>
      </c>
      <c r="L4" s="480">
        <f t="shared" si="0"/>
        <v>7</v>
      </c>
      <c r="M4" s="480">
        <f t="shared" si="0"/>
        <v>8</v>
      </c>
      <c r="N4" s="480">
        <f t="shared" si="0"/>
        <v>9</v>
      </c>
      <c r="O4" s="480">
        <f t="shared" si="0"/>
        <v>10</v>
      </c>
      <c r="P4" s="480">
        <f t="shared" si="0"/>
        <v>11</v>
      </c>
      <c r="Q4" s="480">
        <f t="shared" si="0"/>
        <v>12</v>
      </c>
      <c r="R4" s="480">
        <f t="shared" si="0"/>
        <v>13</v>
      </c>
      <c r="S4" s="480">
        <f t="shared" si="0"/>
        <v>14</v>
      </c>
      <c r="T4" s="480">
        <f t="shared" si="0"/>
        <v>15</v>
      </c>
      <c r="U4" s="480">
        <f t="shared" si="0"/>
        <v>16</v>
      </c>
      <c r="V4" s="480">
        <f t="shared" si="0"/>
        <v>17</v>
      </c>
      <c r="W4" s="480">
        <f t="shared" si="0"/>
        <v>18</v>
      </c>
      <c r="X4" s="480">
        <f t="shared" si="0"/>
        <v>19</v>
      </c>
      <c r="Y4" s="480">
        <f t="shared" si="0"/>
        <v>20</v>
      </c>
      <c r="Z4" s="480">
        <f t="shared" si="0"/>
        <v>21</v>
      </c>
      <c r="AA4" s="480">
        <f t="shared" si="0"/>
        <v>22</v>
      </c>
      <c r="AB4" s="480">
        <f t="shared" si="0"/>
        <v>23</v>
      </c>
      <c r="AC4" s="480">
        <f t="shared" si="0"/>
        <v>24</v>
      </c>
      <c r="AD4" s="480">
        <f t="shared" si="0"/>
        <v>25</v>
      </c>
      <c r="AE4" s="480">
        <f t="shared" ref="AE4:AK4" si="1">AD4+1</f>
        <v>26</v>
      </c>
      <c r="AF4" s="480">
        <f t="shared" si="1"/>
        <v>27</v>
      </c>
      <c r="AG4" s="480">
        <f t="shared" si="1"/>
        <v>28</v>
      </c>
      <c r="AH4" s="480">
        <f t="shared" si="1"/>
        <v>29</v>
      </c>
      <c r="AI4" s="480">
        <f t="shared" si="1"/>
        <v>30</v>
      </c>
      <c r="AJ4" s="480">
        <f t="shared" si="1"/>
        <v>31</v>
      </c>
      <c r="AK4" s="480">
        <f t="shared" si="1"/>
        <v>32</v>
      </c>
      <c r="AL4" s="480">
        <f t="shared" si="0"/>
        <v>33</v>
      </c>
      <c r="AM4" s="480">
        <f t="shared" si="0"/>
        <v>34</v>
      </c>
      <c r="AN4" s="480">
        <f t="shared" si="0"/>
        <v>35</v>
      </c>
      <c r="AO4" s="480">
        <f t="shared" si="0"/>
        <v>36</v>
      </c>
      <c r="AP4" s="480">
        <f t="shared" si="0"/>
        <v>37</v>
      </c>
      <c r="AQ4" s="480">
        <f t="shared" si="0"/>
        <v>38</v>
      </c>
      <c r="AR4" s="480">
        <f t="shared" si="0"/>
        <v>39</v>
      </c>
      <c r="AS4" s="480">
        <f t="shared" si="0"/>
        <v>40</v>
      </c>
      <c r="AT4" s="480">
        <f t="shared" si="0"/>
        <v>41</v>
      </c>
    </row>
    <row r="5" spans="1:46" s="483" customFormat="1" ht="33.75" x14ac:dyDescent="0.2">
      <c r="A5" s="832"/>
      <c r="B5" s="832"/>
      <c r="C5" s="833" t="s">
        <v>994</v>
      </c>
      <c r="D5" s="833" t="s">
        <v>995</v>
      </c>
      <c r="E5" s="834" t="s">
        <v>575</v>
      </c>
      <c r="F5" s="835" t="s">
        <v>576</v>
      </c>
      <c r="G5" s="835" t="s">
        <v>875</v>
      </c>
      <c r="H5" s="835" t="s">
        <v>1317</v>
      </c>
      <c r="I5" s="834" t="s">
        <v>1318</v>
      </c>
      <c r="J5" s="834" t="s">
        <v>986</v>
      </c>
      <c r="K5" s="834" t="s">
        <v>1319</v>
      </c>
      <c r="L5" s="834" t="s">
        <v>987</v>
      </c>
      <c r="M5" s="834" t="s">
        <v>1320</v>
      </c>
      <c r="N5" s="834" t="s">
        <v>1321</v>
      </c>
      <c r="O5" s="834" t="s">
        <v>1322</v>
      </c>
      <c r="P5" s="834" t="s">
        <v>988</v>
      </c>
      <c r="Q5" s="834" t="s">
        <v>577</v>
      </c>
      <c r="R5" s="834" t="s">
        <v>1323</v>
      </c>
      <c r="S5" s="834" t="s">
        <v>989</v>
      </c>
      <c r="T5" s="834" t="s">
        <v>1324</v>
      </c>
      <c r="U5" s="834" t="s">
        <v>1325</v>
      </c>
      <c r="V5" s="834" t="s">
        <v>1326</v>
      </c>
      <c r="W5" s="834" t="s">
        <v>990</v>
      </c>
      <c r="X5" s="834" t="s">
        <v>578</v>
      </c>
      <c r="Y5" s="834" t="s">
        <v>579</v>
      </c>
      <c r="Z5" s="834" t="s">
        <v>580</v>
      </c>
      <c r="AA5" s="834" t="s">
        <v>581</v>
      </c>
      <c r="AB5" s="834" t="s">
        <v>876</v>
      </c>
      <c r="AC5" s="834" t="s">
        <v>877</v>
      </c>
      <c r="AD5" s="834" t="s">
        <v>1095</v>
      </c>
      <c r="AE5" s="1228" t="s">
        <v>1094</v>
      </c>
      <c r="AF5" s="834" t="s">
        <v>1096</v>
      </c>
      <c r="AG5" s="834" t="s">
        <v>1327</v>
      </c>
      <c r="AH5" s="834" t="s">
        <v>1328</v>
      </c>
      <c r="AI5" s="834" t="s">
        <v>1329</v>
      </c>
      <c r="AJ5" s="1228" t="s">
        <v>1094</v>
      </c>
      <c r="AK5" s="834" t="s">
        <v>1097</v>
      </c>
      <c r="AL5" s="835" t="s">
        <v>1136</v>
      </c>
      <c r="AM5" s="834" t="s">
        <v>1098</v>
      </c>
      <c r="AN5" s="835" t="s">
        <v>1099</v>
      </c>
      <c r="AO5" s="835" t="s">
        <v>1100</v>
      </c>
      <c r="AP5" s="834" t="s">
        <v>1101</v>
      </c>
      <c r="AQ5" s="834" t="s">
        <v>1102</v>
      </c>
      <c r="AR5" s="834" t="s">
        <v>582</v>
      </c>
      <c r="AS5" s="834" t="s">
        <v>1103</v>
      </c>
      <c r="AT5" s="834" t="s">
        <v>1330</v>
      </c>
    </row>
    <row r="6" spans="1:46" s="708" customFormat="1" ht="33.75" hidden="1" x14ac:dyDescent="0.2">
      <c r="A6" s="832"/>
      <c r="B6" s="832"/>
      <c r="C6" s="833" t="s">
        <v>996</v>
      </c>
      <c r="D6" s="833" t="s">
        <v>996</v>
      </c>
      <c r="E6" s="834" t="s">
        <v>574</v>
      </c>
      <c r="F6" s="835" t="s">
        <v>583</v>
      </c>
      <c r="G6" s="835" t="s">
        <v>574</v>
      </c>
      <c r="H6" s="835" t="s">
        <v>574</v>
      </c>
      <c r="I6" s="834" t="s">
        <v>584</v>
      </c>
      <c r="J6" s="834" t="s">
        <v>584</v>
      </c>
      <c r="K6" s="834" t="s">
        <v>584</v>
      </c>
      <c r="L6" s="834" t="s">
        <v>584</v>
      </c>
      <c r="M6" s="834" t="s">
        <v>584</v>
      </c>
      <c r="N6" s="834" t="s">
        <v>584</v>
      </c>
      <c r="O6" s="834" t="s">
        <v>584</v>
      </c>
      <c r="P6" s="834" t="s">
        <v>584</v>
      </c>
      <c r="Q6" s="834" t="s">
        <v>574</v>
      </c>
      <c r="R6" s="834" t="s">
        <v>584</v>
      </c>
      <c r="S6" s="834" t="s">
        <v>584</v>
      </c>
      <c r="T6" s="834" t="s">
        <v>584</v>
      </c>
      <c r="U6" s="834" t="s">
        <v>584</v>
      </c>
      <c r="V6" s="834" t="s">
        <v>584</v>
      </c>
      <c r="W6" s="834" t="s">
        <v>584</v>
      </c>
      <c r="X6" s="834" t="s">
        <v>574</v>
      </c>
      <c r="Y6" s="834" t="s">
        <v>574</v>
      </c>
      <c r="Z6" s="834" t="s">
        <v>574</v>
      </c>
      <c r="AA6" s="834" t="s">
        <v>574</v>
      </c>
      <c r="AB6" s="834" t="s">
        <v>574</v>
      </c>
      <c r="AC6" s="834" t="s">
        <v>574</v>
      </c>
      <c r="AD6" s="834" t="s">
        <v>574</v>
      </c>
      <c r="AE6" s="1228"/>
      <c r="AF6" s="834" t="s">
        <v>574</v>
      </c>
      <c r="AG6" s="834" t="s">
        <v>584</v>
      </c>
      <c r="AH6" s="834" t="s">
        <v>584</v>
      </c>
      <c r="AI6" s="834" t="s">
        <v>584</v>
      </c>
      <c r="AJ6" s="1228"/>
      <c r="AK6" s="834" t="s">
        <v>574</v>
      </c>
      <c r="AL6" s="835" t="s">
        <v>583</v>
      </c>
      <c r="AM6" s="834" t="s">
        <v>574</v>
      </c>
      <c r="AN6" s="834" t="s">
        <v>574</v>
      </c>
      <c r="AO6" s="834" t="s">
        <v>574</v>
      </c>
      <c r="AP6" s="834" t="s">
        <v>574</v>
      </c>
      <c r="AQ6" s="834" t="s">
        <v>574</v>
      </c>
      <c r="AR6" s="834" t="s">
        <v>584</v>
      </c>
      <c r="AS6" s="834" t="s">
        <v>574</v>
      </c>
      <c r="AT6" s="834" t="s">
        <v>574</v>
      </c>
    </row>
    <row r="7" spans="1:46" ht="15" customHeight="1" x14ac:dyDescent="0.2">
      <c r="A7" s="115">
        <v>1</v>
      </c>
      <c r="B7" s="116" t="s">
        <v>5</v>
      </c>
      <c r="C7" s="117">
        <v>491185799</v>
      </c>
      <c r="D7" s="117">
        <v>88907454</v>
      </c>
      <c r="E7" s="117">
        <f>C7-D7</f>
        <v>402278345</v>
      </c>
      <c r="F7" s="117">
        <v>384550087</v>
      </c>
      <c r="G7" s="118">
        <f>(E7-F7)/F7</f>
        <v>4.6101297592477206E-2</v>
      </c>
      <c r="H7" s="119">
        <f t="shared" ref="H7:H38" si="2">IF((E7-F7)/F7&gt;$H$3,F7*(1+$H$3),E7)</f>
        <v>402278345</v>
      </c>
      <c r="I7" s="120">
        <v>5.23</v>
      </c>
      <c r="J7" s="121">
        <v>2090043</v>
      </c>
      <c r="K7" s="120">
        <v>20.38</v>
      </c>
      <c r="L7" s="121">
        <v>7909429</v>
      </c>
      <c r="M7" s="122">
        <v>0</v>
      </c>
      <c r="N7" s="122">
        <v>13.45</v>
      </c>
      <c r="O7" s="122">
        <v>3</v>
      </c>
      <c r="P7" s="121">
        <v>1868369</v>
      </c>
      <c r="Q7" s="117">
        <f>J7+L7+P7</f>
        <v>11867841</v>
      </c>
      <c r="R7" s="123">
        <v>0</v>
      </c>
      <c r="S7" s="121">
        <v>0</v>
      </c>
      <c r="T7" s="122">
        <v>0</v>
      </c>
      <c r="U7" s="122">
        <v>0</v>
      </c>
      <c r="V7" s="122">
        <v>0</v>
      </c>
      <c r="W7" s="121">
        <v>0</v>
      </c>
      <c r="X7" s="117">
        <f>S7+W7</f>
        <v>0</v>
      </c>
      <c r="Y7" s="124">
        <f>I7+K7+R7</f>
        <v>25.61</v>
      </c>
      <c r="Z7" s="117">
        <f>J7+L7+S7</f>
        <v>9999472</v>
      </c>
      <c r="AA7" s="117">
        <f>P7+W7</f>
        <v>1868369</v>
      </c>
      <c r="AB7" s="125">
        <f t="shared" ref="AB7:AB38" si="3">ROUND((X7/E7)*1000,2)</f>
        <v>0</v>
      </c>
      <c r="AC7" s="126">
        <f t="shared" ref="AC7:AC38" si="4">ROUND((Q7/E7)*1000,2)</f>
        <v>29.5</v>
      </c>
      <c r="AD7" s="127">
        <f t="shared" ref="AD7:AD38" si="5">ROUND((AF7/E7)*1000,2)</f>
        <v>29.5</v>
      </c>
      <c r="AE7" s="128">
        <v>0</v>
      </c>
      <c r="AF7" s="128">
        <f>X7+Q7+AE7</f>
        <v>11867841</v>
      </c>
      <c r="AG7" s="129">
        <v>1.4999999999999999E-2</v>
      </c>
      <c r="AH7" s="130">
        <v>12427018</v>
      </c>
      <c r="AI7" s="130">
        <v>0</v>
      </c>
      <c r="AJ7" s="130">
        <v>0</v>
      </c>
      <c r="AK7" s="131">
        <f>AH7+AI7+AJ7</f>
        <v>12427018</v>
      </c>
      <c r="AL7" s="128">
        <v>843020133</v>
      </c>
      <c r="AM7" s="128">
        <f t="shared" ref="AM7:AM17" si="6">ROUND(AK7/AG7,0)</f>
        <v>828467867</v>
      </c>
      <c r="AN7" s="132">
        <f>(AM7-AL7)/AL7</f>
        <v>-1.726206223357183E-2</v>
      </c>
      <c r="AO7" s="128">
        <f>IF((AM7-AL7)/AL7&gt;$AO$3,AL7*(1+$AO$3),AM7)</f>
        <v>828467867</v>
      </c>
      <c r="AP7" s="118">
        <f t="shared" ref="AP7:AP38" si="7">AH7/AM7</f>
        <v>1.4999999993964763E-2</v>
      </c>
      <c r="AQ7" s="118">
        <f t="shared" ref="AQ7:AQ38" si="8">AI7/AM7</f>
        <v>0</v>
      </c>
      <c r="AR7" s="128">
        <v>471551</v>
      </c>
      <c r="AS7" s="128">
        <f t="shared" ref="AS7:AS38" si="9">AR7+AF7+AK7</f>
        <v>24766410</v>
      </c>
      <c r="AT7" s="128">
        <f>ROUND(AS7/'3_Levels 1&amp;2'!C7,2)</f>
        <v>2663.91</v>
      </c>
    </row>
    <row r="8" spans="1:46" ht="15" customHeight="1" x14ac:dyDescent="0.2">
      <c r="A8" s="115">
        <v>2</v>
      </c>
      <c r="B8" s="116" t="s">
        <v>6</v>
      </c>
      <c r="C8" s="117">
        <v>149747580</v>
      </c>
      <c r="D8" s="117">
        <v>28845159</v>
      </c>
      <c r="E8" s="117">
        <f t="shared" ref="E8:E71" si="10">C8-D8</f>
        <v>120902421</v>
      </c>
      <c r="F8" s="117">
        <v>117773631</v>
      </c>
      <c r="G8" s="118">
        <f t="shared" ref="G8:G71" si="11">(E8-F8)/F8</f>
        <v>2.6566133466667086E-2</v>
      </c>
      <c r="H8" s="119">
        <f t="shared" si="2"/>
        <v>120902421</v>
      </c>
      <c r="I8" s="120">
        <v>4.28</v>
      </c>
      <c r="J8" s="121">
        <v>502717</v>
      </c>
      <c r="K8" s="120">
        <v>5.15</v>
      </c>
      <c r="L8" s="121">
        <v>607311</v>
      </c>
      <c r="M8" s="122">
        <v>0</v>
      </c>
      <c r="N8" s="122">
        <v>91.41</v>
      </c>
      <c r="O8" s="122">
        <v>6</v>
      </c>
      <c r="P8" s="121">
        <v>2412017</v>
      </c>
      <c r="Q8" s="117">
        <f t="shared" ref="Q8:Q71" si="12">J8+L8+P8</f>
        <v>3522045</v>
      </c>
      <c r="R8" s="122">
        <v>0</v>
      </c>
      <c r="S8" s="121">
        <v>0</v>
      </c>
      <c r="T8" s="122">
        <v>0</v>
      </c>
      <c r="U8" s="122">
        <v>42</v>
      </c>
      <c r="V8" s="122">
        <v>5</v>
      </c>
      <c r="W8" s="121">
        <v>2257365</v>
      </c>
      <c r="X8" s="117">
        <f t="shared" ref="X8:X71" si="13">S8+W8</f>
        <v>2257365</v>
      </c>
      <c r="Y8" s="124">
        <f t="shared" ref="Y8:Y71" si="14">I8+K8+R8</f>
        <v>9.43</v>
      </c>
      <c r="Z8" s="117">
        <f t="shared" ref="Z8:Z71" si="15">J8+L8+S8</f>
        <v>1110028</v>
      </c>
      <c r="AA8" s="117">
        <f t="shared" ref="AA8:AA71" si="16">P8+W8</f>
        <v>4669382</v>
      </c>
      <c r="AB8" s="125">
        <f t="shared" si="3"/>
        <v>18.670000000000002</v>
      </c>
      <c r="AC8" s="126">
        <f t="shared" si="4"/>
        <v>29.13</v>
      </c>
      <c r="AD8" s="127">
        <f t="shared" si="5"/>
        <v>47.8</v>
      </c>
      <c r="AE8" s="128">
        <v>0</v>
      </c>
      <c r="AF8" s="128">
        <f t="shared" ref="AF8:AF71" si="17">X8+Q8+AE8</f>
        <v>5779410</v>
      </c>
      <c r="AG8" s="129">
        <v>0.03</v>
      </c>
      <c r="AH8" s="130">
        <v>7690491</v>
      </c>
      <c r="AI8" s="130">
        <v>0</v>
      </c>
      <c r="AJ8" s="130">
        <v>0</v>
      </c>
      <c r="AK8" s="131">
        <f t="shared" ref="AK8:AK71" si="18">AH8+AI8+AJ8</f>
        <v>7690491</v>
      </c>
      <c r="AL8" s="128">
        <v>284657280</v>
      </c>
      <c r="AM8" s="128">
        <f t="shared" si="6"/>
        <v>256349700</v>
      </c>
      <c r="AN8" s="132">
        <f t="shared" ref="AN8:AN71" si="19">(AM8-AL8)/AL8</f>
        <v>-9.9444426645262679E-2</v>
      </c>
      <c r="AO8" s="128">
        <f t="shared" ref="AO8:AO71" si="20">IF((AM8-AL8)/AL8&gt;$AO$3,AL8*(1+$AO$3),AM8)</f>
        <v>256349700</v>
      </c>
      <c r="AP8" s="118">
        <f t="shared" si="7"/>
        <v>0.03</v>
      </c>
      <c r="AQ8" s="118">
        <f t="shared" si="8"/>
        <v>0</v>
      </c>
      <c r="AR8" s="128">
        <v>88467</v>
      </c>
      <c r="AS8" s="128">
        <f t="shared" si="9"/>
        <v>13558368</v>
      </c>
      <c r="AT8" s="128">
        <f>ROUND(AS8/'3_Levels 1&amp;2'!C8,2)</f>
        <v>3490.83</v>
      </c>
    </row>
    <row r="9" spans="1:46" ht="15" customHeight="1" x14ac:dyDescent="0.2">
      <c r="A9" s="115">
        <v>3</v>
      </c>
      <c r="B9" s="116" t="s">
        <v>7</v>
      </c>
      <c r="C9" s="117">
        <v>1681459890</v>
      </c>
      <c r="D9" s="117">
        <v>234537693</v>
      </c>
      <c r="E9" s="117">
        <f t="shared" si="10"/>
        <v>1446922197</v>
      </c>
      <c r="F9" s="117">
        <v>1315203755</v>
      </c>
      <c r="G9" s="118">
        <f t="shared" si="11"/>
        <v>0.10015059757793955</v>
      </c>
      <c r="H9" s="119">
        <f t="shared" si="2"/>
        <v>1446724130.5</v>
      </c>
      <c r="I9" s="120">
        <v>3.61</v>
      </c>
      <c r="J9" s="121">
        <v>5171675</v>
      </c>
      <c r="K9" s="120">
        <v>42.9</v>
      </c>
      <c r="L9" s="121">
        <v>61458336</v>
      </c>
      <c r="M9" s="122">
        <v>0</v>
      </c>
      <c r="N9" s="122">
        <v>0</v>
      </c>
      <c r="O9" s="122">
        <v>0</v>
      </c>
      <c r="P9" s="121">
        <v>0</v>
      </c>
      <c r="Q9" s="117">
        <f t="shared" si="12"/>
        <v>66630011</v>
      </c>
      <c r="R9" s="122">
        <v>15.08</v>
      </c>
      <c r="S9" s="121">
        <v>21603664</v>
      </c>
      <c r="T9" s="122">
        <v>0</v>
      </c>
      <c r="U9" s="122">
        <v>0</v>
      </c>
      <c r="V9" s="122">
        <v>0</v>
      </c>
      <c r="W9" s="121">
        <v>0</v>
      </c>
      <c r="X9" s="117">
        <f t="shared" si="13"/>
        <v>21603664</v>
      </c>
      <c r="Y9" s="124">
        <f t="shared" si="14"/>
        <v>61.589999999999996</v>
      </c>
      <c r="Z9" s="117">
        <f t="shared" si="15"/>
        <v>88233675</v>
      </c>
      <c r="AA9" s="117">
        <f t="shared" si="16"/>
        <v>0</v>
      </c>
      <c r="AB9" s="125">
        <f t="shared" si="3"/>
        <v>14.93</v>
      </c>
      <c r="AC9" s="126">
        <f t="shared" si="4"/>
        <v>46.05</v>
      </c>
      <c r="AD9" s="127">
        <f t="shared" si="5"/>
        <v>60.98</v>
      </c>
      <c r="AE9" s="128">
        <v>0</v>
      </c>
      <c r="AF9" s="128">
        <f t="shared" si="17"/>
        <v>88233675</v>
      </c>
      <c r="AG9" s="129">
        <v>0.02</v>
      </c>
      <c r="AH9" s="130">
        <v>66829877</v>
      </c>
      <c r="AI9" s="130">
        <v>0</v>
      </c>
      <c r="AJ9" s="130">
        <v>0</v>
      </c>
      <c r="AK9" s="131">
        <f t="shared" si="18"/>
        <v>66829877</v>
      </c>
      <c r="AL9" s="128">
        <v>3507223950</v>
      </c>
      <c r="AM9" s="128">
        <f t="shared" si="6"/>
        <v>3341493850</v>
      </c>
      <c r="AN9" s="129">
        <f t="shared" si="19"/>
        <v>-4.7253925715236976E-2</v>
      </c>
      <c r="AO9" s="128">
        <f t="shared" si="20"/>
        <v>3341493850</v>
      </c>
      <c r="AP9" s="118">
        <f t="shared" si="7"/>
        <v>0.02</v>
      </c>
      <c r="AQ9" s="118">
        <f t="shared" si="8"/>
        <v>0</v>
      </c>
      <c r="AR9" s="128">
        <v>207737</v>
      </c>
      <c r="AS9" s="128">
        <f t="shared" si="9"/>
        <v>155271289</v>
      </c>
      <c r="AT9" s="128">
        <f>ROUND(AS9/'3_Levels 1&amp;2'!C9,2)</f>
        <v>6749.75</v>
      </c>
    </row>
    <row r="10" spans="1:46" ht="15" customHeight="1" x14ac:dyDescent="0.2">
      <c r="A10" s="115">
        <v>4</v>
      </c>
      <c r="B10" s="116" t="s">
        <v>8</v>
      </c>
      <c r="C10" s="117">
        <v>236934247</v>
      </c>
      <c r="D10" s="117">
        <v>36996236</v>
      </c>
      <c r="E10" s="117">
        <f t="shared" si="10"/>
        <v>199938011</v>
      </c>
      <c r="F10" s="117">
        <v>200949683</v>
      </c>
      <c r="G10" s="118">
        <f t="shared" si="11"/>
        <v>-5.0344543215825825E-3</v>
      </c>
      <c r="H10" s="119">
        <f t="shared" si="2"/>
        <v>199938011</v>
      </c>
      <c r="I10" s="120">
        <v>5.49</v>
      </c>
      <c r="J10" s="121">
        <v>1080570</v>
      </c>
      <c r="K10" s="120">
        <v>33.880000000000003</v>
      </c>
      <c r="L10" s="121">
        <v>6654898</v>
      </c>
      <c r="M10" s="122">
        <v>0</v>
      </c>
      <c r="N10" s="122">
        <v>0</v>
      </c>
      <c r="O10" s="122">
        <v>0</v>
      </c>
      <c r="P10" s="121">
        <v>0</v>
      </c>
      <c r="Q10" s="117">
        <f t="shared" si="12"/>
        <v>7735468</v>
      </c>
      <c r="R10" s="122">
        <v>0</v>
      </c>
      <c r="S10" s="121">
        <v>0</v>
      </c>
      <c r="T10" s="122">
        <v>0</v>
      </c>
      <c r="U10" s="122">
        <v>0</v>
      </c>
      <c r="V10" s="122">
        <v>0</v>
      </c>
      <c r="W10" s="121">
        <v>0</v>
      </c>
      <c r="X10" s="117">
        <f t="shared" si="13"/>
        <v>0</v>
      </c>
      <c r="Y10" s="124">
        <f t="shared" si="14"/>
        <v>39.370000000000005</v>
      </c>
      <c r="Z10" s="117">
        <f t="shared" si="15"/>
        <v>7735468</v>
      </c>
      <c r="AA10" s="117">
        <f t="shared" si="16"/>
        <v>0</v>
      </c>
      <c r="AB10" s="125">
        <f t="shared" si="3"/>
        <v>0</v>
      </c>
      <c r="AC10" s="126">
        <f t="shared" si="4"/>
        <v>38.69</v>
      </c>
      <c r="AD10" s="127">
        <f t="shared" si="5"/>
        <v>38.69</v>
      </c>
      <c r="AE10" s="128">
        <v>0</v>
      </c>
      <c r="AF10" s="128">
        <f t="shared" si="17"/>
        <v>7735468</v>
      </c>
      <c r="AG10" s="129">
        <v>0.03</v>
      </c>
      <c r="AH10" s="130">
        <v>6525482</v>
      </c>
      <c r="AI10" s="130">
        <v>0</v>
      </c>
      <c r="AJ10" s="130">
        <v>0</v>
      </c>
      <c r="AK10" s="131">
        <f t="shared" si="18"/>
        <v>6525482</v>
      </c>
      <c r="AL10" s="128">
        <v>253844933</v>
      </c>
      <c r="AM10" s="128">
        <f t="shared" si="6"/>
        <v>217516067</v>
      </c>
      <c r="AN10" s="129">
        <f t="shared" si="19"/>
        <v>-0.14311440283899621</v>
      </c>
      <c r="AO10" s="128">
        <f t="shared" si="20"/>
        <v>217516067</v>
      </c>
      <c r="AP10" s="118">
        <f t="shared" si="7"/>
        <v>2.9999999954026385E-2</v>
      </c>
      <c r="AQ10" s="118">
        <f t="shared" si="8"/>
        <v>0</v>
      </c>
      <c r="AR10" s="128">
        <v>105111</v>
      </c>
      <c r="AS10" s="128">
        <f t="shared" si="9"/>
        <v>14366061</v>
      </c>
      <c r="AT10" s="128">
        <f>ROUND(AS10/'3_Levels 1&amp;2'!C10,2)</f>
        <v>4851.76</v>
      </c>
    </row>
    <row r="11" spans="1:46" ht="15" customHeight="1" x14ac:dyDescent="0.2">
      <c r="A11" s="134">
        <v>5</v>
      </c>
      <c r="B11" s="135" t="s">
        <v>9</v>
      </c>
      <c r="C11" s="136">
        <v>211542680</v>
      </c>
      <c r="D11" s="136">
        <v>61635999</v>
      </c>
      <c r="E11" s="136">
        <f t="shared" si="10"/>
        <v>149906681</v>
      </c>
      <c r="F11" s="136">
        <v>145204264</v>
      </c>
      <c r="G11" s="137">
        <f t="shared" si="11"/>
        <v>3.2384840985110463E-2</v>
      </c>
      <c r="H11" s="138">
        <f t="shared" si="2"/>
        <v>149906681</v>
      </c>
      <c r="I11" s="139">
        <v>3.62</v>
      </c>
      <c r="J11" s="140">
        <v>538574</v>
      </c>
      <c r="K11" s="139">
        <v>20</v>
      </c>
      <c r="L11" s="140">
        <v>2975463</v>
      </c>
      <c r="M11" s="141">
        <v>0</v>
      </c>
      <c r="N11" s="141">
        <v>0</v>
      </c>
      <c r="O11" s="141">
        <v>0</v>
      </c>
      <c r="P11" s="140">
        <v>0</v>
      </c>
      <c r="Q11" s="136">
        <f t="shared" si="12"/>
        <v>3514037</v>
      </c>
      <c r="R11" s="141">
        <v>0</v>
      </c>
      <c r="S11" s="140">
        <v>0</v>
      </c>
      <c r="T11" s="141">
        <v>0</v>
      </c>
      <c r="U11" s="141">
        <v>0</v>
      </c>
      <c r="V11" s="141">
        <v>0</v>
      </c>
      <c r="W11" s="140">
        <v>0</v>
      </c>
      <c r="X11" s="136">
        <f t="shared" si="13"/>
        <v>0</v>
      </c>
      <c r="Y11" s="142">
        <f t="shared" si="14"/>
        <v>23.62</v>
      </c>
      <c r="Z11" s="136">
        <f t="shared" si="15"/>
        <v>3514037</v>
      </c>
      <c r="AA11" s="136">
        <f t="shared" si="16"/>
        <v>0</v>
      </c>
      <c r="AB11" s="143">
        <f t="shared" si="3"/>
        <v>0</v>
      </c>
      <c r="AC11" s="144">
        <f t="shared" si="4"/>
        <v>23.44</v>
      </c>
      <c r="AD11" s="145">
        <f t="shared" si="5"/>
        <v>23.44</v>
      </c>
      <c r="AE11" s="146">
        <v>0</v>
      </c>
      <c r="AF11" s="146">
        <f t="shared" si="17"/>
        <v>3514037</v>
      </c>
      <c r="AG11" s="147">
        <v>1.7500000000000002E-2</v>
      </c>
      <c r="AH11" s="148">
        <v>8351435</v>
      </c>
      <c r="AI11" s="148">
        <v>0</v>
      </c>
      <c r="AJ11" s="1229">
        <v>0</v>
      </c>
      <c r="AK11" s="149">
        <f t="shared" si="18"/>
        <v>8351435</v>
      </c>
      <c r="AL11" s="490">
        <v>456432971</v>
      </c>
      <c r="AM11" s="490">
        <f t="shared" si="6"/>
        <v>477224857</v>
      </c>
      <c r="AN11" s="492">
        <f t="shared" si="19"/>
        <v>4.5552988765134583E-2</v>
      </c>
      <c r="AO11" s="490">
        <f t="shared" si="20"/>
        <v>477224857</v>
      </c>
      <c r="AP11" s="491">
        <f t="shared" si="7"/>
        <v>1.750000000523862E-2</v>
      </c>
      <c r="AQ11" s="491">
        <f t="shared" si="8"/>
        <v>0</v>
      </c>
      <c r="AR11" s="490">
        <v>407317</v>
      </c>
      <c r="AS11" s="490">
        <f t="shared" si="9"/>
        <v>12272789</v>
      </c>
      <c r="AT11" s="490">
        <f>ROUND(AS11/'3_Levels 1&amp;2'!C11,2)</f>
        <v>2349.7600000000002</v>
      </c>
    </row>
    <row r="12" spans="1:46" ht="15" customHeight="1" x14ac:dyDescent="0.2">
      <c r="A12" s="115">
        <v>6</v>
      </c>
      <c r="B12" s="116" t="s">
        <v>10</v>
      </c>
      <c r="C12" s="117">
        <v>332507625</v>
      </c>
      <c r="D12" s="117">
        <v>58026179</v>
      </c>
      <c r="E12" s="117">
        <f t="shared" si="10"/>
        <v>274481446</v>
      </c>
      <c r="F12" s="117">
        <v>262629316</v>
      </c>
      <c r="G12" s="118">
        <f t="shared" si="11"/>
        <v>4.5128739550157455E-2</v>
      </c>
      <c r="H12" s="119">
        <f t="shared" si="2"/>
        <v>274481446</v>
      </c>
      <c r="I12" s="120">
        <v>4.8600000000000003</v>
      </c>
      <c r="J12" s="121">
        <v>1353324</v>
      </c>
      <c r="K12" s="120">
        <v>30.12</v>
      </c>
      <c r="L12" s="121">
        <v>8396941</v>
      </c>
      <c r="M12" s="122">
        <v>0</v>
      </c>
      <c r="N12" s="122">
        <v>0</v>
      </c>
      <c r="O12" s="122">
        <v>0</v>
      </c>
      <c r="P12" s="121">
        <v>0</v>
      </c>
      <c r="Q12" s="117">
        <f t="shared" si="12"/>
        <v>9750265</v>
      </c>
      <c r="R12" s="123">
        <v>17.8</v>
      </c>
      <c r="S12" s="121">
        <v>4694915</v>
      </c>
      <c r="T12" s="122">
        <v>0</v>
      </c>
      <c r="U12" s="122">
        <v>0</v>
      </c>
      <c r="V12" s="122">
        <v>0</v>
      </c>
      <c r="W12" s="121">
        <v>0</v>
      </c>
      <c r="X12" s="117">
        <f t="shared" si="13"/>
        <v>4694915</v>
      </c>
      <c r="Y12" s="124">
        <f t="shared" si="14"/>
        <v>52.78</v>
      </c>
      <c r="Z12" s="117">
        <f t="shared" si="15"/>
        <v>14445180</v>
      </c>
      <c r="AA12" s="117">
        <f t="shared" si="16"/>
        <v>0</v>
      </c>
      <c r="AB12" s="125">
        <f t="shared" si="3"/>
        <v>17.100000000000001</v>
      </c>
      <c r="AC12" s="126">
        <f t="shared" si="4"/>
        <v>35.520000000000003</v>
      </c>
      <c r="AD12" s="127">
        <f t="shared" si="5"/>
        <v>52.63</v>
      </c>
      <c r="AE12" s="128">
        <v>0</v>
      </c>
      <c r="AF12" s="128">
        <f t="shared" si="17"/>
        <v>14445180</v>
      </c>
      <c r="AG12" s="129">
        <v>0.02</v>
      </c>
      <c r="AH12" s="130">
        <v>13503458</v>
      </c>
      <c r="AI12" s="130">
        <v>0</v>
      </c>
      <c r="AJ12" s="130">
        <v>0</v>
      </c>
      <c r="AK12" s="131">
        <f t="shared" si="18"/>
        <v>13503458</v>
      </c>
      <c r="AL12" s="128">
        <v>546791900</v>
      </c>
      <c r="AM12" s="128">
        <f t="shared" si="6"/>
        <v>675172900</v>
      </c>
      <c r="AN12" s="132">
        <f t="shared" si="19"/>
        <v>0.23478950584308217</v>
      </c>
      <c r="AO12" s="133">
        <f t="shared" si="20"/>
        <v>628810685</v>
      </c>
      <c r="AP12" s="118">
        <f t="shared" si="7"/>
        <v>0.02</v>
      </c>
      <c r="AQ12" s="118">
        <f t="shared" si="8"/>
        <v>0</v>
      </c>
      <c r="AR12" s="128">
        <v>324659</v>
      </c>
      <c r="AS12" s="128">
        <f t="shared" si="9"/>
        <v>28273297</v>
      </c>
      <c r="AT12" s="128">
        <f>ROUND(AS12/'3_Levels 1&amp;2'!C12,2)</f>
        <v>5021.8999999999996</v>
      </c>
    </row>
    <row r="13" spans="1:46" ht="15" customHeight="1" x14ac:dyDescent="0.2">
      <c r="A13" s="115">
        <v>7</v>
      </c>
      <c r="B13" s="116" t="s">
        <v>11</v>
      </c>
      <c r="C13" s="117">
        <v>352885521</v>
      </c>
      <c r="D13" s="117">
        <v>17349959</v>
      </c>
      <c r="E13" s="117">
        <f t="shared" si="10"/>
        <v>335535562</v>
      </c>
      <c r="F13" s="117">
        <v>351463864</v>
      </c>
      <c r="G13" s="118">
        <f t="shared" si="11"/>
        <v>-4.5319885289828832E-2</v>
      </c>
      <c r="H13" s="119">
        <f t="shared" si="2"/>
        <v>335535562</v>
      </c>
      <c r="I13" s="120">
        <v>5.88</v>
      </c>
      <c r="J13" s="121">
        <v>1901310</v>
      </c>
      <c r="K13" s="120">
        <v>7.79</v>
      </c>
      <c r="L13" s="121">
        <v>17157050</v>
      </c>
      <c r="M13" s="122">
        <v>0</v>
      </c>
      <c r="N13" s="122">
        <v>0</v>
      </c>
      <c r="O13" s="122">
        <v>0</v>
      </c>
      <c r="P13" s="121">
        <v>0</v>
      </c>
      <c r="Q13" s="117">
        <f t="shared" si="12"/>
        <v>19058360</v>
      </c>
      <c r="R13" s="122">
        <v>0</v>
      </c>
      <c r="S13" s="121">
        <v>0</v>
      </c>
      <c r="T13" s="122">
        <v>0</v>
      </c>
      <c r="U13" s="122">
        <v>48</v>
      </c>
      <c r="V13" s="122">
        <v>4</v>
      </c>
      <c r="W13" s="121">
        <v>2225202</v>
      </c>
      <c r="X13" s="117">
        <f t="shared" si="13"/>
        <v>2225202</v>
      </c>
      <c r="Y13" s="124">
        <f t="shared" si="14"/>
        <v>13.67</v>
      </c>
      <c r="Z13" s="117">
        <f t="shared" si="15"/>
        <v>19058360</v>
      </c>
      <c r="AA13" s="117">
        <f t="shared" si="16"/>
        <v>2225202</v>
      </c>
      <c r="AB13" s="125">
        <f t="shared" si="3"/>
        <v>6.63</v>
      </c>
      <c r="AC13" s="126">
        <f t="shared" si="4"/>
        <v>56.8</v>
      </c>
      <c r="AD13" s="127">
        <f t="shared" si="5"/>
        <v>63.43</v>
      </c>
      <c r="AE13" s="128">
        <v>0</v>
      </c>
      <c r="AF13" s="128">
        <f t="shared" si="17"/>
        <v>21283562</v>
      </c>
      <c r="AG13" s="129">
        <v>0.02</v>
      </c>
      <c r="AH13" s="130">
        <v>4949752</v>
      </c>
      <c r="AI13" s="130">
        <v>0</v>
      </c>
      <c r="AJ13" s="130">
        <v>0</v>
      </c>
      <c r="AK13" s="131">
        <f t="shared" si="18"/>
        <v>4949752</v>
      </c>
      <c r="AL13" s="128">
        <v>202798100</v>
      </c>
      <c r="AM13" s="128">
        <f t="shared" si="6"/>
        <v>247487600</v>
      </c>
      <c r="AN13" s="132">
        <f t="shared" si="19"/>
        <v>0.22036449059433988</v>
      </c>
      <c r="AO13" s="133">
        <f t="shared" si="20"/>
        <v>233217814.99999997</v>
      </c>
      <c r="AP13" s="118">
        <f t="shared" si="7"/>
        <v>0.02</v>
      </c>
      <c r="AQ13" s="118">
        <f t="shared" si="8"/>
        <v>0</v>
      </c>
      <c r="AR13" s="128">
        <v>163872</v>
      </c>
      <c r="AS13" s="128">
        <f t="shared" si="9"/>
        <v>26397186</v>
      </c>
      <c r="AT13" s="128">
        <f>ROUND(AS13/'3_Levels 1&amp;2'!C13,2)</f>
        <v>13413.2</v>
      </c>
    </row>
    <row r="14" spans="1:46" ht="15" customHeight="1" x14ac:dyDescent="0.2">
      <c r="A14" s="115">
        <v>8</v>
      </c>
      <c r="B14" s="116" t="s">
        <v>12</v>
      </c>
      <c r="C14" s="117">
        <v>1223770308</v>
      </c>
      <c r="D14" s="117">
        <v>196350635</v>
      </c>
      <c r="E14" s="117">
        <f t="shared" si="10"/>
        <v>1027419673</v>
      </c>
      <c r="F14" s="117">
        <v>987115313</v>
      </c>
      <c r="G14" s="118">
        <f t="shared" si="11"/>
        <v>4.0830447536578739E-2</v>
      </c>
      <c r="H14" s="119">
        <f t="shared" si="2"/>
        <v>1027419673</v>
      </c>
      <c r="I14" s="120">
        <v>3.47</v>
      </c>
      <c r="J14" s="121">
        <v>3506460</v>
      </c>
      <c r="K14" s="120">
        <v>48.06</v>
      </c>
      <c r="L14" s="121">
        <v>48564388</v>
      </c>
      <c r="M14" s="122">
        <v>0</v>
      </c>
      <c r="N14" s="122">
        <v>0</v>
      </c>
      <c r="O14" s="122">
        <v>0</v>
      </c>
      <c r="P14" s="121">
        <v>0</v>
      </c>
      <c r="Q14" s="117">
        <f t="shared" si="12"/>
        <v>52070848</v>
      </c>
      <c r="R14" s="122">
        <v>13.83</v>
      </c>
      <c r="S14" s="121">
        <v>13975342</v>
      </c>
      <c r="T14" s="122">
        <v>0</v>
      </c>
      <c r="U14" s="122">
        <v>0</v>
      </c>
      <c r="V14" s="122">
        <v>0</v>
      </c>
      <c r="W14" s="121">
        <v>0</v>
      </c>
      <c r="X14" s="117">
        <f t="shared" si="13"/>
        <v>13975342</v>
      </c>
      <c r="Y14" s="124">
        <f t="shared" si="14"/>
        <v>65.36</v>
      </c>
      <c r="Z14" s="117">
        <f t="shared" si="15"/>
        <v>66046190</v>
      </c>
      <c r="AA14" s="117">
        <f t="shared" si="16"/>
        <v>0</v>
      </c>
      <c r="AB14" s="125">
        <f t="shared" si="3"/>
        <v>13.6</v>
      </c>
      <c r="AC14" s="126">
        <f t="shared" si="4"/>
        <v>50.68</v>
      </c>
      <c r="AD14" s="127">
        <f t="shared" si="5"/>
        <v>64.28</v>
      </c>
      <c r="AE14" s="128">
        <v>0</v>
      </c>
      <c r="AF14" s="128">
        <f t="shared" si="17"/>
        <v>66046190</v>
      </c>
      <c r="AG14" s="129">
        <v>1.7500000000000002E-2</v>
      </c>
      <c r="AH14" s="130">
        <v>48720733</v>
      </c>
      <c r="AI14" s="130">
        <v>0</v>
      </c>
      <c r="AJ14" s="130">
        <v>0</v>
      </c>
      <c r="AK14" s="131">
        <f t="shared" si="18"/>
        <v>48720733</v>
      </c>
      <c r="AL14" s="128">
        <v>2700834629</v>
      </c>
      <c r="AM14" s="128">
        <f t="shared" si="6"/>
        <v>2784041886</v>
      </c>
      <c r="AN14" s="129">
        <f t="shared" si="19"/>
        <v>3.0807979173018817E-2</v>
      </c>
      <c r="AO14" s="128">
        <f t="shared" si="20"/>
        <v>2784041886</v>
      </c>
      <c r="AP14" s="118">
        <f t="shared" si="7"/>
        <v>1.7499999998204049E-2</v>
      </c>
      <c r="AQ14" s="118">
        <f t="shared" si="8"/>
        <v>0</v>
      </c>
      <c r="AR14" s="128">
        <v>696295</v>
      </c>
      <c r="AS14" s="128">
        <f t="shared" si="9"/>
        <v>115463218</v>
      </c>
      <c r="AT14" s="128">
        <f>ROUND(AS14/'3_Levels 1&amp;2'!C14,2)</f>
        <v>5234.05</v>
      </c>
    </row>
    <row r="15" spans="1:46" ht="15" customHeight="1" x14ac:dyDescent="0.2">
      <c r="A15" s="115">
        <v>9</v>
      </c>
      <c r="B15" s="116" t="s">
        <v>13</v>
      </c>
      <c r="C15" s="117">
        <v>2158335924</v>
      </c>
      <c r="D15" s="117">
        <v>334931547</v>
      </c>
      <c r="E15" s="117">
        <f t="shared" si="10"/>
        <v>1823404377</v>
      </c>
      <c r="F15" s="117">
        <v>1779917820</v>
      </c>
      <c r="G15" s="118">
        <f t="shared" si="11"/>
        <v>2.4431777979502446E-2</v>
      </c>
      <c r="H15" s="119">
        <f t="shared" si="2"/>
        <v>1823404377</v>
      </c>
      <c r="I15" s="120">
        <v>7.7</v>
      </c>
      <c r="J15" s="121">
        <v>14039441</v>
      </c>
      <c r="K15" s="120">
        <v>61.12</v>
      </c>
      <c r="L15" s="121">
        <v>111440344</v>
      </c>
      <c r="M15" s="122">
        <v>0</v>
      </c>
      <c r="N15" s="122">
        <v>0</v>
      </c>
      <c r="O15" s="122">
        <v>0</v>
      </c>
      <c r="P15" s="121">
        <v>0</v>
      </c>
      <c r="Q15" s="117">
        <f t="shared" si="12"/>
        <v>125479785</v>
      </c>
      <c r="R15" s="122">
        <v>5</v>
      </c>
      <c r="S15" s="121">
        <v>9116509</v>
      </c>
      <c r="T15" s="122">
        <v>0</v>
      </c>
      <c r="U15" s="122">
        <v>0</v>
      </c>
      <c r="V15" s="122">
        <v>0</v>
      </c>
      <c r="W15" s="121">
        <v>0</v>
      </c>
      <c r="X15" s="117">
        <f t="shared" si="13"/>
        <v>9116509</v>
      </c>
      <c r="Y15" s="124">
        <f t="shared" si="14"/>
        <v>73.819999999999993</v>
      </c>
      <c r="Z15" s="117">
        <f t="shared" si="15"/>
        <v>134596294</v>
      </c>
      <c r="AA15" s="117">
        <f t="shared" si="16"/>
        <v>0</v>
      </c>
      <c r="AB15" s="125">
        <f t="shared" si="3"/>
        <v>5</v>
      </c>
      <c r="AC15" s="126">
        <f t="shared" si="4"/>
        <v>68.819999999999993</v>
      </c>
      <c r="AD15" s="127">
        <f t="shared" si="5"/>
        <v>73.819999999999993</v>
      </c>
      <c r="AE15" s="128">
        <v>0</v>
      </c>
      <c r="AF15" s="128">
        <f t="shared" si="17"/>
        <v>134596294</v>
      </c>
      <c r="AG15" s="129">
        <v>1.4999999999999999E-2</v>
      </c>
      <c r="AH15" s="130">
        <v>79496736</v>
      </c>
      <c r="AI15" s="130">
        <v>0</v>
      </c>
      <c r="AJ15" s="130">
        <v>0</v>
      </c>
      <c r="AK15" s="131">
        <f t="shared" si="18"/>
        <v>79496736</v>
      </c>
      <c r="AL15" s="128">
        <v>5305206333</v>
      </c>
      <c r="AM15" s="128">
        <f t="shared" si="6"/>
        <v>5299782400</v>
      </c>
      <c r="AN15" s="129">
        <f t="shared" si="19"/>
        <v>-1.0223792741597031E-3</v>
      </c>
      <c r="AO15" s="128">
        <f t="shared" si="20"/>
        <v>5299782400</v>
      </c>
      <c r="AP15" s="118">
        <f t="shared" si="7"/>
        <v>1.4999999999999999E-2</v>
      </c>
      <c r="AQ15" s="118">
        <f t="shared" si="8"/>
        <v>0</v>
      </c>
      <c r="AR15" s="128">
        <v>3011992</v>
      </c>
      <c r="AS15" s="128">
        <f t="shared" si="9"/>
        <v>217105022</v>
      </c>
      <c r="AT15" s="128">
        <f>ROUND(AS15/'3_Levels 1&amp;2'!C15,2)</f>
        <v>5930.37</v>
      </c>
    </row>
    <row r="16" spans="1:46" ht="15" customHeight="1" x14ac:dyDescent="0.2">
      <c r="A16" s="134">
        <v>10</v>
      </c>
      <c r="B16" s="135" t="s">
        <v>14</v>
      </c>
      <c r="C16" s="136">
        <v>2756877559</v>
      </c>
      <c r="D16" s="136">
        <v>298051530</v>
      </c>
      <c r="E16" s="136">
        <f t="shared" si="10"/>
        <v>2458826029</v>
      </c>
      <c r="F16" s="136">
        <v>2242535002</v>
      </c>
      <c r="G16" s="137">
        <f t="shared" si="11"/>
        <v>9.6449342733603408E-2</v>
      </c>
      <c r="H16" s="138">
        <f t="shared" si="2"/>
        <v>2458826029</v>
      </c>
      <c r="I16" s="139">
        <v>5.13</v>
      </c>
      <c r="J16" s="140">
        <v>12348346</v>
      </c>
      <c r="K16" s="139">
        <v>12.1</v>
      </c>
      <c r="L16" s="140">
        <v>29167924</v>
      </c>
      <c r="M16" s="141">
        <v>0</v>
      </c>
      <c r="N16" s="141">
        <v>0</v>
      </c>
      <c r="O16" s="141">
        <v>0</v>
      </c>
      <c r="P16" s="140">
        <v>330141</v>
      </c>
      <c r="Q16" s="136">
        <f t="shared" si="12"/>
        <v>41846411</v>
      </c>
      <c r="R16" s="141">
        <v>0</v>
      </c>
      <c r="S16" s="140">
        <v>0</v>
      </c>
      <c r="T16" s="141">
        <v>0</v>
      </c>
      <c r="U16" s="141">
        <v>33.1</v>
      </c>
      <c r="V16" s="141">
        <v>10</v>
      </c>
      <c r="W16" s="140">
        <v>29692911</v>
      </c>
      <c r="X16" s="136">
        <f t="shared" si="13"/>
        <v>29692911</v>
      </c>
      <c r="Y16" s="142">
        <f t="shared" si="14"/>
        <v>17.23</v>
      </c>
      <c r="Z16" s="136">
        <f t="shared" si="15"/>
        <v>41516270</v>
      </c>
      <c r="AA16" s="136">
        <f t="shared" si="16"/>
        <v>30023052</v>
      </c>
      <c r="AB16" s="143">
        <f t="shared" si="3"/>
        <v>12.08</v>
      </c>
      <c r="AC16" s="144">
        <f t="shared" si="4"/>
        <v>17.02</v>
      </c>
      <c r="AD16" s="145">
        <f t="shared" si="5"/>
        <v>29.09</v>
      </c>
      <c r="AE16" s="146">
        <v>0</v>
      </c>
      <c r="AF16" s="146">
        <f t="shared" si="17"/>
        <v>71539322</v>
      </c>
      <c r="AG16" s="147">
        <v>2.5000000000000001E-2</v>
      </c>
      <c r="AH16" s="148">
        <v>153260354</v>
      </c>
      <c r="AI16" s="148">
        <v>0</v>
      </c>
      <c r="AJ16" s="1229">
        <v>0</v>
      </c>
      <c r="AK16" s="149">
        <f t="shared" si="18"/>
        <v>153260354</v>
      </c>
      <c r="AL16" s="146">
        <v>7089179320</v>
      </c>
      <c r="AM16" s="146">
        <f t="shared" si="6"/>
        <v>6130414160</v>
      </c>
      <c r="AN16" s="147">
        <f t="shared" si="19"/>
        <v>-0.13524346284980135</v>
      </c>
      <c r="AO16" s="146">
        <f t="shared" si="20"/>
        <v>6130414160</v>
      </c>
      <c r="AP16" s="137">
        <f t="shared" si="7"/>
        <v>2.5000000000000001E-2</v>
      </c>
      <c r="AQ16" s="137">
        <f t="shared" si="8"/>
        <v>0</v>
      </c>
      <c r="AR16" s="146">
        <v>1029161</v>
      </c>
      <c r="AS16" s="146">
        <f t="shared" si="9"/>
        <v>225828837</v>
      </c>
      <c r="AT16" s="146">
        <f>ROUND(AS16/'3_Levels 1&amp;2'!C16,2)</f>
        <v>7845.37</v>
      </c>
    </row>
    <row r="17" spans="1:46" ht="15" customHeight="1" x14ac:dyDescent="0.2">
      <c r="A17" s="115">
        <v>11</v>
      </c>
      <c r="B17" s="116" t="s">
        <v>15</v>
      </c>
      <c r="C17" s="117">
        <v>78379413</v>
      </c>
      <c r="D17" s="117">
        <v>14806444</v>
      </c>
      <c r="E17" s="117">
        <f t="shared" si="10"/>
        <v>63572969</v>
      </c>
      <c r="F17" s="117">
        <v>61630077</v>
      </c>
      <c r="G17" s="118">
        <f t="shared" si="11"/>
        <v>3.1525062024504689E-2</v>
      </c>
      <c r="H17" s="119">
        <f t="shared" si="2"/>
        <v>63572969</v>
      </c>
      <c r="I17" s="120">
        <v>5.4</v>
      </c>
      <c r="J17" s="121">
        <v>303904</v>
      </c>
      <c r="K17" s="120">
        <v>32.83</v>
      </c>
      <c r="L17" s="121">
        <v>1847621</v>
      </c>
      <c r="M17" s="122">
        <v>0</v>
      </c>
      <c r="N17" s="122">
        <v>0</v>
      </c>
      <c r="O17" s="122">
        <v>0</v>
      </c>
      <c r="P17" s="121">
        <v>0</v>
      </c>
      <c r="Q17" s="117">
        <f t="shared" si="12"/>
        <v>2151525</v>
      </c>
      <c r="R17" s="123">
        <v>14</v>
      </c>
      <c r="S17" s="121">
        <v>787896</v>
      </c>
      <c r="T17" s="122">
        <v>0</v>
      </c>
      <c r="U17" s="122">
        <v>0</v>
      </c>
      <c r="V17" s="122">
        <v>0</v>
      </c>
      <c r="W17" s="121">
        <v>0</v>
      </c>
      <c r="X17" s="117">
        <f t="shared" si="13"/>
        <v>787896</v>
      </c>
      <c r="Y17" s="124">
        <f t="shared" si="14"/>
        <v>52.23</v>
      </c>
      <c r="Z17" s="117">
        <f t="shared" si="15"/>
        <v>2939421</v>
      </c>
      <c r="AA17" s="117">
        <f t="shared" si="16"/>
        <v>0</v>
      </c>
      <c r="AB17" s="125">
        <f t="shared" si="3"/>
        <v>12.39</v>
      </c>
      <c r="AC17" s="126">
        <f t="shared" si="4"/>
        <v>33.840000000000003</v>
      </c>
      <c r="AD17" s="127">
        <f t="shared" si="5"/>
        <v>46.24</v>
      </c>
      <c r="AE17" s="128">
        <v>0</v>
      </c>
      <c r="AF17" s="128">
        <f t="shared" si="17"/>
        <v>2939421</v>
      </c>
      <c r="AG17" s="129">
        <v>0.02</v>
      </c>
      <c r="AH17" s="130">
        <v>2279931</v>
      </c>
      <c r="AI17" s="130">
        <v>0</v>
      </c>
      <c r="AJ17" s="130">
        <v>0</v>
      </c>
      <c r="AK17" s="131">
        <f t="shared" si="18"/>
        <v>2279931</v>
      </c>
      <c r="AL17" s="128">
        <v>113759700</v>
      </c>
      <c r="AM17" s="128">
        <f t="shared" si="6"/>
        <v>113996550</v>
      </c>
      <c r="AN17" s="132">
        <f t="shared" si="19"/>
        <v>2.0820202584922428E-3</v>
      </c>
      <c r="AO17" s="133">
        <f t="shared" si="20"/>
        <v>113996550</v>
      </c>
      <c r="AP17" s="118">
        <f t="shared" si="7"/>
        <v>0.02</v>
      </c>
      <c r="AQ17" s="118">
        <f t="shared" si="8"/>
        <v>0</v>
      </c>
      <c r="AR17" s="128">
        <v>77554</v>
      </c>
      <c r="AS17" s="128">
        <f t="shared" si="9"/>
        <v>5296906</v>
      </c>
      <c r="AT17" s="128">
        <f>ROUND(AS17/'3_Levels 1&amp;2'!C17,2)</f>
        <v>3540.71</v>
      </c>
    </row>
    <row r="18" spans="1:46" ht="15" customHeight="1" x14ac:dyDescent="0.2">
      <c r="A18" s="115">
        <v>12</v>
      </c>
      <c r="B18" s="974" t="s">
        <v>16</v>
      </c>
      <c r="C18" s="117">
        <v>337139603</v>
      </c>
      <c r="D18" s="117">
        <v>12374637</v>
      </c>
      <c r="E18" s="117">
        <f t="shared" si="10"/>
        <v>324764966</v>
      </c>
      <c r="F18" s="117">
        <v>255217824</v>
      </c>
      <c r="G18" s="118">
        <f t="shared" si="11"/>
        <v>0.27250111653643749</v>
      </c>
      <c r="H18" s="119">
        <f t="shared" si="2"/>
        <v>280739606.40000004</v>
      </c>
      <c r="I18" s="120">
        <v>4.84</v>
      </c>
      <c r="J18" s="121">
        <v>1607470</v>
      </c>
      <c r="K18" s="120">
        <v>29.46</v>
      </c>
      <c r="L18" s="121">
        <v>9788048</v>
      </c>
      <c r="M18" s="122">
        <v>0</v>
      </c>
      <c r="N18" s="122">
        <v>0</v>
      </c>
      <c r="O18" s="122">
        <v>0</v>
      </c>
      <c r="P18" s="121">
        <v>0</v>
      </c>
      <c r="Q18" s="117">
        <f t="shared" si="12"/>
        <v>11395518</v>
      </c>
      <c r="R18" s="122">
        <v>0</v>
      </c>
      <c r="S18" s="121">
        <v>0</v>
      </c>
      <c r="T18" s="122">
        <v>0</v>
      </c>
      <c r="U18" s="122">
        <v>0</v>
      </c>
      <c r="V18" s="122">
        <v>0</v>
      </c>
      <c r="W18" s="121">
        <v>0</v>
      </c>
      <c r="X18" s="117">
        <f t="shared" si="13"/>
        <v>0</v>
      </c>
      <c r="Y18" s="124">
        <f t="shared" si="14"/>
        <v>34.299999999999997</v>
      </c>
      <c r="Z18" s="117">
        <f t="shared" si="15"/>
        <v>11395518</v>
      </c>
      <c r="AA18" s="117">
        <f t="shared" si="16"/>
        <v>0</v>
      </c>
      <c r="AB18" s="125">
        <f t="shared" si="3"/>
        <v>0</v>
      </c>
      <c r="AC18" s="126">
        <f t="shared" si="4"/>
        <v>35.090000000000003</v>
      </c>
      <c r="AD18" s="127">
        <f t="shared" si="5"/>
        <v>35.090000000000003</v>
      </c>
      <c r="AE18" s="128">
        <v>0</v>
      </c>
      <c r="AF18" s="128">
        <f t="shared" si="17"/>
        <v>11395518</v>
      </c>
      <c r="AG18" s="129">
        <v>0</v>
      </c>
      <c r="AH18" s="130">
        <v>0</v>
      </c>
      <c r="AI18" s="130">
        <v>0</v>
      </c>
      <c r="AJ18" s="130">
        <v>0</v>
      </c>
      <c r="AK18" s="131">
        <f t="shared" si="18"/>
        <v>0</v>
      </c>
      <c r="AL18" s="128">
        <v>255800540</v>
      </c>
      <c r="AM18" s="128">
        <v>230906229</v>
      </c>
      <c r="AN18" s="132">
        <f t="shared" si="19"/>
        <v>-9.7319227707650655E-2</v>
      </c>
      <c r="AO18" s="133">
        <f t="shared" si="20"/>
        <v>230906229</v>
      </c>
      <c r="AP18" s="118">
        <f t="shared" si="7"/>
        <v>0</v>
      </c>
      <c r="AQ18" s="118">
        <f t="shared" si="8"/>
        <v>0</v>
      </c>
      <c r="AR18" s="128">
        <v>559116</v>
      </c>
      <c r="AS18" s="128">
        <f t="shared" si="9"/>
        <v>11954634</v>
      </c>
      <c r="AT18" s="128">
        <f>ROUND(AS18/'3_Levels 1&amp;2'!C18,2)</f>
        <v>10569.97</v>
      </c>
    </row>
    <row r="19" spans="1:46" ht="15" customHeight="1" x14ac:dyDescent="0.2">
      <c r="A19" s="115">
        <v>13</v>
      </c>
      <c r="B19" s="116" t="s">
        <v>17</v>
      </c>
      <c r="C19" s="117">
        <v>54829973</v>
      </c>
      <c r="D19" s="117">
        <v>14394429</v>
      </c>
      <c r="E19" s="117">
        <f t="shared" si="10"/>
        <v>40435544</v>
      </c>
      <c r="F19" s="117">
        <v>39278813</v>
      </c>
      <c r="G19" s="118">
        <f t="shared" si="11"/>
        <v>2.9449235138546574E-2</v>
      </c>
      <c r="H19" s="119">
        <f t="shared" si="2"/>
        <v>40435544</v>
      </c>
      <c r="I19" s="120">
        <v>4.16</v>
      </c>
      <c r="J19" s="121">
        <v>166695</v>
      </c>
      <c r="K19" s="120">
        <v>13.27</v>
      </c>
      <c r="L19" s="121">
        <v>533682</v>
      </c>
      <c r="M19" s="122">
        <v>0</v>
      </c>
      <c r="N19" s="122">
        <v>5.56</v>
      </c>
      <c r="O19" s="122">
        <v>4</v>
      </c>
      <c r="P19" s="121">
        <v>177154</v>
      </c>
      <c r="Q19" s="117">
        <f t="shared" si="12"/>
        <v>877531</v>
      </c>
      <c r="R19" s="122">
        <v>0</v>
      </c>
      <c r="S19" s="121">
        <v>0</v>
      </c>
      <c r="T19" s="122">
        <v>0</v>
      </c>
      <c r="U19" s="122">
        <v>13</v>
      </c>
      <c r="V19" s="122">
        <v>1</v>
      </c>
      <c r="W19" s="121">
        <v>49496</v>
      </c>
      <c r="X19" s="117">
        <f t="shared" si="13"/>
        <v>49496</v>
      </c>
      <c r="Y19" s="124">
        <f t="shared" si="14"/>
        <v>17.43</v>
      </c>
      <c r="Z19" s="117">
        <f t="shared" si="15"/>
        <v>700377</v>
      </c>
      <c r="AA19" s="117">
        <f t="shared" si="16"/>
        <v>226650</v>
      </c>
      <c r="AB19" s="125">
        <f t="shared" si="3"/>
        <v>1.22</v>
      </c>
      <c r="AC19" s="126">
        <f t="shared" si="4"/>
        <v>21.7</v>
      </c>
      <c r="AD19" s="127">
        <f t="shared" si="5"/>
        <v>22.93</v>
      </c>
      <c r="AE19" s="128">
        <v>0</v>
      </c>
      <c r="AF19" s="128">
        <f t="shared" si="17"/>
        <v>927027</v>
      </c>
      <c r="AG19" s="129">
        <v>0.03</v>
      </c>
      <c r="AH19" s="130">
        <v>2669130</v>
      </c>
      <c r="AI19" s="130">
        <v>0</v>
      </c>
      <c r="AJ19" s="130">
        <v>0</v>
      </c>
      <c r="AK19" s="131">
        <f t="shared" si="18"/>
        <v>2669130</v>
      </c>
      <c r="AL19" s="128">
        <v>87859800</v>
      </c>
      <c r="AM19" s="128">
        <f t="shared" ref="AM19:AM50" si="21">ROUND(AK19/AG19,0)</f>
        <v>88971000</v>
      </c>
      <c r="AN19" s="129">
        <f t="shared" si="19"/>
        <v>1.2647422370640498E-2</v>
      </c>
      <c r="AO19" s="128">
        <f t="shared" si="20"/>
        <v>88971000</v>
      </c>
      <c r="AP19" s="118">
        <f t="shared" si="7"/>
        <v>0.03</v>
      </c>
      <c r="AQ19" s="118">
        <f t="shared" si="8"/>
        <v>0</v>
      </c>
      <c r="AR19" s="128">
        <v>123251</v>
      </c>
      <c r="AS19" s="128">
        <f t="shared" si="9"/>
        <v>3719408</v>
      </c>
      <c r="AT19" s="128">
        <f>ROUND(AS19/'3_Levels 1&amp;2'!C19,2)</f>
        <v>3160.07</v>
      </c>
    </row>
    <row r="20" spans="1:46" ht="15" customHeight="1" x14ac:dyDescent="0.2">
      <c r="A20" s="115">
        <v>14</v>
      </c>
      <c r="B20" s="116" t="s">
        <v>18</v>
      </c>
      <c r="C20" s="117">
        <v>149025342</v>
      </c>
      <c r="D20" s="117">
        <v>19516844</v>
      </c>
      <c r="E20" s="117">
        <f t="shared" si="10"/>
        <v>129508498</v>
      </c>
      <c r="F20" s="117">
        <v>129045564</v>
      </c>
      <c r="G20" s="118">
        <f t="shared" si="11"/>
        <v>3.5873685669660059E-3</v>
      </c>
      <c r="H20" s="119">
        <f t="shared" si="2"/>
        <v>129508498</v>
      </c>
      <c r="I20" s="120">
        <v>5.29</v>
      </c>
      <c r="J20" s="121">
        <v>693422</v>
      </c>
      <c r="K20" s="120">
        <v>20.3</v>
      </c>
      <c r="L20" s="121">
        <v>1985181</v>
      </c>
      <c r="M20" s="122">
        <v>0</v>
      </c>
      <c r="N20" s="122">
        <v>11.88</v>
      </c>
      <c r="O20" s="122">
        <v>3</v>
      </c>
      <c r="P20" s="121">
        <v>1244234</v>
      </c>
      <c r="Q20" s="117">
        <f t="shared" si="12"/>
        <v>3922837</v>
      </c>
      <c r="R20" s="122">
        <v>0</v>
      </c>
      <c r="S20" s="121">
        <v>0</v>
      </c>
      <c r="T20" s="122">
        <v>0</v>
      </c>
      <c r="U20" s="122">
        <v>17.5</v>
      </c>
      <c r="V20" s="122">
        <v>1</v>
      </c>
      <c r="W20" s="121">
        <v>545220</v>
      </c>
      <c r="X20" s="117">
        <f t="shared" si="13"/>
        <v>545220</v>
      </c>
      <c r="Y20" s="124">
        <f t="shared" si="14"/>
        <v>25.59</v>
      </c>
      <c r="Z20" s="117">
        <f t="shared" si="15"/>
        <v>2678603</v>
      </c>
      <c r="AA20" s="117">
        <f t="shared" si="16"/>
        <v>1789454</v>
      </c>
      <c r="AB20" s="125">
        <f t="shared" si="3"/>
        <v>4.21</v>
      </c>
      <c r="AC20" s="126">
        <f t="shared" si="4"/>
        <v>30.29</v>
      </c>
      <c r="AD20" s="127">
        <f t="shared" si="5"/>
        <v>34.5</v>
      </c>
      <c r="AE20" s="128">
        <v>0</v>
      </c>
      <c r="AF20" s="128">
        <f t="shared" si="17"/>
        <v>4468057</v>
      </c>
      <c r="AG20" s="129">
        <v>0.02</v>
      </c>
      <c r="AH20" s="130">
        <v>2643264</v>
      </c>
      <c r="AI20" s="130">
        <v>0</v>
      </c>
      <c r="AJ20" s="130">
        <v>0</v>
      </c>
      <c r="AK20" s="131">
        <f t="shared" si="18"/>
        <v>2643264</v>
      </c>
      <c r="AL20" s="128">
        <v>132880200</v>
      </c>
      <c r="AM20" s="128">
        <f t="shared" si="21"/>
        <v>132163200</v>
      </c>
      <c r="AN20" s="129">
        <f t="shared" si="19"/>
        <v>-5.395837754609039E-3</v>
      </c>
      <c r="AO20" s="128">
        <f t="shared" si="20"/>
        <v>132163200</v>
      </c>
      <c r="AP20" s="118">
        <f t="shared" si="7"/>
        <v>0.02</v>
      </c>
      <c r="AQ20" s="118">
        <f t="shared" si="8"/>
        <v>0</v>
      </c>
      <c r="AR20" s="128">
        <v>133667</v>
      </c>
      <c r="AS20" s="128">
        <f t="shared" si="9"/>
        <v>7244988</v>
      </c>
      <c r="AT20" s="128">
        <f>ROUND(AS20/'3_Levels 1&amp;2'!C20,2)</f>
        <v>4222.0200000000004</v>
      </c>
    </row>
    <row r="21" spans="1:46" ht="15" customHeight="1" x14ac:dyDescent="0.2">
      <c r="A21" s="134">
        <v>15</v>
      </c>
      <c r="B21" s="135" t="s">
        <v>19</v>
      </c>
      <c r="C21" s="136">
        <v>163697480</v>
      </c>
      <c r="D21" s="136">
        <v>27908270</v>
      </c>
      <c r="E21" s="136">
        <f t="shared" si="10"/>
        <v>135789210</v>
      </c>
      <c r="F21" s="136">
        <v>131476860</v>
      </c>
      <c r="G21" s="137">
        <f t="shared" si="11"/>
        <v>3.2799307802148604E-2</v>
      </c>
      <c r="H21" s="138">
        <f t="shared" si="2"/>
        <v>135789210</v>
      </c>
      <c r="I21" s="139">
        <v>2.81</v>
      </c>
      <c r="J21" s="140">
        <v>379114</v>
      </c>
      <c r="K21" s="139">
        <v>37.6</v>
      </c>
      <c r="L21" s="140">
        <v>5071085</v>
      </c>
      <c r="M21" s="141">
        <v>0</v>
      </c>
      <c r="N21" s="141">
        <v>0</v>
      </c>
      <c r="O21" s="141">
        <v>0</v>
      </c>
      <c r="P21" s="140">
        <v>0</v>
      </c>
      <c r="Q21" s="136">
        <f t="shared" si="12"/>
        <v>5450199</v>
      </c>
      <c r="R21" s="141">
        <v>0</v>
      </c>
      <c r="S21" s="140">
        <v>0</v>
      </c>
      <c r="T21" s="141">
        <v>0</v>
      </c>
      <c r="U21" s="141">
        <v>0</v>
      </c>
      <c r="V21" s="141">
        <v>0</v>
      </c>
      <c r="W21" s="140">
        <v>0</v>
      </c>
      <c r="X21" s="136">
        <f t="shared" si="13"/>
        <v>0</v>
      </c>
      <c r="Y21" s="142">
        <f t="shared" si="14"/>
        <v>40.410000000000004</v>
      </c>
      <c r="Z21" s="136">
        <f t="shared" si="15"/>
        <v>5450199</v>
      </c>
      <c r="AA21" s="136">
        <f t="shared" si="16"/>
        <v>0</v>
      </c>
      <c r="AB21" s="143">
        <f t="shared" si="3"/>
        <v>0</v>
      </c>
      <c r="AC21" s="144">
        <f t="shared" si="4"/>
        <v>40.14</v>
      </c>
      <c r="AD21" s="145">
        <f t="shared" si="5"/>
        <v>40.14</v>
      </c>
      <c r="AE21" s="146">
        <v>0</v>
      </c>
      <c r="AF21" s="146">
        <f t="shared" si="17"/>
        <v>5450199</v>
      </c>
      <c r="AG21" s="147">
        <v>0.02</v>
      </c>
      <c r="AH21" s="148">
        <v>5581235</v>
      </c>
      <c r="AI21" s="148">
        <v>0</v>
      </c>
      <c r="AJ21" s="1229">
        <v>0</v>
      </c>
      <c r="AK21" s="149">
        <f t="shared" si="18"/>
        <v>5581235</v>
      </c>
      <c r="AL21" s="146">
        <v>272594200</v>
      </c>
      <c r="AM21" s="146">
        <f t="shared" si="21"/>
        <v>279061750</v>
      </c>
      <c r="AN21" s="147">
        <f t="shared" si="19"/>
        <v>2.3725926670486754E-2</v>
      </c>
      <c r="AO21" s="146">
        <f t="shared" si="20"/>
        <v>279061750</v>
      </c>
      <c r="AP21" s="137">
        <f t="shared" si="7"/>
        <v>0.02</v>
      </c>
      <c r="AQ21" s="137">
        <f t="shared" si="8"/>
        <v>0</v>
      </c>
      <c r="AR21" s="146">
        <v>176970</v>
      </c>
      <c r="AS21" s="146">
        <f t="shared" si="9"/>
        <v>11208404</v>
      </c>
      <c r="AT21" s="146">
        <f>ROUND(AS21/'3_Levels 1&amp;2'!C21,2)</f>
        <v>3250.7</v>
      </c>
    </row>
    <row r="22" spans="1:46" ht="15" customHeight="1" x14ac:dyDescent="0.2">
      <c r="A22" s="115">
        <v>16</v>
      </c>
      <c r="B22" s="116" t="s">
        <v>20</v>
      </c>
      <c r="C22" s="117">
        <v>758808223</v>
      </c>
      <c r="D22" s="117">
        <v>42362929</v>
      </c>
      <c r="E22" s="117">
        <f t="shared" si="10"/>
        <v>716445294</v>
      </c>
      <c r="F22" s="117">
        <v>692049158</v>
      </c>
      <c r="G22" s="118">
        <f t="shared" si="11"/>
        <v>3.5252027573451652E-2</v>
      </c>
      <c r="H22" s="119">
        <f t="shared" si="2"/>
        <v>716445294</v>
      </c>
      <c r="I22" s="120">
        <v>5.32</v>
      </c>
      <c r="J22" s="121">
        <v>3803808</v>
      </c>
      <c r="K22" s="120">
        <v>51.34</v>
      </c>
      <c r="L22" s="121">
        <v>36708868</v>
      </c>
      <c r="M22" s="122">
        <v>0</v>
      </c>
      <c r="N22" s="122">
        <v>0</v>
      </c>
      <c r="O22" s="122">
        <v>0</v>
      </c>
      <c r="P22" s="121">
        <v>0</v>
      </c>
      <c r="Q22" s="117">
        <f t="shared" si="12"/>
        <v>40512676</v>
      </c>
      <c r="R22" s="123">
        <v>0</v>
      </c>
      <c r="S22" s="121">
        <v>0</v>
      </c>
      <c r="T22" s="122">
        <v>0</v>
      </c>
      <c r="U22" s="122">
        <v>4</v>
      </c>
      <c r="V22" s="122">
        <v>3</v>
      </c>
      <c r="W22" s="121">
        <v>2190136</v>
      </c>
      <c r="X22" s="117">
        <f t="shared" si="13"/>
        <v>2190136</v>
      </c>
      <c r="Y22" s="124">
        <f t="shared" si="14"/>
        <v>56.660000000000004</v>
      </c>
      <c r="Z22" s="117">
        <f t="shared" si="15"/>
        <v>40512676</v>
      </c>
      <c r="AA22" s="117">
        <f t="shared" si="16"/>
        <v>2190136</v>
      </c>
      <c r="AB22" s="125">
        <f t="shared" si="3"/>
        <v>3.06</v>
      </c>
      <c r="AC22" s="126">
        <f t="shared" si="4"/>
        <v>56.55</v>
      </c>
      <c r="AD22" s="127">
        <f t="shared" si="5"/>
        <v>59.6</v>
      </c>
      <c r="AE22" s="128">
        <v>0</v>
      </c>
      <c r="AF22" s="128">
        <f t="shared" si="17"/>
        <v>42702812</v>
      </c>
      <c r="AG22" s="129">
        <v>2.5000000000000001E-2</v>
      </c>
      <c r="AH22" s="130">
        <v>23598497</v>
      </c>
      <c r="AI22" s="130">
        <v>2246211</v>
      </c>
      <c r="AJ22" s="130">
        <v>0</v>
      </c>
      <c r="AK22" s="131">
        <f t="shared" si="18"/>
        <v>25844708</v>
      </c>
      <c r="AL22" s="128">
        <v>1105690840</v>
      </c>
      <c r="AM22" s="128">
        <f t="shared" si="21"/>
        <v>1033788320</v>
      </c>
      <c r="AN22" s="132">
        <f t="shared" si="19"/>
        <v>-6.502949775725736E-2</v>
      </c>
      <c r="AO22" s="133">
        <f t="shared" si="20"/>
        <v>1033788320</v>
      </c>
      <c r="AP22" s="118">
        <f t="shared" si="7"/>
        <v>2.28272041224068E-2</v>
      </c>
      <c r="AQ22" s="118">
        <f t="shared" si="8"/>
        <v>2.1727958775932003E-3</v>
      </c>
      <c r="AR22" s="128">
        <v>781841</v>
      </c>
      <c r="AS22" s="128">
        <f t="shared" si="9"/>
        <v>69329361</v>
      </c>
      <c r="AT22" s="128">
        <f>ROUND(AS22/'3_Levels 1&amp;2'!C22,2)</f>
        <v>14829.81</v>
      </c>
    </row>
    <row r="23" spans="1:46" s="150" customFormat="1" ht="15" customHeight="1" x14ac:dyDescent="0.2">
      <c r="A23" s="115">
        <v>17</v>
      </c>
      <c r="B23" s="974" t="s">
        <v>21</v>
      </c>
      <c r="C23" s="128">
        <v>4510272968.9200001</v>
      </c>
      <c r="D23" s="117">
        <v>554277779</v>
      </c>
      <c r="E23" s="117">
        <f>C23-D23</f>
        <v>3955995189.9200001</v>
      </c>
      <c r="F23" s="117">
        <v>3767798005.4200001</v>
      </c>
      <c r="G23" s="118">
        <f t="shared" si="11"/>
        <v>4.9948851883587504E-2</v>
      </c>
      <c r="H23" s="119">
        <f t="shared" si="2"/>
        <v>3955995189.9200001</v>
      </c>
      <c r="I23" s="120">
        <v>5.25</v>
      </c>
      <c r="J23" s="121">
        <v>20894289</v>
      </c>
      <c r="K23" s="120">
        <v>38.200000000000003</v>
      </c>
      <c r="L23" s="121">
        <v>152029388</v>
      </c>
      <c r="M23" s="122">
        <v>0</v>
      </c>
      <c r="N23" s="122">
        <v>0</v>
      </c>
      <c r="O23" s="122">
        <v>0</v>
      </c>
      <c r="P23" s="121">
        <v>0</v>
      </c>
      <c r="Q23" s="117">
        <f>J23+L23+P23</f>
        <v>172923677</v>
      </c>
      <c r="R23" s="122">
        <v>0</v>
      </c>
      <c r="S23" s="121">
        <v>0</v>
      </c>
      <c r="T23" s="122">
        <v>0</v>
      </c>
      <c r="U23" s="122">
        <v>0</v>
      </c>
      <c r="V23" s="122">
        <v>0</v>
      </c>
      <c r="W23" s="121">
        <v>0</v>
      </c>
      <c r="X23" s="117">
        <f t="shared" si="13"/>
        <v>0</v>
      </c>
      <c r="Y23" s="124">
        <f t="shared" si="14"/>
        <v>43.45</v>
      </c>
      <c r="Z23" s="117">
        <f t="shared" si="15"/>
        <v>172923677</v>
      </c>
      <c r="AA23" s="117">
        <f t="shared" si="16"/>
        <v>0</v>
      </c>
      <c r="AB23" s="125">
        <f t="shared" si="3"/>
        <v>0</v>
      </c>
      <c r="AC23" s="126">
        <f t="shared" si="4"/>
        <v>43.71</v>
      </c>
      <c r="AD23" s="127">
        <f t="shared" si="5"/>
        <v>43.71</v>
      </c>
      <c r="AE23" s="128">
        <v>0</v>
      </c>
      <c r="AF23" s="128">
        <f t="shared" si="17"/>
        <v>172923677</v>
      </c>
      <c r="AG23" s="129">
        <v>0.02</v>
      </c>
      <c r="AH23" s="130">
        <v>178160212</v>
      </c>
      <c r="AI23" s="130">
        <v>0</v>
      </c>
      <c r="AJ23" s="130">
        <v>0</v>
      </c>
      <c r="AK23" s="131">
        <f t="shared" si="18"/>
        <v>178160212</v>
      </c>
      <c r="AL23" s="128">
        <v>9110382850</v>
      </c>
      <c r="AM23" s="128">
        <f t="shared" si="21"/>
        <v>8908010600</v>
      </c>
      <c r="AN23" s="132">
        <f t="shared" si="19"/>
        <v>-2.2213363953195446E-2</v>
      </c>
      <c r="AO23" s="133">
        <f t="shared" si="20"/>
        <v>8908010600</v>
      </c>
      <c r="AP23" s="118">
        <f t="shared" si="7"/>
        <v>0.02</v>
      </c>
      <c r="AQ23" s="118">
        <f t="shared" si="8"/>
        <v>0</v>
      </c>
      <c r="AR23" s="128">
        <v>3979947</v>
      </c>
      <c r="AS23" s="128">
        <f t="shared" si="9"/>
        <v>355063836</v>
      </c>
      <c r="AT23" s="128">
        <f>ROUND(AS23/'3_Levels 1&amp;2'!C23,2)</f>
        <v>7863.57</v>
      </c>
    </row>
    <row r="24" spans="1:46" ht="15" customHeight="1" x14ac:dyDescent="0.2">
      <c r="A24" s="115">
        <v>18</v>
      </c>
      <c r="B24" s="116" t="s">
        <v>22</v>
      </c>
      <c r="C24" s="117">
        <v>54347170</v>
      </c>
      <c r="D24" s="117">
        <v>5554473</v>
      </c>
      <c r="E24" s="117">
        <f t="shared" si="10"/>
        <v>48792697</v>
      </c>
      <c r="F24" s="117">
        <v>44614553</v>
      </c>
      <c r="G24" s="118">
        <f t="shared" si="11"/>
        <v>9.3649800772407157E-2</v>
      </c>
      <c r="H24" s="119">
        <f t="shared" si="2"/>
        <v>48792697</v>
      </c>
      <c r="I24" s="120">
        <v>8.1999999999999993</v>
      </c>
      <c r="J24" s="121">
        <v>396952</v>
      </c>
      <c r="K24" s="120">
        <v>8.24</v>
      </c>
      <c r="L24" s="121">
        <v>395024</v>
      </c>
      <c r="M24" s="122">
        <v>0</v>
      </c>
      <c r="N24" s="122">
        <v>0</v>
      </c>
      <c r="O24" s="122">
        <v>0</v>
      </c>
      <c r="P24" s="121">
        <v>0</v>
      </c>
      <c r="Q24" s="117">
        <f t="shared" si="12"/>
        <v>791976</v>
      </c>
      <c r="R24" s="122">
        <v>0</v>
      </c>
      <c r="S24" s="121">
        <v>0</v>
      </c>
      <c r="T24" s="122">
        <v>0</v>
      </c>
      <c r="U24" s="122">
        <v>0</v>
      </c>
      <c r="V24" s="122">
        <v>0</v>
      </c>
      <c r="W24" s="121">
        <v>0</v>
      </c>
      <c r="X24" s="117">
        <f t="shared" si="13"/>
        <v>0</v>
      </c>
      <c r="Y24" s="124">
        <f t="shared" si="14"/>
        <v>16.439999999999998</v>
      </c>
      <c r="Z24" s="117">
        <f t="shared" si="15"/>
        <v>791976</v>
      </c>
      <c r="AA24" s="117">
        <f t="shared" si="16"/>
        <v>0</v>
      </c>
      <c r="AB24" s="125">
        <f t="shared" si="3"/>
        <v>0</v>
      </c>
      <c r="AC24" s="126">
        <f t="shared" si="4"/>
        <v>16.23</v>
      </c>
      <c r="AD24" s="127">
        <f t="shared" si="5"/>
        <v>16.23</v>
      </c>
      <c r="AE24" s="128">
        <v>0</v>
      </c>
      <c r="AF24" s="128">
        <f t="shared" si="17"/>
        <v>791976</v>
      </c>
      <c r="AG24" s="129">
        <v>0.03</v>
      </c>
      <c r="AH24" s="130">
        <v>1815260</v>
      </c>
      <c r="AI24" s="130">
        <v>0</v>
      </c>
      <c r="AJ24" s="130">
        <v>0</v>
      </c>
      <c r="AK24" s="131">
        <f t="shared" si="18"/>
        <v>1815260</v>
      </c>
      <c r="AL24" s="128">
        <v>57598467</v>
      </c>
      <c r="AM24" s="128">
        <f t="shared" si="21"/>
        <v>60508667</v>
      </c>
      <c r="AN24" s="129">
        <f t="shared" si="19"/>
        <v>5.0525650274685259E-2</v>
      </c>
      <c r="AO24" s="128">
        <f t="shared" si="20"/>
        <v>60508667</v>
      </c>
      <c r="AP24" s="118">
        <f t="shared" si="7"/>
        <v>2.999999983473442E-2</v>
      </c>
      <c r="AQ24" s="118">
        <f t="shared" si="8"/>
        <v>0</v>
      </c>
      <c r="AR24" s="128">
        <v>120279</v>
      </c>
      <c r="AS24" s="128">
        <f t="shared" si="9"/>
        <v>2727515</v>
      </c>
      <c r="AT24" s="128">
        <f>ROUND(AS24/'3_Levels 1&amp;2'!C24,2)</f>
        <v>3396.66</v>
      </c>
    </row>
    <row r="25" spans="1:46" ht="15" customHeight="1" x14ac:dyDescent="0.2">
      <c r="A25" s="115">
        <v>19</v>
      </c>
      <c r="B25" s="116" t="s">
        <v>23</v>
      </c>
      <c r="C25" s="117">
        <v>223559014</v>
      </c>
      <c r="D25" s="117">
        <v>36549307</v>
      </c>
      <c r="E25" s="117">
        <f t="shared" si="10"/>
        <v>187009707</v>
      </c>
      <c r="F25" s="117">
        <v>185076439</v>
      </c>
      <c r="G25" s="118">
        <f t="shared" si="11"/>
        <v>1.0445781269867636E-2</v>
      </c>
      <c r="H25" s="119">
        <f t="shared" si="2"/>
        <v>187009707</v>
      </c>
      <c r="I25" s="120">
        <v>3.34</v>
      </c>
      <c r="J25" s="121">
        <v>595553</v>
      </c>
      <c r="K25" s="120">
        <v>17</v>
      </c>
      <c r="L25" s="121">
        <v>3034542</v>
      </c>
      <c r="M25" s="122">
        <v>0</v>
      </c>
      <c r="N25" s="122">
        <v>0</v>
      </c>
      <c r="O25" s="122">
        <v>0</v>
      </c>
      <c r="P25" s="121">
        <v>0</v>
      </c>
      <c r="Q25" s="117">
        <f t="shared" si="12"/>
        <v>3630095</v>
      </c>
      <c r="R25" s="122">
        <v>0</v>
      </c>
      <c r="S25" s="121">
        <v>0</v>
      </c>
      <c r="T25" s="122">
        <v>0</v>
      </c>
      <c r="U25" s="122">
        <v>0</v>
      </c>
      <c r="V25" s="122">
        <v>0</v>
      </c>
      <c r="W25" s="121">
        <v>0</v>
      </c>
      <c r="X25" s="117">
        <f t="shared" si="13"/>
        <v>0</v>
      </c>
      <c r="Y25" s="124">
        <f t="shared" si="14"/>
        <v>20.34</v>
      </c>
      <c r="Z25" s="117">
        <f t="shared" si="15"/>
        <v>3630095</v>
      </c>
      <c r="AA25" s="117">
        <f t="shared" si="16"/>
        <v>0</v>
      </c>
      <c r="AB25" s="125">
        <f t="shared" si="3"/>
        <v>0</v>
      </c>
      <c r="AC25" s="126">
        <f t="shared" si="4"/>
        <v>19.41</v>
      </c>
      <c r="AD25" s="127">
        <f t="shared" si="5"/>
        <v>20.170000000000002</v>
      </c>
      <c r="AE25" s="128">
        <v>141690</v>
      </c>
      <c r="AF25" s="128">
        <f t="shared" si="17"/>
        <v>3771785</v>
      </c>
      <c r="AG25" s="129">
        <v>0.02</v>
      </c>
      <c r="AH25" s="130">
        <v>3701332</v>
      </c>
      <c r="AI25" s="130">
        <v>0</v>
      </c>
      <c r="AJ25" s="130">
        <v>15824</v>
      </c>
      <c r="AK25" s="131">
        <f t="shared" si="18"/>
        <v>3717156</v>
      </c>
      <c r="AL25" s="128">
        <v>191289600</v>
      </c>
      <c r="AM25" s="128">
        <f t="shared" si="21"/>
        <v>185857800</v>
      </c>
      <c r="AN25" s="129">
        <f t="shared" si="19"/>
        <v>-2.8395689049483086E-2</v>
      </c>
      <c r="AO25" s="128">
        <f t="shared" si="20"/>
        <v>185857800</v>
      </c>
      <c r="AP25" s="118">
        <f t="shared" si="7"/>
        <v>1.9914859640004348E-2</v>
      </c>
      <c r="AQ25" s="118">
        <f t="shared" si="8"/>
        <v>0</v>
      </c>
      <c r="AR25" s="128">
        <v>72748</v>
      </c>
      <c r="AS25" s="128">
        <f t="shared" si="9"/>
        <v>7561689</v>
      </c>
      <c r="AT25" s="128">
        <f>ROUND(AS25/'3_Levels 1&amp;2'!C25,2)</f>
        <v>4477.0200000000004</v>
      </c>
    </row>
    <row r="26" spans="1:46" ht="15" customHeight="1" x14ac:dyDescent="0.2">
      <c r="A26" s="134">
        <v>20</v>
      </c>
      <c r="B26" s="135" t="s">
        <v>24</v>
      </c>
      <c r="C26" s="136">
        <v>297219060</v>
      </c>
      <c r="D26" s="136">
        <v>52196454</v>
      </c>
      <c r="E26" s="136">
        <f t="shared" si="10"/>
        <v>245022606</v>
      </c>
      <c r="F26" s="136">
        <v>243046381</v>
      </c>
      <c r="G26" s="137">
        <f t="shared" si="11"/>
        <v>8.1310612067908138E-3</v>
      </c>
      <c r="H26" s="138">
        <f t="shared" si="2"/>
        <v>245022606</v>
      </c>
      <c r="I26" s="139">
        <v>4.5</v>
      </c>
      <c r="J26" s="140">
        <v>1079839</v>
      </c>
      <c r="K26" s="139">
        <v>10.35</v>
      </c>
      <c r="L26" s="140">
        <v>2482839</v>
      </c>
      <c r="M26" s="141">
        <v>0</v>
      </c>
      <c r="N26" s="141">
        <v>12.32</v>
      </c>
      <c r="O26" s="141">
        <v>3</v>
      </c>
      <c r="P26" s="140">
        <v>3520459</v>
      </c>
      <c r="Q26" s="136">
        <f t="shared" si="12"/>
        <v>7083137</v>
      </c>
      <c r="R26" s="141">
        <v>0</v>
      </c>
      <c r="S26" s="140">
        <v>0</v>
      </c>
      <c r="T26" s="141">
        <v>0</v>
      </c>
      <c r="U26" s="141">
        <v>11.75</v>
      </c>
      <c r="V26" s="141">
        <v>1</v>
      </c>
      <c r="W26" s="140">
        <v>577501</v>
      </c>
      <c r="X26" s="136">
        <f t="shared" si="13"/>
        <v>577501</v>
      </c>
      <c r="Y26" s="142">
        <f t="shared" si="14"/>
        <v>14.85</v>
      </c>
      <c r="Z26" s="136">
        <f t="shared" si="15"/>
        <v>3562678</v>
      </c>
      <c r="AA26" s="136">
        <f t="shared" si="16"/>
        <v>4097960</v>
      </c>
      <c r="AB26" s="143">
        <f t="shared" si="3"/>
        <v>2.36</v>
      </c>
      <c r="AC26" s="144">
        <f t="shared" si="4"/>
        <v>28.91</v>
      </c>
      <c r="AD26" s="145">
        <f t="shared" si="5"/>
        <v>31.27</v>
      </c>
      <c r="AE26" s="146">
        <v>0</v>
      </c>
      <c r="AF26" s="146">
        <f t="shared" si="17"/>
        <v>7660638</v>
      </c>
      <c r="AG26" s="147">
        <v>0.02</v>
      </c>
      <c r="AH26" s="148">
        <v>7580227</v>
      </c>
      <c r="AI26" s="148">
        <v>0</v>
      </c>
      <c r="AJ26" s="1229">
        <v>0</v>
      </c>
      <c r="AK26" s="149">
        <f t="shared" si="18"/>
        <v>7580227</v>
      </c>
      <c r="AL26" s="146">
        <v>371452100</v>
      </c>
      <c r="AM26" s="146">
        <f t="shared" si="21"/>
        <v>379011350</v>
      </c>
      <c r="AN26" s="147">
        <f t="shared" si="19"/>
        <v>2.0350537794778922E-2</v>
      </c>
      <c r="AO26" s="146">
        <f t="shared" si="20"/>
        <v>379011350</v>
      </c>
      <c r="AP26" s="137">
        <f t="shared" si="7"/>
        <v>0.02</v>
      </c>
      <c r="AQ26" s="137">
        <f t="shared" si="8"/>
        <v>0</v>
      </c>
      <c r="AR26" s="146">
        <v>207124</v>
      </c>
      <c r="AS26" s="146">
        <f t="shared" si="9"/>
        <v>15447989</v>
      </c>
      <c r="AT26" s="146">
        <f>ROUND(AS26/'3_Levels 1&amp;2'!C26,2)</f>
        <v>2799.56</v>
      </c>
    </row>
    <row r="27" spans="1:46" ht="15" customHeight="1" x14ac:dyDescent="0.2">
      <c r="A27" s="115">
        <v>21</v>
      </c>
      <c r="B27" s="116" t="s">
        <v>25</v>
      </c>
      <c r="C27" s="117">
        <v>136411776</v>
      </c>
      <c r="D27" s="117">
        <v>29499483</v>
      </c>
      <c r="E27" s="117">
        <f t="shared" si="10"/>
        <v>106912293</v>
      </c>
      <c r="F27" s="117">
        <v>107786772</v>
      </c>
      <c r="G27" s="118">
        <f t="shared" si="11"/>
        <v>-8.1130456342082494E-3</v>
      </c>
      <c r="H27" s="119">
        <f t="shared" si="2"/>
        <v>106912293</v>
      </c>
      <c r="I27" s="120">
        <v>4.6100000000000003</v>
      </c>
      <c r="J27" s="121">
        <v>476003</v>
      </c>
      <c r="K27" s="120">
        <v>20.170000000000002</v>
      </c>
      <c r="L27" s="121">
        <v>2082646</v>
      </c>
      <c r="M27" s="122">
        <v>0</v>
      </c>
      <c r="N27" s="122">
        <v>0</v>
      </c>
      <c r="O27" s="122">
        <v>0</v>
      </c>
      <c r="P27" s="121">
        <v>0</v>
      </c>
      <c r="Q27" s="117">
        <f t="shared" si="12"/>
        <v>2558649</v>
      </c>
      <c r="R27" s="123">
        <v>0</v>
      </c>
      <c r="S27" s="121">
        <v>0</v>
      </c>
      <c r="T27" s="122">
        <v>0</v>
      </c>
      <c r="U27" s="122">
        <v>0</v>
      </c>
      <c r="V27" s="122">
        <v>0</v>
      </c>
      <c r="W27" s="121">
        <v>0</v>
      </c>
      <c r="X27" s="117">
        <f t="shared" si="13"/>
        <v>0</v>
      </c>
      <c r="Y27" s="124">
        <f t="shared" si="14"/>
        <v>24.78</v>
      </c>
      <c r="Z27" s="117">
        <f t="shared" si="15"/>
        <v>2558649</v>
      </c>
      <c r="AA27" s="117">
        <f t="shared" si="16"/>
        <v>0</v>
      </c>
      <c r="AB27" s="125">
        <f t="shared" si="3"/>
        <v>0</v>
      </c>
      <c r="AC27" s="126">
        <f t="shared" si="4"/>
        <v>23.93</v>
      </c>
      <c r="AD27" s="127">
        <f t="shared" si="5"/>
        <v>23.93</v>
      </c>
      <c r="AE27" s="128">
        <v>0</v>
      </c>
      <c r="AF27" s="128">
        <f t="shared" si="17"/>
        <v>2558649</v>
      </c>
      <c r="AG27" s="129">
        <v>0.02</v>
      </c>
      <c r="AH27" s="130">
        <v>5543815</v>
      </c>
      <c r="AI27" s="130">
        <v>0</v>
      </c>
      <c r="AJ27" s="130">
        <v>0</v>
      </c>
      <c r="AK27" s="131">
        <f t="shared" si="18"/>
        <v>5543815</v>
      </c>
      <c r="AL27" s="128">
        <v>258836650</v>
      </c>
      <c r="AM27" s="128">
        <f t="shared" si="21"/>
        <v>277190750</v>
      </c>
      <c r="AN27" s="132">
        <f t="shared" si="19"/>
        <v>7.0909973529637321E-2</v>
      </c>
      <c r="AO27" s="133">
        <f t="shared" si="20"/>
        <v>277190750</v>
      </c>
      <c r="AP27" s="118">
        <f t="shared" si="7"/>
        <v>0.02</v>
      </c>
      <c r="AQ27" s="118">
        <f t="shared" si="8"/>
        <v>0</v>
      </c>
      <c r="AR27" s="128">
        <v>79266</v>
      </c>
      <c r="AS27" s="128">
        <f t="shared" si="9"/>
        <v>8181730</v>
      </c>
      <c r="AT27" s="128">
        <f>ROUND(AS27/'3_Levels 1&amp;2'!C27,2)</f>
        <v>2939.9</v>
      </c>
    </row>
    <row r="28" spans="1:46" ht="15" customHeight="1" x14ac:dyDescent="0.2">
      <c r="A28" s="115">
        <v>22</v>
      </c>
      <c r="B28" s="116" t="s">
        <v>26</v>
      </c>
      <c r="C28" s="117">
        <v>90897510</v>
      </c>
      <c r="D28" s="117">
        <v>33645950</v>
      </c>
      <c r="E28" s="117">
        <f t="shared" si="10"/>
        <v>57251560</v>
      </c>
      <c r="F28" s="117">
        <v>56438797</v>
      </c>
      <c r="G28" s="118">
        <f t="shared" si="11"/>
        <v>1.4400785332118259E-2</v>
      </c>
      <c r="H28" s="119">
        <f t="shared" si="2"/>
        <v>57251560</v>
      </c>
      <c r="I28" s="120">
        <v>5.63</v>
      </c>
      <c r="J28" s="121">
        <v>316182</v>
      </c>
      <c r="K28" s="120">
        <v>23.05</v>
      </c>
      <c r="L28" s="121">
        <v>1885079</v>
      </c>
      <c r="M28" s="122">
        <v>0</v>
      </c>
      <c r="N28" s="122">
        <v>15.86</v>
      </c>
      <c r="O28" s="122">
        <v>8</v>
      </c>
      <c r="P28" s="121">
        <v>0</v>
      </c>
      <c r="Q28" s="117">
        <f t="shared" si="12"/>
        <v>2201261</v>
      </c>
      <c r="R28" s="122">
        <v>59</v>
      </c>
      <c r="S28" s="121">
        <v>1104622</v>
      </c>
      <c r="T28" s="122">
        <v>0</v>
      </c>
      <c r="U28" s="122">
        <v>23</v>
      </c>
      <c r="V28" s="122">
        <v>3</v>
      </c>
      <c r="W28" s="121">
        <v>0</v>
      </c>
      <c r="X28" s="117">
        <f t="shared" si="13"/>
        <v>1104622</v>
      </c>
      <c r="Y28" s="124">
        <f t="shared" si="14"/>
        <v>87.68</v>
      </c>
      <c r="Z28" s="117">
        <f t="shared" si="15"/>
        <v>3305883</v>
      </c>
      <c r="AA28" s="117">
        <f t="shared" si="16"/>
        <v>0</v>
      </c>
      <c r="AB28" s="125">
        <f t="shared" si="3"/>
        <v>19.29</v>
      </c>
      <c r="AC28" s="126">
        <f t="shared" si="4"/>
        <v>38.450000000000003</v>
      </c>
      <c r="AD28" s="127">
        <f t="shared" si="5"/>
        <v>57.74</v>
      </c>
      <c r="AE28" s="128">
        <v>0</v>
      </c>
      <c r="AF28" s="128">
        <f t="shared" si="17"/>
        <v>3305883</v>
      </c>
      <c r="AG28" s="129">
        <v>0.02</v>
      </c>
      <c r="AH28" s="130">
        <v>2804660</v>
      </c>
      <c r="AI28" s="130">
        <v>0</v>
      </c>
      <c r="AJ28" s="130">
        <v>0</v>
      </c>
      <c r="AK28" s="131">
        <f t="shared" si="18"/>
        <v>2804660</v>
      </c>
      <c r="AL28" s="128">
        <v>132074400</v>
      </c>
      <c r="AM28" s="128">
        <f t="shared" si="21"/>
        <v>140233000</v>
      </c>
      <c r="AN28" s="132">
        <f t="shared" si="19"/>
        <v>6.1772758384668038E-2</v>
      </c>
      <c r="AO28" s="133">
        <f t="shared" si="20"/>
        <v>140233000</v>
      </c>
      <c r="AP28" s="118">
        <f t="shared" si="7"/>
        <v>0.02</v>
      </c>
      <c r="AQ28" s="118">
        <f t="shared" si="8"/>
        <v>0</v>
      </c>
      <c r="AR28" s="128">
        <v>378456</v>
      </c>
      <c r="AS28" s="128">
        <f t="shared" si="9"/>
        <v>6488999</v>
      </c>
      <c r="AT28" s="128">
        <f>ROUND(AS28/'3_Levels 1&amp;2'!C28,2)</f>
        <v>2295.37</v>
      </c>
    </row>
    <row r="29" spans="1:46" ht="15" customHeight="1" x14ac:dyDescent="0.2">
      <c r="A29" s="115">
        <v>23</v>
      </c>
      <c r="B29" s="116" t="s">
        <v>27</v>
      </c>
      <c r="C29" s="117">
        <v>714978933</v>
      </c>
      <c r="D29" s="117">
        <v>111437981</v>
      </c>
      <c r="E29" s="117">
        <f t="shared" si="10"/>
        <v>603540952</v>
      </c>
      <c r="F29" s="117">
        <v>605492258</v>
      </c>
      <c r="G29" s="118">
        <f t="shared" si="11"/>
        <v>-3.2226770437087902E-3</v>
      </c>
      <c r="H29" s="119">
        <f t="shared" si="2"/>
        <v>603540952</v>
      </c>
      <c r="I29" s="120">
        <v>4.47</v>
      </c>
      <c r="J29" s="121">
        <v>2642143</v>
      </c>
      <c r="K29" s="120">
        <v>6.15</v>
      </c>
      <c r="L29" s="121">
        <v>3634787</v>
      </c>
      <c r="M29" s="122">
        <v>0</v>
      </c>
      <c r="N29" s="122">
        <v>0</v>
      </c>
      <c r="O29" s="122">
        <v>0</v>
      </c>
      <c r="P29" s="121">
        <v>0</v>
      </c>
      <c r="Q29" s="117">
        <f t="shared" si="12"/>
        <v>6276930</v>
      </c>
      <c r="R29" s="122">
        <v>21.9</v>
      </c>
      <c r="S29" s="121">
        <v>12943393</v>
      </c>
      <c r="T29" s="122">
        <v>0</v>
      </c>
      <c r="U29" s="122">
        <v>0</v>
      </c>
      <c r="V29" s="122">
        <v>0</v>
      </c>
      <c r="W29" s="121">
        <v>0</v>
      </c>
      <c r="X29" s="117">
        <f t="shared" si="13"/>
        <v>12943393</v>
      </c>
      <c r="Y29" s="124">
        <f t="shared" si="14"/>
        <v>32.519999999999996</v>
      </c>
      <c r="Z29" s="117">
        <f t="shared" si="15"/>
        <v>19220323</v>
      </c>
      <c r="AA29" s="117">
        <f t="shared" si="16"/>
        <v>0</v>
      </c>
      <c r="AB29" s="125">
        <f t="shared" si="3"/>
        <v>21.45</v>
      </c>
      <c r="AC29" s="126">
        <f t="shared" si="4"/>
        <v>10.4</v>
      </c>
      <c r="AD29" s="127">
        <f t="shared" si="5"/>
        <v>31.85</v>
      </c>
      <c r="AE29" s="128">
        <v>0</v>
      </c>
      <c r="AF29" s="128">
        <f t="shared" si="17"/>
        <v>19220323</v>
      </c>
      <c r="AG29" s="129">
        <v>0.02</v>
      </c>
      <c r="AH29" s="130">
        <v>26361116</v>
      </c>
      <c r="AI29" s="130">
        <v>0</v>
      </c>
      <c r="AJ29" s="130">
        <v>0</v>
      </c>
      <c r="AK29" s="131">
        <f t="shared" si="18"/>
        <v>26361116</v>
      </c>
      <c r="AL29" s="128">
        <v>1297868450</v>
      </c>
      <c r="AM29" s="128">
        <f t="shared" si="21"/>
        <v>1318055800</v>
      </c>
      <c r="AN29" s="129">
        <f t="shared" si="19"/>
        <v>1.5554234329372904E-2</v>
      </c>
      <c r="AO29" s="128">
        <f t="shared" si="20"/>
        <v>1318055800</v>
      </c>
      <c r="AP29" s="118">
        <f t="shared" si="7"/>
        <v>0.02</v>
      </c>
      <c r="AQ29" s="118">
        <f t="shared" si="8"/>
        <v>0</v>
      </c>
      <c r="AR29" s="128">
        <v>482886</v>
      </c>
      <c r="AS29" s="128">
        <f t="shared" si="9"/>
        <v>46064325</v>
      </c>
      <c r="AT29" s="128">
        <f>ROUND(AS29/'3_Levels 1&amp;2'!C29,2)</f>
        <v>3937.79</v>
      </c>
    </row>
    <row r="30" spans="1:46" ht="15" customHeight="1" x14ac:dyDescent="0.2">
      <c r="A30" s="115">
        <v>24</v>
      </c>
      <c r="B30" s="116" t="s">
        <v>28</v>
      </c>
      <c r="C30" s="117">
        <v>756525905</v>
      </c>
      <c r="D30" s="117">
        <v>49222390</v>
      </c>
      <c r="E30" s="117">
        <f t="shared" si="10"/>
        <v>707303515</v>
      </c>
      <c r="F30" s="117">
        <v>594891280</v>
      </c>
      <c r="G30" s="118">
        <f t="shared" si="11"/>
        <v>0.18896265381466004</v>
      </c>
      <c r="H30" s="119">
        <f t="shared" si="2"/>
        <v>654380408</v>
      </c>
      <c r="I30" s="120">
        <v>3.49</v>
      </c>
      <c r="J30" s="121">
        <v>2448381</v>
      </c>
      <c r="K30" s="120">
        <v>54.34</v>
      </c>
      <c r="L30" s="121">
        <v>35002172</v>
      </c>
      <c r="M30" s="122">
        <v>0</v>
      </c>
      <c r="N30" s="122">
        <v>0</v>
      </c>
      <c r="O30" s="122">
        <v>0</v>
      </c>
      <c r="P30" s="121">
        <v>0</v>
      </c>
      <c r="Q30" s="117">
        <f t="shared" si="12"/>
        <v>37450553</v>
      </c>
      <c r="R30" s="122">
        <v>0</v>
      </c>
      <c r="S30" s="121">
        <v>3165000</v>
      </c>
      <c r="T30" s="122">
        <v>0</v>
      </c>
      <c r="U30" s="122">
        <v>0</v>
      </c>
      <c r="V30" s="122">
        <v>0</v>
      </c>
      <c r="W30" s="121">
        <v>0</v>
      </c>
      <c r="X30" s="117">
        <f t="shared" si="13"/>
        <v>3165000</v>
      </c>
      <c r="Y30" s="124">
        <f t="shared" si="14"/>
        <v>57.830000000000005</v>
      </c>
      <c r="Z30" s="117">
        <f t="shared" si="15"/>
        <v>40615553</v>
      </c>
      <c r="AA30" s="117">
        <f t="shared" si="16"/>
        <v>0</v>
      </c>
      <c r="AB30" s="125">
        <f t="shared" si="3"/>
        <v>4.47</v>
      </c>
      <c r="AC30" s="126">
        <f t="shared" si="4"/>
        <v>52.95</v>
      </c>
      <c r="AD30" s="127">
        <f t="shared" si="5"/>
        <v>57.42</v>
      </c>
      <c r="AE30" s="128">
        <v>0</v>
      </c>
      <c r="AF30" s="128">
        <f t="shared" si="17"/>
        <v>40615553</v>
      </c>
      <c r="AG30" s="129">
        <v>0.02</v>
      </c>
      <c r="AH30" s="130">
        <v>29103509</v>
      </c>
      <c r="AI30" s="130">
        <v>0</v>
      </c>
      <c r="AJ30" s="130">
        <v>0</v>
      </c>
      <c r="AK30" s="131">
        <f t="shared" si="18"/>
        <v>29103509</v>
      </c>
      <c r="AL30" s="128">
        <v>1303180950</v>
      </c>
      <c r="AM30" s="128">
        <f t="shared" si="21"/>
        <v>1455175450</v>
      </c>
      <c r="AN30" s="129">
        <f t="shared" si="19"/>
        <v>0.11663345754095009</v>
      </c>
      <c r="AO30" s="128">
        <f t="shared" si="20"/>
        <v>1455175450</v>
      </c>
      <c r="AP30" s="118">
        <f t="shared" si="7"/>
        <v>0.02</v>
      </c>
      <c r="AQ30" s="118">
        <f t="shared" si="8"/>
        <v>0</v>
      </c>
      <c r="AR30" s="128">
        <v>136804</v>
      </c>
      <c r="AS30" s="128">
        <f t="shared" si="9"/>
        <v>69855866</v>
      </c>
      <c r="AT30" s="128">
        <f>ROUND(AS30/'3_Levels 1&amp;2'!C30,2)</f>
        <v>16703.939999999999</v>
      </c>
    </row>
    <row r="31" spans="1:46" ht="15" customHeight="1" x14ac:dyDescent="0.2">
      <c r="A31" s="134">
        <v>25</v>
      </c>
      <c r="B31" s="135" t="s">
        <v>29</v>
      </c>
      <c r="C31" s="136">
        <v>228002460</v>
      </c>
      <c r="D31" s="136">
        <v>21352300</v>
      </c>
      <c r="E31" s="136">
        <f t="shared" si="10"/>
        <v>206650160</v>
      </c>
      <c r="F31" s="136">
        <v>213236750</v>
      </c>
      <c r="G31" s="137">
        <f t="shared" si="11"/>
        <v>-3.088862496731919E-2</v>
      </c>
      <c r="H31" s="138">
        <f t="shared" si="2"/>
        <v>206650160</v>
      </c>
      <c r="I31" s="139">
        <v>4.9800000000000004</v>
      </c>
      <c r="J31" s="140">
        <v>993475</v>
      </c>
      <c r="K31" s="139">
        <v>21.05</v>
      </c>
      <c r="L31" s="140">
        <v>4199298</v>
      </c>
      <c r="M31" s="141">
        <v>0</v>
      </c>
      <c r="N31" s="141">
        <v>0</v>
      </c>
      <c r="O31" s="141">
        <v>0</v>
      </c>
      <c r="P31" s="140">
        <v>0</v>
      </c>
      <c r="Q31" s="136">
        <f t="shared" si="12"/>
        <v>5192773</v>
      </c>
      <c r="R31" s="141">
        <v>0</v>
      </c>
      <c r="S31" s="140">
        <v>0</v>
      </c>
      <c r="T31" s="141">
        <v>0</v>
      </c>
      <c r="U31" s="141">
        <v>0</v>
      </c>
      <c r="V31" s="141">
        <v>0</v>
      </c>
      <c r="W31" s="140">
        <v>0</v>
      </c>
      <c r="X31" s="136">
        <f t="shared" si="13"/>
        <v>0</v>
      </c>
      <c r="Y31" s="142">
        <f t="shared" si="14"/>
        <v>26.03</v>
      </c>
      <c r="Z31" s="136">
        <f t="shared" si="15"/>
        <v>5192773</v>
      </c>
      <c r="AA31" s="136">
        <f t="shared" si="16"/>
        <v>0</v>
      </c>
      <c r="AB31" s="143">
        <f t="shared" si="3"/>
        <v>0</v>
      </c>
      <c r="AC31" s="144">
        <f t="shared" si="4"/>
        <v>25.13</v>
      </c>
      <c r="AD31" s="145">
        <f t="shared" si="5"/>
        <v>25.13</v>
      </c>
      <c r="AE31" s="146">
        <v>0</v>
      </c>
      <c r="AF31" s="146">
        <f t="shared" si="17"/>
        <v>5192773</v>
      </c>
      <c r="AG31" s="147">
        <v>0.03</v>
      </c>
      <c r="AH31" s="148">
        <v>5157087</v>
      </c>
      <c r="AI31" s="148">
        <v>0</v>
      </c>
      <c r="AJ31" s="1229">
        <v>0</v>
      </c>
      <c r="AK31" s="149">
        <f t="shared" si="18"/>
        <v>5157087</v>
      </c>
      <c r="AL31" s="146">
        <v>171266400</v>
      </c>
      <c r="AM31" s="146">
        <f t="shared" si="21"/>
        <v>171902900</v>
      </c>
      <c r="AN31" s="147">
        <f t="shared" si="19"/>
        <v>3.7164324117281615E-3</v>
      </c>
      <c r="AO31" s="146">
        <f t="shared" si="20"/>
        <v>171902900</v>
      </c>
      <c r="AP31" s="137">
        <f t="shared" si="7"/>
        <v>0.03</v>
      </c>
      <c r="AQ31" s="137">
        <f t="shared" si="8"/>
        <v>0</v>
      </c>
      <c r="AR31" s="146">
        <v>86554</v>
      </c>
      <c r="AS31" s="146">
        <f t="shared" si="9"/>
        <v>10436414</v>
      </c>
      <c r="AT31" s="146">
        <f>ROUND(AS31/'3_Levels 1&amp;2'!C31,2)</f>
        <v>4883.68</v>
      </c>
    </row>
    <row r="32" spans="1:46" s="150" customFormat="1" ht="15" customHeight="1" x14ac:dyDescent="0.2">
      <c r="A32" s="115">
        <v>26</v>
      </c>
      <c r="B32" s="116" t="s">
        <v>30</v>
      </c>
      <c r="C32" s="117">
        <v>4576007192</v>
      </c>
      <c r="D32" s="117">
        <v>747604600</v>
      </c>
      <c r="E32" s="117">
        <f t="shared" si="10"/>
        <v>3828402592</v>
      </c>
      <c r="F32" s="117">
        <v>3718039200</v>
      </c>
      <c r="G32" s="118">
        <f t="shared" si="11"/>
        <v>2.9683224426466509E-2</v>
      </c>
      <c r="H32" s="119">
        <f t="shared" si="2"/>
        <v>3828402592</v>
      </c>
      <c r="I32" s="120">
        <v>2.91</v>
      </c>
      <c r="J32" s="121">
        <v>5342165</v>
      </c>
      <c r="K32" s="120">
        <v>20</v>
      </c>
      <c r="L32" s="121">
        <v>105394529</v>
      </c>
      <c r="M32" s="122">
        <v>0</v>
      </c>
      <c r="N32" s="122">
        <v>0</v>
      </c>
      <c r="O32" s="122">
        <v>0</v>
      </c>
      <c r="P32" s="121">
        <v>0</v>
      </c>
      <c r="Q32" s="117">
        <f t="shared" si="12"/>
        <v>110736694</v>
      </c>
      <c r="R32" s="123">
        <v>0</v>
      </c>
      <c r="S32" s="121">
        <v>5679150</v>
      </c>
      <c r="T32" s="122">
        <v>0</v>
      </c>
      <c r="U32" s="122">
        <v>0</v>
      </c>
      <c r="V32" s="122">
        <v>0</v>
      </c>
      <c r="W32" s="121">
        <v>0</v>
      </c>
      <c r="X32" s="117">
        <f t="shared" si="13"/>
        <v>5679150</v>
      </c>
      <c r="Y32" s="124">
        <f t="shared" si="14"/>
        <v>22.91</v>
      </c>
      <c r="Z32" s="117">
        <f t="shared" si="15"/>
        <v>116415844</v>
      </c>
      <c r="AA32" s="117">
        <f t="shared" si="16"/>
        <v>0</v>
      </c>
      <c r="AB32" s="125">
        <f t="shared" si="3"/>
        <v>1.48</v>
      </c>
      <c r="AC32" s="126">
        <f t="shared" si="4"/>
        <v>28.93</v>
      </c>
      <c r="AD32" s="127">
        <f t="shared" si="5"/>
        <v>30.41</v>
      </c>
      <c r="AE32" s="128">
        <v>0</v>
      </c>
      <c r="AF32" s="128">
        <f t="shared" si="17"/>
        <v>116415844</v>
      </c>
      <c r="AG32" s="129">
        <v>0.02</v>
      </c>
      <c r="AH32" s="130">
        <v>191806954</v>
      </c>
      <c r="AI32" s="130">
        <v>13047575</v>
      </c>
      <c r="AJ32" s="130">
        <v>0</v>
      </c>
      <c r="AK32" s="131">
        <f t="shared" si="18"/>
        <v>204854529</v>
      </c>
      <c r="AL32" s="128">
        <v>10234999200</v>
      </c>
      <c r="AM32" s="128">
        <f t="shared" si="21"/>
        <v>10242726450</v>
      </c>
      <c r="AN32" s="132">
        <f t="shared" si="19"/>
        <v>7.5498296081938138E-4</v>
      </c>
      <c r="AO32" s="133">
        <f t="shared" si="20"/>
        <v>10242726450</v>
      </c>
      <c r="AP32" s="118">
        <f t="shared" si="7"/>
        <v>1.8726161919515091E-2</v>
      </c>
      <c r="AQ32" s="118">
        <f t="shared" si="8"/>
        <v>1.2738380804849085E-3</v>
      </c>
      <c r="AR32" s="128">
        <v>1826924</v>
      </c>
      <c r="AS32" s="128">
        <f t="shared" si="9"/>
        <v>323097297</v>
      </c>
      <c r="AT32" s="128">
        <f>ROUND(AS32/'3_Levels 1&amp;2'!C32,2)</f>
        <v>6482.95</v>
      </c>
    </row>
    <row r="33" spans="1:46" ht="15" customHeight="1" x14ac:dyDescent="0.2">
      <c r="A33" s="115">
        <v>27</v>
      </c>
      <c r="B33" s="116" t="s">
        <v>31</v>
      </c>
      <c r="C33" s="117">
        <v>286822669</v>
      </c>
      <c r="D33" s="117">
        <v>51367530</v>
      </c>
      <c r="E33" s="117">
        <f t="shared" si="10"/>
        <v>235455139</v>
      </c>
      <c r="F33" s="117">
        <v>221471933</v>
      </c>
      <c r="G33" s="118">
        <f t="shared" si="11"/>
        <v>6.3137598568754089E-2</v>
      </c>
      <c r="H33" s="119">
        <f t="shared" si="2"/>
        <v>235455139</v>
      </c>
      <c r="I33" s="120">
        <v>6.48</v>
      </c>
      <c r="J33" s="121">
        <v>1495526</v>
      </c>
      <c r="K33" s="120">
        <v>10.77</v>
      </c>
      <c r="L33" s="121">
        <v>2485602</v>
      </c>
      <c r="M33" s="122">
        <v>0</v>
      </c>
      <c r="N33" s="122">
        <v>18.91</v>
      </c>
      <c r="O33" s="122">
        <v>7</v>
      </c>
      <c r="P33" s="121">
        <v>2732590</v>
      </c>
      <c r="Q33" s="117">
        <f t="shared" si="12"/>
        <v>6713718</v>
      </c>
      <c r="R33" s="122">
        <v>0</v>
      </c>
      <c r="S33" s="121">
        <v>0</v>
      </c>
      <c r="T33" s="122">
        <v>0</v>
      </c>
      <c r="U33" s="122">
        <v>13</v>
      </c>
      <c r="V33" s="122">
        <v>7</v>
      </c>
      <c r="W33" s="121">
        <v>1877494</v>
      </c>
      <c r="X33" s="117">
        <f t="shared" si="13"/>
        <v>1877494</v>
      </c>
      <c r="Y33" s="124">
        <f t="shared" si="14"/>
        <v>17.25</v>
      </c>
      <c r="Z33" s="117">
        <f t="shared" si="15"/>
        <v>3981128</v>
      </c>
      <c r="AA33" s="117">
        <f t="shared" si="16"/>
        <v>4610084</v>
      </c>
      <c r="AB33" s="125">
        <f t="shared" si="3"/>
        <v>7.97</v>
      </c>
      <c r="AC33" s="126">
        <f t="shared" si="4"/>
        <v>28.51</v>
      </c>
      <c r="AD33" s="127">
        <f t="shared" si="5"/>
        <v>36.49</v>
      </c>
      <c r="AE33" s="128">
        <v>0</v>
      </c>
      <c r="AF33" s="128">
        <f t="shared" si="17"/>
        <v>8591212</v>
      </c>
      <c r="AG33" s="129">
        <v>2.5000000000000001E-2</v>
      </c>
      <c r="AH33" s="130">
        <v>10452568</v>
      </c>
      <c r="AI33" s="130">
        <v>1431416</v>
      </c>
      <c r="AJ33" s="130">
        <v>0</v>
      </c>
      <c r="AK33" s="131">
        <f t="shared" si="18"/>
        <v>11883984</v>
      </c>
      <c r="AL33" s="128">
        <v>453519600</v>
      </c>
      <c r="AM33" s="128">
        <f t="shared" si="21"/>
        <v>475359360</v>
      </c>
      <c r="AN33" s="132">
        <f t="shared" si="19"/>
        <v>4.8156154662334326E-2</v>
      </c>
      <c r="AO33" s="133">
        <f t="shared" si="20"/>
        <v>475359360</v>
      </c>
      <c r="AP33" s="118">
        <f t="shared" si="7"/>
        <v>2.1988770769129275E-2</v>
      </c>
      <c r="AQ33" s="118">
        <f t="shared" si="8"/>
        <v>3.0112292308707247E-3</v>
      </c>
      <c r="AR33" s="128">
        <v>319587</v>
      </c>
      <c r="AS33" s="128">
        <f t="shared" si="9"/>
        <v>20794783</v>
      </c>
      <c r="AT33" s="128">
        <f>ROUND(AS33/'3_Levels 1&amp;2'!C33,2)</f>
        <v>3857.31</v>
      </c>
    </row>
    <row r="34" spans="1:46" ht="15" customHeight="1" x14ac:dyDescent="0.2">
      <c r="A34" s="115">
        <v>28</v>
      </c>
      <c r="B34" s="116" t="s">
        <v>32</v>
      </c>
      <c r="C34" s="117">
        <v>2750982374</v>
      </c>
      <c r="D34" s="117">
        <v>400989722</v>
      </c>
      <c r="E34" s="117">
        <f t="shared" si="10"/>
        <v>2349992652</v>
      </c>
      <c r="F34" s="117">
        <v>2286166528</v>
      </c>
      <c r="G34" s="118">
        <f t="shared" si="11"/>
        <v>2.7918405425976039E-2</v>
      </c>
      <c r="H34" s="119">
        <f t="shared" si="2"/>
        <v>2349992652</v>
      </c>
      <c r="I34" s="120">
        <v>4.59</v>
      </c>
      <c r="J34" s="121">
        <v>10317117</v>
      </c>
      <c r="K34" s="120">
        <v>28.97</v>
      </c>
      <c r="L34" s="121">
        <v>65240693</v>
      </c>
      <c r="M34" s="122">
        <v>0</v>
      </c>
      <c r="N34" s="122">
        <v>0</v>
      </c>
      <c r="O34" s="122">
        <v>0</v>
      </c>
      <c r="P34" s="121">
        <v>0</v>
      </c>
      <c r="Q34" s="117">
        <f t="shared" si="12"/>
        <v>75557810</v>
      </c>
      <c r="R34" s="122">
        <v>0</v>
      </c>
      <c r="S34" s="121">
        <v>0</v>
      </c>
      <c r="T34" s="122">
        <v>0</v>
      </c>
      <c r="U34" s="122">
        <v>0</v>
      </c>
      <c r="V34" s="122">
        <v>0</v>
      </c>
      <c r="W34" s="121">
        <v>0</v>
      </c>
      <c r="X34" s="117">
        <f t="shared" si="13"/>
        <v>0</v>
      </c>
      <c r="Y34" s="124">
        <f t="shared" si="14"/>
        <v>33.56</v>
      </c>
      <c r="Z34" s="117">
        <f t="shared" si="15"/>
        <v>75557810</v>
      </c>
      <c r="AA34" s="117">
        <f t="shared" si="16"/>
        <v>0</v>
      </c>
      <c r="AB34" s="125">
        <f t="shared" si="3"/>
        <v>0</v>
      </c>
      <c r="AC34" s="126">
        <f t="shared" si="4"/>
        <v>32.15</v>
      </c>
      <c r="AD34" s="127">
        <f t="shared" si="5"/>
        <v>32.15</v>
      </c>
      <c r="AE34" s="128">
        <v>0</v>
      </c>
      <c r="AF34" s="128">
        <f t="shared" si="17"/>
        <v>75557810</v>
      </c>
      <c r="AG34" s="129">
        <v>0.02</v>
      </c>
      <c r="AH34" s="130">
        <v>108680771</v>
      </c>
      <c r="AI34" s="130">
        <v>6633121</v>
      </c>
      <c r="AJ34" s="130">
        <v>0</v>
      </c>
      <c r="AK34" s="131">
        <f t="shared" si="18"/>
        <v>115313892</v>
      </c>
      <c r="AL34" s="128">
        <v>5889638250</v>
      </c>
      <c r="AM34" s="128">
        <f t="shared" si="21"/>
        <v>5765694600</v>
      </c>
      <c r="AN34" s="129">
        <f t="shared" si="19"/>
        <v>-2.1044357011230697E-2</v>
      </c>
      <c r="AO34" s="128">
        <f t="shared" si="20"/>
        <v>5765694600</v>
      </c>
      <c r="AP34" s="118">
        <f t="shared" si="7"/>
        <v>1.8849553876821711E-2</v>
      </c>
      <c r="AQ34" s="118">
        <f t="shared" si="8"/>
        <v>1.1504461231782897E-3</v>
      </c>
      <c r="AR34" s="128">
        <v>2423775</v>
      </c>
      <c r="AS34" s="128">
        <f t="shared" si="9"/>
        <v>193295477</v>
      </c>
      <c r="AT34" s="128">
        <f>ROUND(AS34/'3_Levels 1&amp;2'!C34,2)</f>
        <v>5759.53</v>
      </c>
    </row>
    <row r="35" spans="1:46" ht="15" customHeight="1" x14ac:dyDescent="0.2">
      <c r="A35" s="115">
        <v>29</v>
      </c>
      <c r="B35" s="116" t="s">
        <v>33</v>
      </c>
      <c r="C35" s="117">
        <v>1143571750</v>
      </c>
      <c r="D35" s="117">
        <v>176382721</v>
      </c>
      <c r="E35" s="117">
        <f t="shared" si="10"/>
        <v>967189029</v>
      </c>
      <c r="F35" s="117">
        <v>961662449</v>
      </c>
      <c r="G35" s="118">
        <f t="shared" si="11"/>
        <v>5.746902154437768E-3</v>
      </c>
      <c r="H35" s="119">
        <f t="shared" si="2"/>
        <v>967189029</v>
      </c>
      <c r="I35" s="120">
        <v>3.63</v>
      </c>
      <c r="J35" s="121">
        <v>3415026</v>
      </c>
      <c r="K35" s="120">
        <v>28.47</v>
      </c>
      <c r="L35" s="121">
        <v>26783942</v>
      </c>
      <c r="M35" s="122">
        <v>0</v>
      </c>
      <c r="N35" s="122">
        <v>0</v>
      </c>
      <c r="O35" s="122">
        <v>0</v>
      </c>
      <c r="P35" s="121">
        <v>0</v>
      </c>
      <c r="Q35" s="117">
        <f t="shared" si="12"/>
        <v>30198968</v>
      </c>
      <c r="R35" s="122">
        <v>11.2</v>
      </c>
      <c r="S35" s="121">
        <v>10536740</v>
      </c>
      <c r="T35" s="122">
        <v>0</v>
      </c>
      <c r="U35" s="122">
        <v>0</v>
      </c>
      <c r="V35" s="122">
        <v>0</v>
      </c>
      <c r="W35" s="121">
        <v>0</v>
      </c>
      <c r="X35" s="117">
        <f t="shared" si="13"/>
        <v>10536740</v>
      </c>
      <c r="Y35" s="124">
        <f t="shared" si="14"/>
        <v>43.3</v>
      </c>
      <c r="Z35" s="117">
        <f t="shared" si="15"/>
        <v>40735708</v>
      </c>
      <c r="AA35" s="117">
        <f t="shared" si="16"/>
        <v>0</v>
      </c>
      <c r="AB35" s="125">
        <f t="shared" si="3"/>
        <v>10.89</v>
      </c>
      <c r="AC35" s="126">
        <f t="shared" si="4"/>
        <v>31.22</v>
      </c>
      <c r="AD35" s="127">
        <f t="shared" si="5"/>
        <v>42.12</v>
      </c>
      <c r="AE35" s="128">
        <v>0</v>
      </c>
      <c r="AF35" s="128">
        <f t="shared" si="17"/>
        <v>40735708</v>
      </c>
      <c r="AG35" s="129">
        <v>0.02</v>
      </c>
      <c r="AH35" s="130">
        <v>31584714</v>
      </c>
      <c r="AI35" s="130">
        <v>0</v>
      </c>
      <c r="AJ35" s="130">
        <v>0</v>
      </c>
      <c r="AK35" s="131">
        <f t="shared" si="18"/>
        <v>31584714</v>
      </c>
      <c r="AL35" s="128">
        <v>1504234550</v>
      </c>
      <c r="AM35" s="128">
        <f t="shared" si="21"/>
        <v>1579235700</v>
      </c>
      <c r="AN35" s="129">
        <f t="shared" si="19"/>
        <v>4.9860010195883347E-2</v>
      </c>
      <c r="AO35" s="128">
        <f t="shared" si="20"/>
        <v>1579235700</v>
      </c>
      <c r="AP35" s="118">
        <f t="shared" si="7"/>
        <v>0.02</v>
      </c>
      <c r="AQ35" s="118">
        <f t="shared" si="8"/>
        <v>0</v>
      </c>
      <c r="AR35" s="128">
        <v>465849</v>
      </c>
      <c r="AS35" s="128">
        <f t="shared" si="9"/>
        <v>72786271</v>
      </c>
      <c r="AT35" s="128">
        <f>ROUND(AS35/'3_Levels 1&amp;2'!C35,2)</f>
        <v>5188.2700000000004</v>
      </c>
    </row>
    <row r="36" spans="1:46" ht="15" customHeight="1" x14ac:dyDescent="0.2">
      <c r="A36" s="134">
        <v>30</v>
      </c>
      <c r="B36" s="135" t="s">
        <v>34</v>
      </c>
      <c r="C36" s="136">
        <v>108687310</v>
      </c>
      <c r="D36" s="136">
        <v>22134220</v>
      </c>
      <c r="E36" s="136">
        <f t="shared" si="10"/>
        <v>86553090</v>
      </c>
      <c r="F36" s="136">
        <v>82032600</v>
      </c>
      <c r="G36" s="137">
        <f t="shared" si="11"/>
        <v>5.5106018826661593E-2</v>
      </c>
      <c r="H36" s="138">
        <f t="shared" si="2"/>
        <v>86553090</v>
      </c>
      <c r="I36" s="139">
        <v>4.54</v>
      </c>
      <c r="J36" s="140">
        <v>387185</v>
      </c>
      <c r="K36" s="139">
        <v>39.75</v>
      </c>
      <c r="L36" s="140">
        <v>3390003</v>
      </c>
      <c r="M36" s="141">
        <v>0</v>
      </c>
      <c r="N36" s="141">
        <v>0</v>
      </c>
      <c r="O36" s="141">
        <v>0</v>
      </c>
      <c r="P36" s="140">
        <v>0</v>
      </c>
      <c r="Q36" s="136">
        <f t="shared" si="12"/>
        <v>3777188</v>
      </c>
      <c r="R36" s="141">
        <v>0</v>
      </c>
      <c r="S36" s="140">
        <v>0</v>
      </c>
      <c r="T36" s="141">
        <v>0</v>
      </c>
      <c r="U36" s="141">
        <v>0</v>
      </c>
      <c r="V36" s="141">
        <v>0</v>
      </c>
      <c r="W36" s="140">
        <v>0</v>
      </c>
      <c r="X36" s="136">
        <f t="shared" si="13"/>
        <v>0</v>
      </c>
      <c r="Y36" s="142">
        <f t="shared" si="14"/>
        <v>44.29</v>
      </c>
      <c r="Z36" s="136">
        <f t="shared" si="15"/>
        <v>3777188</v>
      </c>
      <c r="AA36" s="136">
        <f t="shared" si="16"/>
        <v>0</v>
      </c>
      <c r="AB36" s="143">
        <f t="shared" si="3"/>
        <v>0</v>
      </c>
      <c r="AC36" s="144">
        <f t="shared" si="4"/>
        <v>43.64</v>
      </c>
      <c r="AD36" s="145">
        <f t="shared" si="5"/>
        <v>43.64</v>
      </c>
      <c r="AE36" s="146">
        <v>0</v>
      </c>
      <c r="AF36" s="146">
        <f t="shared" si="17"/>
        <v>3777188</v>
      </c>
      <c r="AG36" s="147">
        <v>0.03</v>
      </c>
      <c r="AH36" s="148">
        <v>6573748</v>
      </c>
      <c r="AI36" s="148">
        <v>1260591</v>
      </c>
      <c r="AJ36" s="1229">
        <v>0</v>
      </c>
      <c r="AK36" s="149">
        <f t="shared" si="18"/>
        <v>7834339</v>
      </c>
      <c r="AL36" s="146">
        <v>301115800</v>
      </c>
      <c r="AM36" s="146">
        <f t="shared" si="21"/>
        <v>261144633</v>
      </c>
      <c r="AN36" s="147">
        <f t="shared" si="19"/>
        <v>-0.13274350598673335</v>
      </c>
      <c r="AO36" s="146">
        <f t="shared" si="20"/>
        <v>261144633</v>
      </c>
      <c r="AP36" s="137">
        <f t="shared" si="7"/>
        <v>2.5172824440163777E-2</v>
      </c>
      <c r="AQ36" s="137">
        <f t="shared" si="8"/>
        <v>4.8271755981291794E-3</v>
      </c>
      <c r="AR36" s="146">
        <v>74770</v>
      </c>
      <c r="AS36" s="146">
        <f t="shared" si="9"/>
        <v>11686297</v>
      </c>
      <c r="AT36" s="146">
        <f>ROUND(AS36/'3_Levels 1&amp;2'!C36,2)</f>
        <v>4793.3900000000003</v>
      </c>
    </row>
    <row r="37" spans="1:46" ht="15" customHeight="1" x14ac:dyDescent="0.2">
      <c r="A37" s="115">
        <v>31</v>
      </c>
      <c r="B37" s="116" t="s">
        <v>35</v>
      </c>
      <c r="C37" s="117">
        <v>534198496</v>
      </c>
      <c r="D37" s="117">
        <v>58197715</v>
      </c>
      <c r="E37" s="117">
        <f t="shared" si="10"/>
        <v>476000781</v>
      </c>
      <c r="F37" s="117">
        <v>471179353</v>
      </c>
      <c r="G37" s="118">
        <f t="shared" si="11"/>
        <v>1.0232680972334542E-2</v>
      </c>
      <c r="H37" s="119">
        <f t="shared" si="2"/>
        <v>476000781</v>
      </c>
      <c r="I37" s="120">
        <v>3.91</v>
      </c>
      <c r="J37" s="121">
        <v>1847547</v>
      </c>
      <c r="K37" s="120">
        <v>27.19</v>
      </c>
      <c r="L37" s="121">
        <v>12802942</v>
      </c>
      <c r="M37" s="122">
        <v>0</v>
      </c>
      <c r="N37" s="122">
        <v>2.99</v>
      </c>
      <c r="O37" s="122">
        <v>4</v>
      </c>
      <c r="P37" s="121">
        <v>1170867</v>
      </c>
      <c r="Q37" s="117">
        <f t="shared" si="12"/>
        <v>15821356</v>
      </c>
      <c r="R37" s="123">
        <v>0</v>
      </c>
      <c r="S37" s="121">
        <v>0</v>
      </c>
      <c r="T37" s="122">
        <v>0</v>
      </c>
      <c r="U37" s="122">
        <v>16</v>
      </c>
      <c r="V37" s="122">
        <v>4</v>
      </c>
      <c r="W37" s="121">
        <v>4719609</v>
      </c>
      <c r="X37" s="117">
        <f t="shared" si="13"/>
        <v>4719609</v>
      </c>
      <c r="Y37" s="124">
        <f t="shared" si="14"/>
        <v>31.1</v>
      </c>
      <c r="Z37" s="117">
        <f t="shared" si="15"/>
        <v>14650489</v>
      </c>
      <c r="AA37" s="117">
        <f t="shared" si="16"/>
        <v>5890476</v>
      </c>
      <c r="AB37" s="125">
        <f t="shared" si="3"/>
        <v>9.92</v>
      </c>
      <c r="AC37" s="126">
        <f t="shared" si="4"/>
        <v>33.24</v>
      </c>
      <c r="AD37" s="127">
        <f t="shared" si="5"/>
        <v>43.15</v>
      </c>
      <c r="AE37" s="128">
        <v>0</v>
      </c>
      <c r="AF37" s="128">
        <f t="shared" si="17"/>
        <v>20540965</v>
      </c>
      <c r="AG37" s="129">
        <v>0.02</v>
      </c>
      <c r="AH37" s="130">
        <v>17711354</v>
      </c>
      <c r="AI37" s="130">
        <v>0</v>
      </c>
      <c r="AJ37" s="130">
        <v>0</v>
      </c>
      <c r="AK37" s="131">
        <f t="shared" si="18"/>
        <v>17711354</v>
      </c>
      <c r="AL37" s="128">
        <v>889633300</v>
      </c>
      <c r="AM37" s="128">
        <f t="shared" si="21"/>
        <v>885567700</v>
      </c>
      <c r="AN37" s="132">
        <f t="shared" si="19"/>
        <v>-4.5699728191379531E-3</v>
      </c>
      <c r="AO37" s="133">
        <f t="shared" si="20"/>
        <v>885567700</v>
      </c>
      <c r="AP37" s="118">
        <f t="shared" si="7"/>
        <v>0.02</v>
      </c>
      <c r="AQ37" s="118">
        <f t="shared" si="8"/>
        <v>0</v>
      </c>
      <c r="AR37" s="128">
        <v>342036</v>
      </c>
      <c r="AS37" s="128">
        <f t="shared" si="9"/>
        <v>38594355</v>
      </c>
      <c r="AT37" s="128">
        <f>ROUND(AS37/'3_Levels 1&amp;2'!C37,2)</f>
        <v>6337.33</v>
      </c>
    </row>
    <row r="38" spans="1:46" ht="15" customHeight="1" x14ac:dyDescent="0.2">
      <c r="A38" s="115">
        <v>32</v>
      </c>
      <c r="B38" s="116" t="s">
        <v>36</v>
      </c>
      <c r="C38" s="117">
        <v>814702862</v>
      </c>
      <c r="D38" s="117">
        <v>243436347</v>
      </c>
      <c r="E38" s="117">
        <f t="shared" si="10"/>
        <v>571266515</v>
      </c>
      <c r="F38" s="117">
        <v>539919105</v>
      </c>
      <c r="G38" s="118">
        <f t="shared" si="11"/>
        <v>5.8059456888453688E-2</v>
      </c>
      <c r="H38" s="119">
        <f t="shared" si="2"/>
        <v>571266515</v>
      </c>
      <c r="I38" s="120">
        <v>3.29</v>
      </c>
      <c r="J38" s="121">
        <v>1844224</v>
      </c>
      <c r="K38" s="120">
        <v>19.18</v>
      </c>
      <c r="L38" s="121">
        <v>10751415</v>
      </c>
      <c r="M38" s="122">
        <v>0</v>
      </c>
      <c r="N38" s="122">
        <v>0</v>
      </c>
      <c r="O38" s="122">
        <v>0</v>
      </c>
      <c r="P38" s="121">
        <v>0</v>
      </c>
      <c r="Q38" s="117">
        <f t="shared" si="12"/>
        <v>12595639</v>
      </c>
      <c r="R38" s="122">
        <v>0</v>
      </c>
      <c r="S38" s="121">
        <v>0</v>
      </c>
      <c r="T38" s="122">
        <v>0</v>
      </c>
      <c r="U38" s="122">
        <v>13.67</v>
      </c>
      <c r="V38" s="122">
        <v>10</v>
      </c>
      <c r="W38" s="121">
        <v>6010158</v>
      </c>
      <c r="X38" s="117">
        <f t="shared" si="13"/>
        <v>6010158</v>
      </c>
      <c r="Y38" s="124">
        <f t="shared" si="14"/>
        <v>22.47</v>
      </c>
      <c r="Z38" s="117">
        <f t="shared" si="15"/>
        <v>12595639</v>
      </c>
      <c r="AA38" s="117">
        <f t="shared" si="16"/>
        <v>6010158</v>
      </c>
      <c r="AB38" s="125">
        <f t="shared" si="3"/>
        <v>10.52</v>
      </c>
      <c r="AC38" s="126">
        <f t="shared" si="4"/>
        <v>22.05</v>
      </c>
      <c r="AD38" s="127">
        <f t="shared" si="5"/>
        <v>32.57</v>
      </c>
      <c r="AE38" s="128">
        <v>0</v>
      </c>
      <c r="AF38" s="128">
        <f t="shared" si="17"/>
        <v>18605797</v>
      </c>
      <c r="AG38" s="129">
        <v>2.5000000000000001E-2</v>
      </c>
      <c r="AH38" s="130">
        <v>52972278</v>
      </c>
      <c r="AI38" s="130">
        <v>2410433</v>
      </c>
      <c r="AJ38" s="130">
        <v>0</v>
      </c>
      <c r="AK38" s="131">
        <f t="shared" si="18"/>
        <v>55382711</v>
      </c>
      <c r="AL38" s="128">
        <v>2011513640</v>
      </c>
      <c r="AM38" s="128">
        <f t="shared" si="21"/>
        <v>2215308440</v>
      </c>
      <c r="AN38" s="132">
        <f t="shared" si="19"/>
        <v>0.10131415265968567</v>
      </c>
      <c r="AO38" s="133">
        <f t="shared" si="20"/>
        <v>2215308440</v>
      </c>
      <c r="AP38" s="118">
        <f t="shared" si="7"/>
        <v>2.3911919913057345E-2</v>
      </c>
      <c r="AQ38" s="118">
        <f t="shared" si="8"/>
        <v>1.0880800869426561E-3</v>
      </c>
      <c r="AR38" s="128">
        <v>985963</v>
      </c>
      <c r="AS38" s="128">
        <f t="shared" si="9"/>
        <v>74974471</v>
      </c>
      <c r="AT38" s="128">
        <f>ROUND(AS38/'3_Levels 1&amp;2'!C38,2)</f>
        <v>2908.81</v>
      </c>
    </row>
    <row r="39" spans="1:46" ht="15" customHeight="1" x14ac:dyDescent="0.2">
      <c r="A39" s="115">
        <v>33</v>
      </c>
      <c r="B39" s="116" t="s">
        <v>37</v>
      </c>
      <c r="C39" s="117">
        <v>117701195</v>
      </c>
      <c r="D39" s="117">
        <v>10385943</v>
      </c>
      <c r="E39" s="117">
        <f t="shared" si="10"/>
        <v>107315252</v>
      </c>
      <c r="F39" s="117">
        <v>104841671</v>
      </c>
      <c r="G39" s="118">
        <f t="shared" si="11"/>
        <v>2.3593490798138841E-2</v>
      </c>
      <c r="H39" s="119">
        <f t="shared" ref="H39:H75" si="22">IF((E39-F39)/F39&gt;$H$3,F39*(1+$H$3),E39)</f>
        <v>107315252</v>
      </c>
      <c r="I39" s="120">
        <v>4.58</v>
      </c>
      <c r="J39" s="121">
        <v>490349</v>
      </c>
      <c r="K39" s="120">
        <v>5.25</v>
      </c>
      <c r="L39" s="121">
        <v>559179</v>
      </c>
      <c r="M39" s="122">
        <v>0</v>
      </c>
      <c r="N39" s="122">
        <v>0</v>
      </c>
      <c r="O39" s="122">
        <v>0</v>
      </c>
      <c r="P39" s="121">
        <v>0</v>
      </c>
      <c r="Q39" s="117">
        <f t="shared" si="12"/>
        <v>1049528</v>
      </c>
      <c r="R39" s="122">
        <v>12</v>
      </c>
      <c r="S39" s="121">
        <v>1320133</v>
      </c>
      <c r="T39" s="122">
        <v>0</v>
      </c>
      <c r="U39" s="122">
        <v>0</v>
      </c>
      <c r="V39" s="122">
        <v>0</v>
      </c>
      <c r="W39" s="121">
        <v>0</v>
      </c>
      <c r="X39" s="117">
        <f t="shared" si="13"/>
        <v>1320133</v>
      </c>
      <c r="Y39" s="124">
        <f t="shared" si="14"/>
        <v>21.83</v>
      </c>
      <c r="Z39" s="117">
        <f t="shared" si="15"/>
        <v>2369661</v>
      </c>
      <c r="AA39" s="117">
        <f t="shared" si="16"/>
        <v>0</v>
      </c>
      <c r="AB39" s="125">
        <f t="shared" ref="AB39:AB70" si="23">ROUND((X39/E39)*1000,2)</f>
        <v>12.3</v>
      </c>
      <c r="AC39" s="126">
        <f t="shared" ref="AC39:AC70" si="24">ROUND((Q39/E39)*1000,2)</f>
        <v>9.7799999999999994</v>
      </c>
      <c r="AD39" s="127">
        <f t="shared" ref="AD39:AD70" si="25">ROUND((AF39/E39)*1000,2)</f>
        <v>22.08</v>
      </c>
      <c r="AE39" s="128">
        <v>0</v>
      </c>
      <c r="AF39" s="128">
        <f t="shared" si="17"/>
        <v>2369661</v>
      </c>
      <c r="AG39" s="129">
        <v>2.5000000000000001E-2</v>
      </c>
      <c r="AH39" s="130">
        <v>2249036</v>
      </c>
      <c r="AI39" s="130">
        <v>1491001</v>
      </c>
      <c r="AJ39" s="130">
        <v>0</v>
      </c>
      <c r="AK39" s="131">
        <f t="shared" si="18"/>
        <v>3740037</v>
      </c>
      <c r="AL39" s="128">
        <v>131294440</v>
      </c>
      <c r="AM39" s="128">
        <f t="shared" si="21"/>
        <v>149601480</v>
      </c>
      <c r="AN39" s="129">
        <f t="shared" si="19"/>
        <v>0.13943499816138444</v>
      </c>
      <c r="AO39" s="128">
        <f t="shared" si="20"/>
        <v>149601480</v>
      </c>
      <c r="AP39" s="118">
        <f t="shared" ref="AP39:AP75" si="26">AH39/AM39</f>
        <v>1.5033514374323034E-2</v>
      </c>
      <c r="AQ39" s="118">
        <f t="shared" ref="AQ39:AQ75" si="27">AI39/AM39</f>
        <v>9.9664856256769657E-3</v>
      </c>
      <c r="AR39" s="128">
        <v>92064</v>
      </c>
      <c r="AS39" s="128">
        <f t="shared" ref="AS39:AS70" si="28">AR39+AF39+AK39</f>
        <v>6201762</v>
      </c>
      <c r="AT39" s="128">
        <f>ROUND(AS39/'3_Levels 1&amp;2'!C39,2)</f>
        <v>4624.7299999999996</v>
      </c>
    </row>
    <row r="40" spans="1:46" ht="15" customHeight="1" x14ac:dyDescent="0.2">
      <c r="A40" s="115">
        <v>34</v>
      </c>
      <c r="B40" s="116" t="s">
        <v>38</v>
      </c>
      <c r="C40" s="117">
        <v>185207659</v>
      </c>
      <c r="D40" s="117">
        <v>35714326</v>
      </c>
      <c r="E40" s="117">
        <f t="shared" si="10"/>
        <v>149493333</v>
      </c>
      <c r="F40" s="117">
        <v>146054449</v>
      </c>
      <c r="G40" s="118">
        <f t="shared" si="11"/>
        <v>2.3545219084699021E-2</v>
      </c>
      <c r="H40" s="119">
        <f t="shared" si="22"/>
        <v>149493333</v>
      </c>
      <c r="I40" s="120">
        <v>5.96</v>
      </c>
      <c r="J40" s="121">
        <v>875572</v>
      </c>
      <c r="K40" s="120">
        <v>22.46</v>
      </c>
      <c r="L40" s="121">
        <v>3299794</v>
      </c>
      <c r="M40" s="122">
        <v>0</v>
      </c>
      <c r="N40" s="122">
        <v>10</v>
      </c>
      <c r="O40" s="122">
        <v>0</v>
      </c>
      <c r="P40" s="121">
        <v>616817</v>
      </c>
      <c r="Q40" s="117">
        <f t="shared" si="12"/>
        <v>4792183</v>
      </c>
      <c r="R40" s="122">
        <v>6</v>
      </c>
      <c r="S40" s="121">
        <v>881706</v>
      </c>
      <c r="T40" s="122">
        <v>0</v>
      </c>
      <c r="U40" s="122">
        <v>0</v>
      </c>
      <c r="V40" s="122">
        <v>0</v>
      </c>
      <c r="W40" s="121">
        <v>0</v>
      </c>
      <c r="X40" s="117">
        <f t="shared" si="13"/>
        <v>881706</v>
      </c>
      <c r="Y40" s="124">
        <f t="shared" si="14"/>
        <v>34.42</v>
      </c>
      <c r="Z40" s="117">
        <f t="shared" si="15"/>
        <v>5057072</v>
      </c>
      <c r="AA40" s="117">
        <f t="shared" si="16"/>
        <v>616817</v>
      </c>
      <c r="AB40" s="125">
        <f t="shared" si="23"/>
        <v>5.9</v>
      </c>
      <c r="AC40" s="126">
        <f t="shared" si="24"/>
        <v>32.06</v>
      </c>
      <c r="AD40" s="127">
        <f t="shared" si="25"/>
        <v>37.950000000000003</v>
      </c>
      <c r="AE40" s="128">
        <v>0</v>
      </c>
      <c r="AF40" s="128">
        <f t="shared" si="17"/>
        <v>5673889</v>
      </c>
      <c r="AG40" s="129">
        <v>0.02</v>
      </c>
      <c r="AH40" s="130">
        <v>6911687</v>
      </c>
      <c r="AI40" s="130">
        <v>0</v>
      </c>
      <c r="AJ40" s="130">
        <v>0</v>
      </c>
      <c r="AK40" s="131">
        <f t="shared" si="18"/>
        <v>6911687</v>
      </c>
      <c r="AL40" s="128">
        <v>299486700</v>
      </c>
      <c r="AM40" s="128">
        <f t="shared" si="21"/>
        <v>345584350</v>
      </c>
      <c r="AN40" s="129">
        <f t="shared" si="19"/>
        <v>0.15392219420762257</v>
      </c>
      <c r="AO40" s="128">
        <f t="shared" si="20"/>
        <v>344409705</v>
      </c>
      <c r="AP40" s="118">
        <f t="shared" si="26"/>
        <v>0.02</v>
      </c>
      <c r="AQ40" s="118">
        <f t="shared" si="27"/>
        <v>0</v>
      </c>
      <c r="AR40" s="128">
        <v>197757</v>
      </c>
      <c r="AS40" s="128">
        <f t="shared" si="28"/>
        <v>12783333</v>
      </c>
      <c r="AT40" s="128">
        <f>ROUND(AS40/'3_Levels 1&amp;2'!C40,2)</f>
        <v>3825.05</v>
      </c>
    </row>
    <row r="41" spans="1:46" ht="15" customHeight="1" x14ac:dyDescent="0.2">
      <c r="A41" s="134">
        <v>35</v>
      </c>
      <c r="B41" s="135" t="s">
        <v>39</v>
      </c>
      <c r="C41" s="136">
        <v>412997794</v>
      </c>
      <c r="D41" s="136">
        <v>53922271</v>
      </c>
      <c r="E41" s="136">
        <f t="shared" si="10"/>
        <v>359075523</v>
      </c>
      <c r="F41" s="136">
        <v>351040926</v>
      </c>
      <c r="G41" s="137">
        <f t="shared" si="11"/>
        <v>2.2887921051119836E-2</v>
      </c>
      <c r="H41" s="138">
        <f t="shared" si="22"/>
        <v>359075523</v>
      </c>
      <c r="I41" s="139">
        <v>4.6500000000000004</v>
      </c>
      <c r="J41" s="140">
        <v>1597111</v>
      </c>
      <c r="K41" s="139">
        <v>7</v>
      </c>
      <c r="L41" s="140">
        <v>2404252</v>
      </c>
      <c r="M41" s="141">
        <v>0</v>
      </c>
      <c r="N41" s="141">
        <v>20</v>
      </c>
      <c r="O41" s="141">
        <v>5</v>
      </c>
      <c r="P41" s="140">
        <v>2977177</v>
      </c>
      <c r="Q41" s="136">
        <f t="shared" si="12"/>
        <v>6978540</v>
      </c>
      <c r="R41" s="141">
        <v>0</v>
      </c>
      <c r="S41" s="140">
        <v>0</v>
      </c>
      <c r="T41" s="141">
        <v>0</v>
      </c>
      <c r="U41" s="141">
        <v>33</v>
      </c>
      <c r="V41" s="141">
        <v>3</v>
      </c>
      <c r="W41" s="140">
        <v>3082509</v>
      </c>
      <c r="X41" s="136">
        <f t="shared" si="13"/>
        <v>3082509</v>
      </c>
      <c r="Y41" s="142">
        <f t="shared" si="14"/>
        <v>11.65</v>
      </c>
      <c r="Z41" s="136">
        <f t="shared" si="15"/>
        <v>4001363</v>
      </c>
      <c r="AA41" s="136">
        <f t="shared" si="16"/>
        <v>6059686</v>
      </c>
      <c r="AB41" s="143">
        <f t="shared" si="23"/>
        <v>8.58</v>
      </c>
      <c r="AC41" s="144">
        <f t="shared" si="24"/>
        <v>19.43</v>
      </c>
      <c r="AD41" s="145">
        <f t="shared" si="25"/>
        <v>28.02</v>
      </c>
      <c r="AE41" s="146">
        <v>0</v>
      </c>
      <c r="AF41" s="146">
        <f t="shared" si="17"/>
        <v>10061049</v>
      </c>
      <c r="AG41" s="147">
        <v>2.5000000000000001E-2</v>
      </c>
      <c r="AH41" s="148">
        <v>16724606</v>
      </c>
      <c r="AI41" s="148">
        <v>0</v>
      </c>
      <c r="AJ41" s="1229">
        <v>0</v>
      </c>
      <c r="AK41" s="149">
        <f t="shared" si="18"/>
        <v>16724606</v>
      </c>
      <c r="AL41" s="146">
        <v>630328800</v>
      </c>
      <c r="AM41" s="146">
        <f t="shared" si="21"/>
        <v>668984240</v>
      </c>
      <c r="AN41" s="147">
        <f t="shared" si="19"/>
        <v>6.1325835024514191E-2</v>
      </c>
      <c r="AO41" s="146">
        <f t="shared" si="20"/>
        <v>668984240</v>
      </c>
      <c r="AP41" s="137">
        <f t="shared" si="26"/>
        <v>2.5000000000000001E-2</v>
      </c>
      <c r="AQ41" s="137">
        <f t="shared" si="27"/>
        <v>0</v>
      </c>
      <c r="AR41" s="146">
        <v>384232</v>
      </c>
      <c r="AS41" s="146">
        <f t="shared" si="28"/>
        <v>27169887</v>
      </c>
      <c r="AT41" s="146">
        <f>ROUND(AS41/'3_Levels 1&amp;2'!C41,2)</f>
        <v>5022.16</v>
      </c>
    </row>
    <row r="42" spans="1:46" ht="15" customHeight="1" x14ac:dyDescent="0.2">
      <c r="A42" s="115">
        <v>36</v>
      </c>
      <c r="B42" s="116" t="s">
        <v>40</v>
      </c>
      <c r="C42" s="117">
        <v>4893203850</v>
      </c>
      <c r="D42" s="117">
        <v>479307090</v>
      </c>
      <c r="E42" s="117">
        <f t="shared" si="10"/>
        <v>4413896760</v>
      </c>
      <c r="F42" s="117">
        <v>3868662170</v>
      </c>
      <c r="G42" s="118">
        <f t="shared" si="11"/>
        <v>0.14093621154829344</v>
      </c>
      <c r="H42" s="119">
        <f t="shared" si="22"/>
        <v>4255528387.0000005</v>
      </c>
      <c r="I42" s="120">
        <v>27.65</v>
      </c>
      <c r="J42" s="121">
        <v>115457751</v>
      </c>
      <c r="K42" s="120">
        <v>15.66</v>
      </c>
      <c r="L42" s="121">
        <v>65391262</v>
      </c>
      <c r="M42" s="122">
        <v>0</v>
      </c>
      <c r="N42" s="122">
        <v>0</v>
      </c>
      <c r="O42" s="122">
        <v>0</v>
      </c>
      <c r="P42" s="121">
        <v>0</v>
      </c>
      <c r="Q42" s="117">
        <f t="shared" si="12"/>
        <v>180849013</v>
      </c>
      <c r="R42" s="123">
        <v>2</v>
      </c>
      <c r="S42" s="121">
        <v>8351375</v>
      </c>
      <c r="T42" s="122">
        <v>0</v>
      </c>
      <c r="U42" s="122">
        <v>0</v>
      </c>
      <c r="V42" s="122">
        <v>0</v>
      </c>
      <c r="W42" s="121">
        <v>0</v>
      </c>
      <c r="X42" s="117">
        <f t="shared" si="13"/>
        <v>8351375</v>
      </c>
      <c r="Y42" s="124">
        <f t="shared" si="14"/>
        <v>45.31</v>
      </c>
      <c r="Z42" s="117">
        <f t="shared" si="15"/>
        <v>189200388</v>
      </c>
      <c r="AA42" s="117">
        <f t="shared" si="16"/>
        <v>0</v>
      </c>
      <c r="AB42" s="125">
        <f t="shared" si="23"/>
        <v>1.89</v>
      </c>
      <c r="AC42" s="126">
        <f t="shared" si="24"/>
        <v>40.97</v>
      </c>
      <c r="AD42" s="127">
        <f t="shared" si="25"/>
        <v>42.86</v>
      </c>
      <c r="AE42" s="128">
        <v>0</v>
      </c>
      <c r="AF42" s="128">
        <f t="shared" si="17"/>
        <v>189200388</v>
      </c>
      <c r="AG42" s="129">
        <v>1.4999999999999999E-2</v>
      </c>
      <c r="AH42" s="130">
        <v>118255988</v>
      </c>
      <c r="AI42" s="130">
        <v>10855173</v>
      </c>
      <c r="AJ42" s="130">
        <v>0</v>
      </c>
      <c r="AK42" s="131">
        <f t="shared" si="18"/>
        <v>129111161</v>
      </c>
      <c r="AL42" s="128">
        <v>9867100333</v>
      </c>
      <c r="AM42" s="128">
        <f t="shared" si="21"/>
        <v>8607410733</v>
      </c>
      <c r="AN42" s="132">
        <f t="shared" si="19"/>
        <v>-0.12766563199798772</v>
      </c>
      <c r="AO42" s="133">
        <f t="shared" si="20"/>
        <v>8607410733</v>
      </c>
      <c r="AP42" s="118">
        <f t="shared" si="26"/>
        <v>1.3738857325190456E-2</v>
      </c>
      <c r="AQ42" s="118">
        <f t="shared" si="27"/>
        <v>1.2611426753904391E-3</v>
      </c>
      <c r="AR42" s="128">
        <v>2654880</v>
      </c>
      <c r="AS42" s="128">
        <f t="shared" si="28"/>
        <v>320966429</v>
      </c>
      <c r="AT42" s="128">
        <f>ROUND(AS42/'3_Levels 1&amp;2'!C42,2)</f>
        <v>7023.34</v>
      </c>
    </row>
    <row r="43" spans="1:46" ht="15" customHeight="1" x14ac:dyDescent="0.2">
      <c r="A43" s="115">
        <v>37</v>
      </c>
      <c r="B43" s="116" t="s">
        <v>41</v>
      </c>
      <c r="C43" s="117">
        <v>906256899</v>
      </c>
      <c r="D43" s="117">
        <v>165013144</v>
      </c>
      <c r="E43" s="117">
        <f t="shared" si="10"/>
        <v>741243755</v>
      </c>
      <c r="F43" s="117">
        <v>719506535</v>
      </c>
      <c r="G43" s="118">
        <f t="shared" si="11"/>
        <v>3.0211289185858473E-2</v>
      </c>
      <c r="H43" s="119">
        <f t="shared" si="22"/>
        <v>741243755</v>
      </c>
      <c r="I43" s="120">
        <v>5.18</v>
      </c>
      <c r="J43" s="121">
        <v>3866382</v>
      </c>
      <c r="K43" s="120">
        <v>24.15</v>
      </c>
      <c r="L43" s="121">
        <v>17718018</v>
      </c>
      <c r="M43" s="122">
        <v>0</v>
      </c>
      <c r="N43" s="122">
        <v>0</v>
      </c>
      <c r="O43" s="122">
        <v>0</v>
      </c>
      <c r="P43" s="121">
        <v>0</v>
      </c>
      <c r="Q43" s="117">
        <f t="shared" si="12"/>
        <v>21584400</v>
      </c>
      <c r="R43" s="122">
        <v>0</v>
      </c>
      <c r="S43" s="121">
        <v>0</v>
      </c>
      <c r="T43" s="122">
        <v>0</v>
      </c>
      <c r="U43" s="122">
        <v>36</v>
      </c>
      <c r="V43" s="122">
        <v>0</v>
      </c>
      <c r="W43" s="121">
        <v>9926935</v>
      </c>
      <c r="X43" s="117">
        <f t="shared" si="13"/>
        <v>9926935</v>
      </c>
      <c r="Y43" s="124">
        <f t="shared" si="14"/>
        <v>29.33</v>
      </c>
      <c r="Z43" s="117">
        <f t="shared" si="15"/>
        <v>21584400</v>
      </c>
      <c r="AA43" s="117">
        <f t="shared" si="16"/>
        <v>9926935</v>
      </c>
      <c r="AB43" s="125">
        <f t="shared" si="23"/>
        <v>13.39</v>
      </c>
      <c r="AC43" s="126">
        <f t="shared" si="24"/>
        <v>29.12</v>
      </c>
      <c r="AD43" s="127">
        <f t="shared" si="25"/>
        <v>42.51</v>
      </c>
      <c r="AE43" s="128">
        <v>0</v>
      </c>
      <c r="AF43" s="128">
        <f t="shared" si="17"/>
        <v>31511335</v>
      </c>
      <c r="AG43" s="129">
        <v>0.03</v>
      </c>
      <c r="AH43" s="130">
        <v>38200189</v>
      </c>
      <c r="AI43" s="130">
        <v>9247449</v>
      </c>
      <c r="AJ43" s="130">
        <v>0</v>
      </c>
      <c r="AK43" s="131">
        <f t="shared" si="18"/>
        <v>47447638</v>
      </c>
      <c r="AL43" s="128">
        <v>1521791267</v>
      </c>
      <c r="AM43" s="128">
        <f t="shared" si="21"/>
        <v>1581587933</v>
      </c>
      <c r="AN43" s="132">
        <f t="shared" si="19"/>
        <v>3.9293605697896278E-2</v>
      </c>
      <c r="AO43" s="133">
        <f t="shared" si="20"/>
        <v>1581587933</v>
      </c>
      <c r="AP43" s="118">
        <f t="shared" si="26"/>
        <v>2.4153060479881645E-2</v>
      </c>
      <c r="AQ43" s="118">
        <f t="shared" si="27"/>
        <v>5.8469395264411136E-3</v>
      </c>
      <c r="AR43" s="128">
        <v>808498</v>
      </c>
      <c r="AS43" s="128">
        <f t="shared" si="28"/>
        <v>79767471</v>
      </c>
      <c r="AT43" s="128">
        <f>ROUND(AS43/'3_Levels 1&amp;2'!C43,2)</f>
        <v>4399.75</v>
      </c>
    </row>
    <row r="44" spans="1:46" ht="15" customHeight="1" x14ac:dyDescent="0.2">
      <c r="A44" s="115">
        <v>38</v>
      </c>
      <c r="B44" s="116" t="s">
        <v>42</v>
      </c>
      <c r="C44" s="117">
        <v>1023946195</v>
      </c>
      <c r="D44" s="117">
        <v>30417942</v>
      </c>
      <c r="E44" s="117">
        <f t="shared" si="10"/>
        <v>993528253</v>
      </c>
      <c r="F44" s="117">
        <v>985281976</v>
      </c>
      <c r="G44" s="118">
        <f t="shared" si="11"/>
        <v>8.3694588969117616E-3</v>
      </c>
      <c r="H44" s="119">
        <f t="shared" si="22"/>
        <v>993528253</v>
      </c>
      <c r="I44" s="120">
        <v>6.03</v>
      </c>
      <c r="J44" s="121">
        <v>6441316</v>
      </c>
      <c r="K44" s="120">
        <v>18.38</v>
      </c>
      <c r="L44" s="121">
        <v>19308986</v>
      </c>
      <c r="M44" s="122">
        <v>0</v>
      </c>
      <c r="N44" s="122">
        <v>0</v>
      </c>
      <c r="O44" s="122">
        <v>0</v>
      </c>
      <c r="P44" s="121">
        <v>0</v>
      </c>
      <c r="Q44" s="117">
        <f t="shared" si="12"/>
        <v>25750302</v>
      </c>
      <c r="R44" s="122">
        <v>0</v>
      </c>
      <c r="S44" s="121">
        <v>55339</v>
      </c>
      <c r="T44" s="122">
        <v>0</v>
      </c>
      <c r="U44" s="122">
        <v>0</v>
      </c>
      <c r="V44" s="122">
        <v>0</v>
      </c>
      <c r="W44" s="121">
        <v>0</v>
      </c>
      <c r="X44" s="117">
        <f t="shared" si="13"/>
        <v>55339</v>
      </c>
      <c r="Y44" s="124">
        <f t="shared" si="14"/>
        <v>24.41</v>
      </c>
      <c r="Z44" s="117">
        <f t="shared" si="15"/>
        <v>25805641</v>
      </c>
      <c r="AA44" s="117">
        <f t="shared" si="16"/>
        <v>0</v>
      </c>
      <c r="AB44" s="125">
        <f t="shared" si="23"/>
        <v>0.06</v>
      </c>
      <c r="AC44" s="126">
        <f t="shared" si="24"/>
        <v>25.92</v>
      </c>
      <c r="AD44" s="127">
        <f t="shared" si="25"/>
        <v>25.97</v>
      </c>
      <c r="AE44" s="128">
        <v>0</v>
      </c>
      <c r="AF44" s="128">
        <f t="shared" si="17"/>
        <v>25805641</v>
      </c>
      <c r="AG44" s="129">
        <v>2.5000000000000001E-2</v>
      </c>
      <c r="AH44" s="130">
        <v>16975011</v>
      </c>
      <c r="AI44" s="130">
        <v>0</v>
      </c>
      <c r="AJ44" s="130">
        <v>0</v>
      </c>
      <c r="AK44" s="131">
        <f t="shared" si="18"/>
        <v>16975011</v>
      </c>
      <c r="AL44" s="128">
        <v>675355600</v>
      </c>
      <c r="AM44" s="128">
        <f t="shared" si="21"/>
        <v>679000440</v>
      </c>
      <c r="AN44" s="129">
        <f t="shared" si="19"/>
        <v>5.3969197856655075E-3</v>
      </c>
      <c r="AO44" s="128">
        <f t="shared" si="20"/>
        <v>679000440</v>
      </c>
      <c r="AP44" s="118">
        <f t="shared" si="26"/>
        <v>2.5000000000000001E-2</v>
      </c>
      <c r="AQ44" s="118">
        <f t="shared" si="27"/>
        <v>0</v>
      </c>
      <c r="AR44" s="128">
        <v>100306</v>
      </c>
      <c r="AS44" s="128">
        <f t="shared" si="28"/>
        <v>42880958</v>
      </c>
      <c r="AT44" s="128">
        <f>ROUND(AS44/'3_Levels 1&amp;2'!C44,2)</f>
        <v>11266.67</v>
      </c>
    </row>
    <row r="45" spans="1:46" ht="15" customHeight="1" x14ac:dyDescent="0.2">
      <c r="A45" s="115">
        <v>39</v>
      </c>
      <c r="B45" s="116" t="s">
        <v>43</v>
      </c>
      <c r="C45" s="117">
        <v>515673079</v>
      </c>
      <c r="D45" s="117">
        <v>41448081</v>
      </c>
      <c r="E45" s="117">
        <f t="shared" si="10"/>
        <v>474224998</v>
      </c>
      <c r="F45" s="117">
        <v>492536593</v>
      </c>
      <c r="G45" s="118">
        <f t="shared" si="11"/>
        <v>-3.7178141198536289E-2</v>
      </c>
      <c r="H45" s="119">
        <f t="shared" si="22"/>
        <v>474224998</v>
      </c>
      <c r="I45" s="120">
        <v>4.54</v>
      </c>
      <c r="J45" s="121">
        <v>2143467</v>
      </c>
      <c r="K45" s="120">
        <v>11.96</v>
      </c>
      <c r="L45" s="121">
        <v>5646663</v>
      </c>
      <c r="M45" s="122">
        <v>0</v>
      </c>
      <c r="N45" s="122">
        <v>0</v>
      </c>
      <c r="O45" s="122">
        <v>0</v>
      </c>
      <c r="P45" s="121">
        <v>0</v>
      </c>
      <c r="Q45" s="117">
        <f t="shared" si="12"/>
        <v>7790130</v>
      </c>
      <c r="R45" s="122">
        <v>0</v>
      </c>
      <c r="S45" s="121">
        <v>0</v>
      </c>
      <c r="T45" s="122">
        <v>0</v>
      </c>
      <c r="U45" s="122">
        <v>0</v>
      </c>
      <c r="V45" s="122">
        <v>0</v>
      </c>
      <c r="W45" s="121">
        <v>0</v>
      </c>
      <c r="X45" s="117">
        <f t="shared" si="13"/>
        <v>0</v>
      </c>
      <c r="Y45" s="124">
        <f t="shared" si="14"/>
        <v>16.5</v>
      </c>
      <c r="Z45" s="117">
        <f t="shared" si="15"/>
        <v>7790130</v>
      </c>
      <c r="AA45" s="117">
        <f t="shared" si="16"/>
        <v>0</v>
      </c>
      <c r="AB45" s="125">
        <f t="shared" si="23"/>
        <v>0</v>
      </c>
      <c r="AC45" s="126">
        <f t="shared" si="24"/>
        <v>16.43</v>
      </c>
      <c r="AD45" s="127">
        <f t="shared" si="25"/>
        <v>16.43</v>
      </c>
      <c r="AE45" s="128">
        <v>0</v>
      </c>
      <c r="AF45" s="128">
        <f t="shared" si="17"/>
        <v>7790130</v>
      </c>
      <c r="AG45" s="129">
        <v>0.02</v>
      </c>
      <c r="AH45" s="130">
        <v>7349527</v>
      </c>
      <c r="AI45" s="130">
        <v>0</v>
      </c>
      <c r="AJ45" s="130">
        <v>0</v>
      </c>
      <c r="AK45" s="131">
        <f t="shared" si="18"/>
        <v>7349527</v>
      </c>
      <c r="AL45" s="128">
        <v>350901800</v>
      </c>
      <c r="AM45" s="128">
        <f t="shared" si="21"/>
        <v>367476350</v>
      </c>
      <c r="AN45" s="129">
        <f t="shared" si="19"/>
        <v>4.7234154968712042E-2</v>
      </c>
      <c r="AO45" s="128">
        <f t="shared" si="20"/>
        <v>367476350</v>
      </c>
      <c r="AP45" s="118">
        <f t="shared" si="26"/>
        <v>0.02</v>
      </c>
      <c r="AQ45" s="118">
        <f t="shared" si="27"/>
        <v>0</v>
      </c>
      <c r="AR45" s="128">
        <v>149851</v>
      </c>
      <c r="AS45" s="128">
        <f t="shared" si="28"/>
        <v>15289508</v>
      </c>
      <c r="AT45" s="128">
        <f>ROUND(AS45/'3_Levels 1&amp;2'!C45,2)</f>
        <v>5963.15</v>
      </c>
    </row>
    <row r="46" spans="1:46" ht="15" customHeight="1" x14ac:dyDescent="0.2">
      <c r="A46" s="134">
        <v>40</v>
      </c>
      <c r="B46" s="135" t="s">
        <v>44</v>
      </c>
      <c r="C46" s="136">
        <v>1037972064</v>
      </c>
      <c r="D46" s="136">
        <v>186596959</v>
      </c>
      <c r="E46" s="136">
        <f t="shared" si="10"/>
        <v>851375105</v>
      </c>
      <c r="F46" s="136">
        <v>844277422</v>
      </c>
      <c r="G46" s="137">
        <f t="shared" si="11"/>
        <v>8.406813702522534E-3</v>
      </c>
      <c r="H46" s="138">
        <f t="shared" si="22"/>
        <v>851375105</v>
      </c>
      <c r="I46" s="139">
        <v>4.93</v>
      </c>
      <c r="J46" s="140">
        <v>4111906</v>
      </c>
      <c r="K46" s="139">
        <v>21.64</v>
      </c>
      <c r="L46" s="140">
        <v>18099507</v>
      </c>
      <c r="M46" s="141">
        <v>0</v>
      </c>
      <c r="N46" s="141">
        <v>20.72</v>
      </c>
      <c r="O46" s="141">
        <v>13</v>
      </c>
      <c r="P46" s="140">
        <v>9248411</v>
      </c>
      <c r="Q46" s="136">
        <f t="shared" si="12"/>
        <v>31459824</v>
      </c>
      <c r="R46" s="141">
        <v>0</v>
      </c>
      <c r="S46" s="140">
        <v>0</v>
      </c>
      <c r="T46" s="141">
        <v>0</v>
      </c>
      <c r="U46" s="141">
        <v>35</v>
      </c>
      <c r="V46" s="141">
        <v>9</v>
      </c>
      <c r="W46" s="140">
        <v>5868308</v>
      </c>
      <c r="X46" s="136">
        <f t="shared" si="13"/>
        <v>5868308</v>
      </c>
      <c r="Y46" s="142">
        <f t="shared" si="14"/>
        <v>26.57</v>
      </c>
      <c r="Z46" s="136">
        <f t="shared" si="15"/>
        <v>22211413</v>
      </c>
      <c r="AA46" s="136">
        <f t="shared" si="16"/>
        <v>15116719</v>
      </c>
      <c r="AB46" s="143">
        <f t="shared" si="23"/>
        <v>6.89</v>
      </c>
      <c r="AC46" s="144">
        <f t="shared" si="24"/>
        <v>36.950000000000003</v>
      </c>
      <c r="AD46" s="145">
        <f t="shared" si="25"/>
        <v>43.84</v>
      </c>
      <c r="AE46" s="146">
        <v>0</v>
      </c>
      <c r="AF46" s="146">
        <f t="shared" si="17"/>
        <v>37328132</v>
      </c>
      <c r="AG46" s="147">
        <v>0.02</v>
      </c>
      <c r="AH46" s="148">
        <v>54489916</v>
      </c>
      <c r="AI46" s="148">
        <v>0</v>
      </c>
      <c r="AJ46" s="1229">
        <v>0</v>
      </c>
      <c r="AK46" s="149">
        <f t="shared" si="18"/>
        <v>54489916</v>
      </c>
      <c r="AL46" s="146">
        <v>2598537800</v>
      </c>
      <c r="AM46" s="146">
        <f t="shared" si="21"/>
        <v>2724495800</v>
      </c>
      <c r="AN46" s="147">
        <f t="shared" si="19"/>
        <v>4.8472644885135016E-2</v>
      </c>
      <c r="AO46" s="146">
        <f t="shared" si="20"/>
        <v>2724495800</v>
      </c>
      <c r="AP46" s="137">
        <f t="shared" si="26"/>
        <v>0.02</v>
      </c>
      <c r="AQ46" s="137">
        <f t="shared" si="27"/>
        <v>0</v>
      </c>
      <c r="AR46" s="146">
        <v>1021524</v>
      </c>
      <c r="AS46" s="146">
        <f t="shared" si="28"/>
        <v>92839572</v>
      </c>
      <c r="AT46" s="146">
        <f>ROUND(AS46/'3_Levels 1&amp;2'!C46,2)</f>
        <v>4348.25</v>
      </c>
    </row>
    <row r="47" spans="1:46" ht="15" customHeight="1" x14ac:dyDescent="0.2">
      <c r="A47" s="115">
        <v>41</v>
      </c>
      <c r="B47" s="116" t="s">
        <v>45</v>
      </c>
      <c r="C47" s="117">
        <v>240421310</v>
      </c>
      <c r="D47" s="117">
        <v>11535770</v>
      </c>
      <c r="E47" s="117">
        <f t="shared" si="10"/>
        <v>228885540</v>
      </c>
      <c r="F47" s="117">
        <v>231410490</v>
      </c>
      <c r="G47" s="118">
        <f t="shared" si="11"/>
        <v>-1.0911130260343859E-2</v>
      </c>
      <c r="H47" s="119">
        <f t="shared" si="22"/>
        <v>228885540</v>
      </c>
      <c r="I47" s="120">
        <v>4.97</v>
      </c>
      <c r="J47" s="121">
        <v>1136994</v>
      </c>
      <c r="K47" s="120">
        <v>38.119999999999997</v>
      </c>
      <c r="L47" s="121">
        <v>8720784</v>
      </c>
      <c r="M47" s="122">
        <v>0</v>
      </c>
      <c r="N47" s="122">
        <v>0</v>
      </c>
      <c r="O47" s="122">
        <v>0</v>
      </c>
      <c r="P47" s="121">
        <v>0</v>
      </c>
      <c r="Q47" s="117">
        <f t="shared" si="12"/>
        <v>9857778</v>
      </c>
      <c r="R47" s="123">
        <v>9.6</v>
      </c>
      <c r="S47" s="121">
        <v>2196212</v>
      </c>
      <c r="T47" s="122">
        <v>0</v>
      </c>
      <c r="U47" s="122">
        <v>0</v>
      </c>
      <c r="V47" s="122">
        <v>0</v>
      </c>
      <c r="W47" s="121">
        <v>0</v>
      </c>
      <c r="X47" s="117">
        <f t="shared" si="13"/>
        <v>2196212</v>
      </c>
      <c r="Y47" s="124">
        <f t="shared" si="14"/>
        <v>52.69</v>
      </c>
      <c r="Z47" s="117">
        <f t="shared" si="15"/>
        <v>12053990</v>
      </c>
      <c r="AA47" s="117">
        <f t="shared" si="16"/>
        <v>0</v>
      </c>
      <c r="AB47" s="125">
        <f t="shared" si="23"/>
        <v>9.6</v>
      </c>
      <c r="AC47" s="126">
        <f t="shared" si="24"/>
        <v>43.07</v>
      </c>
      <c r="AD47" s="127">
        <f t="shared" si="25"/>
        <v>52.66</v>
      </c>
      <c r="AE47" s="128">
        <v>0</v>
      </c>
      <c r="AF47" s="128">
        <f t="shared" si="17"/>
        <v>12053990</v>
      </c>
      <c r="AG47" s="129">
        <v>0.02</v>
      </c>
      <c r="AH47" s="130">
        <v>4581902</v>
      </c>
      <c r="AI47" s="130">
        <v>0</v>
      </c>
      <c r="AJ47" s="130">
        <v>0</v>
      </c>
      <c r="AK47" s="131">
        <f t="shared" si="18"/>
        <v>4581902</v>
      </c>
      <c r="AL47" s="128">
        <v>240400300</v>
      </c>
      <c r="AM47" s="128">
        <f t="shared" si="21"/>
        <v>229095100</v>
      </c>
      <c r="AN47" s="132">
        <f t="shared" si="19"/>
        <v>-4.7026563610777526E-2</v>
      </c>
      <c r="AO47" s="133">
        <f t="shared" si="20"/>
        <v>229095100</v>
      </c>
      <c r="AP47" s="118">
        <f t="shared" si="26"/>
        <v>0.02</v>
      </c>
      <c r="AQ47" s="118">
        <f t="shared" si="27"/>
        <v>0</v>
      </c>
      <c r="AR47" s="128">
        <v>74641</v>
      </c>
      <c r="AS47" s="128">
        <f t="shared" si="28"/>
        <v>16710533</v>
      </c>
      <c r="AT47" s="128">
        <f>ROUND(AS47/'3_Levels 1&amp;2'!C47,2)</f>
        <v>13400.59</v>
      </c>
    </row>
    <row r="48" spans="1:46" ht="15" customHeight="1" x14ac:dyDescent="0.2">
      <c r="A48" s="115">
        <v>42</v>
      </c>
      <c r="B48" s="116" t="s">
        <v>46</v>
      </c>
      <c r="C48" s="117">
        <v>241877610</v>
      </c>
      <c r="D48" s="117">
        <v>29475087</v>
      </c>
      <c r="E48" s="117">
        <f t="shared" si="10"/>
        <v>212402523</v>
      </c>
      <c r="F48" s="117">
        <v>209961729</v>
      </c>
      <c r="G48" s="118">
        <f t="shared" si="11"/>
        <v>1.1624947135008589E-2</v>
      </c>
      <c r="H48" s="119">
        <f t="shared" si="22"/>
        <v>212402523</v>
      </c>
      <c r="I48" s="120">
        <v>9.6999999999999993</v>
      </c>
      <c r="J48" s="121">
        <v>1973270</v>
      </c>
      <c r="K48" s="120">
        <v>9.57</v>
      </c>
      <c r="L48" s="121">
        <v>1946829</v>
      </c>
      <c r="M48" s="122">
        <v>0</v>
      </c>
      <c r="N48" s="122">
        <v>0</v>
      </c>
      <c r="O48" s="122">
        <v>0</v>
      </c>
      <c r="P48" s="121">
        <v>0</v>
      </c>
      <c r="Q48" s="117">
        <f t="shared" si="12"/>
        <v>3920099</v>
      </c>
      <c r="R48" s="122">
        <v>0</v>
      </c>
      <c r="S48" s="121">
        <v>0</v>
      </c>
      <c r="T48" s="122">
        <v>0</v>
      </c>
      <c r="U48" s="122">
        <v>31</v>
      </c>
      <c r="V48" s="122">
        <v>3</v>
      </c>
      <c r="W48" s="121">
        <v>2866758</v>
      </c>
      <c r="X48" s="117">
        <f t="shared" si="13"/>
        <v>2866758</v>
      </c>
      <c r="Y48" s="124">
        <f t="shared" si="14"/>
        <v>19.27</v>
      </c>
      <c r="Z48" s="117">
        <f t="shared" si="15"/>
        <v>3920099</v>
      </c>
      <c r="AA48" s="117">
        <f t="shared" si="16"/>
        <v>2866758</v>
      </c>
      <c r="AB48" s="125">
        <f t="shared" si="23"/>
        <v>13.5</v>
      </c>
      <c r="AC48" s="126">
        <f t="shared" si="24"/>
        <v>18.46</v>
      </c>
      <c r="AD48" s="127">
        <f t="shared" si="25"/>
        <v>31.95</v>
      </c>
      <c r="AE48" s="128">
        <v>0</v>
      </c>
      <c r="AF48" s="128">
        <f t="shared" si="17"/>
        <v>6786857</v>
      </c>
      <c r="AG48" s="129">
        <v>0.02</v>
      </c>
      <c r="AH48" s="130">
        <v>6359745</v>
      </c>
      <c r="AI48" s="130">
        <v>0</v>
      </c>
      <c r="AJ48" s="130">
        <v>0</v>
      </c>
      <c r="AK48" s="131">
        <f t="shared" si="18"/>
        <v>6359745</v>
      </c>
      <c r="AL48" s="128">
        <v>310354900</v>
      </c>
      <c r="AM48" s="128">
        <f t="shared" si="21"/>
        <v>317987250</v>
      </c>
      <c r="AN48" s="132">
        <f t="shared" si="19"/>
        <v>2.4592329620057553E-2</v>
      </c>
      <c r="AO48" s="133">
        <f t="shared" si="20"/>
        <v>317987250</v>
      </c>
      <c r="AP48" s="118">
        <f t="shared" si="26"/>
        <v>0.02</v>
      </c>
      <c r="AQ48" s="118">
        <f t="shared" si="27"/>
        <v>0</v>
      </c>
      <c r="AR48" s="128">
        <v>211432</v>
      </c>
      <c r="AS48" s="128">
        <f t="shared" si="28"/>
        <v>13358034</v>
      </c>
      <c r="AT48" s="128">
        <f>ROUND(AS48/'3_Levels 1&amp;2'!C48,2)</f>
        <v>4956.6000000000004</v>
      </c>
    </row>
    <row r="49" spans="1:46" ht="15" customHeight="1" x14ac:dyDescent="0.2">
      <c r="A49" s="115">
        <v>43</v>
      </c>
      <c r="B49" s="116" t="s">
        <v>47</v>
      </c>
      <c r="C49" s="117">
        <v>256645160</v>
      </c>
      <c r="D49" s="117">
        <v>39734934</v>
      </c>
      <c r="E49" s="117">
        <f t="shared" si="10"/>
        <v>216910226</v>
      </c>
      <c r="F49" s="117">
        <v>180028223</v>
      </c>
      <c r="G49" s="118">
        <f t="shared" si="11"/>
        <v>0.20486789451896106</v>
      </c>
      <c r="H49" s="119">
        <f t="shared" si="22"/>
        <v>198031045.30000001</v>
      </c>
      <c r="I49" s="120">
        <v>5.35</v>
      </c>
      <c r="J49" s="121">
        <v>1070825</v>
      </c>
      <c r="K49" s="120">
        <v>9.02</v>
      </c>
      <c r="L49" s="121">
        <v>1805292</v>
      </c>
      <c r="M49" s="122">
        <v>0</v>
      </c>
      <c r="N49" s="122">
        <v>16.09</v>
      </c>
      <c r="O49" s="122">
        <v>7</v>
      </c>
      <c r="P49" s="121">
        <v>1916460</v>
      </c>
      <c r="Q49" s="117">
        <f t="shared" si="12"/>
        <v>4792577</v>
      </c>
      <c r="R49" s="122">
        <v>0</v>
      </c>
      <c r="S49" s="121">
        <v>0</v>
      </c>
      <c r="T49" s="122">
        <v>0</v>
      </c>
      <c r="U49" s="122">
        <v>25.75</v>
      </c>
      <c r="V49" s="122">
        <v>7</v>
      </c>
      <c r="W49" s="121">
        <v>1650758</v>
      </c>
      <c r="X49" s="117">
        <f t="shared" si="13"/>
        <v>1650758</v>
      </c>
      <c r="Y49" s="124">
        <f t="shared" si="14"/>
        <v>14.37</v>
      </c>
      <c r="Z49" s="117">
        <f t="shared" si="15"/>
        <v>2876117</v>
      </c>
      <c r="AA49" s="117">
        <f t="shared" si="16"/>
        <v>3567218</v>
      </c>
      <c r="AB49" s="125">
        <f t="shared" si="23"/>
        <v>7.61</v>
      </c>
      <c r="AC49" s="126">
        <f t="shared" si="24"/>
        <v>22.09</v>
      </c>
      <c r="AD49" s="127">
        <f t="shared" si="25"/>
        <v>29.71</v>
      </c>
      <c r="AE49" s="128">
        <v>0</v>
      </c>
      <c r="AF49" s="128">
        <f t="shared" si="17"/>
        <v>6443335</v>
      </c>
      <c r="AG49" s="129">
        <v>2.5000000000000001E-2</v>
      </c>
      <c r="AH49" s="130">
        <v>12850625</v>
      </c>
      <c r="AI49" s="130">
        <v>675962</v>
      </c>
      <c r="AJ49" s="130">
        <v>0</v>
      </c>
      <c r="AK49" s="131">
        <f t="shared" si="18"/>
        <v>13526587</v>
      </c>
      <c r="AL49" s="128">
        <v>453144160</v>
      </c>
      <c r="AM49" s="128">
        <f t="shared" si="21"/>
        <v>541063480</v>
      </c>
      <c r="AN49" s="129">
        <f t="shared" si="19"/>
        <v>0.19402064014242179</v>
      </c>
      <c r="AO49" s="128">
        <f t="shared" si="20"/>
        <v>521115783.99999994</v>
      </c>
      <c r="AP49" s="118">
        <f t="shared" si="26"/>
        <v>2.3750678940667E-2</v>
      </c>
      <c r="AQ49" s="118">
        <f t="shared" si="27"/>
        <v>1.249321059333001E-3</v>
      </c>
      <c r="AR49" s="128">
        <v>157920</v>
      </c>
      <c r="AS49" s="128">
        <f t="shared" si="28"/>
        <v>20127842</v>
      </c>
      <c r="AT49" s="128">
        <f>ROUND(AS49/'3_Levels 1&amp;2'!C49,2)</f>
        <v>5111.18</v>
      </c>
    </row>
    <row r="50" spans="1:46" ht="15" customHeight="1" x14ac:dyDescent="0.2">
      <c r="A50" s="115">
        <v>44</v>
      </c>
      <c r="B50" s="116" t="s">
        <v>48</v>
      </c>
      <c r="C50" s="117">
        <v>469350134</v>
      </c>
      <c r="D50" s="117">
        <v>67482580</v>
      </c>
      <c r="E50" s="117">
        <f t="shared" si="10"/>
        <v>401867554</v>
      </c>
      <c r="F50" s="117">
        <v>347214996</v>
      </c>
      <c r="G50" s="118">
        <f t="shared" si="11"/>
        <v>0.15740264282824928</v>
      </c>
      <c r="H50" s="119">
        <f t="shared" si="22"/>
        <v>381936495.60000002</v>
      </c>
      <c r="I50" s="120">
        <v>3.83</v>
      </c>
      <c r="J50" s="121">
        <v>1578164</v>
      </c>
      <c r="K50" s="120">
        <v>37.39</v>
      </c>
      <c r="L50" s="121">
        <v>15406135</v>
      </c>
      <c r="M50" s="122">
        <v>0</v>
      </c>
      <c r="N50" s="122">
        <v>0</v>
      </c>
      <c r="O50" s="122">
        <v>0</v>
      </c>
      <c r="P50" s="121">
        <v>0</v>
      </c>
      <c r="Q50" s="117">
        <f t="shared" si="12"/>
        <v>16984299</v>
      </c>
      <c r="R50" s="122">
        <v>0</v>
      </c>
      <c r="S50" s="121">
        <v>0</v>
      </c>
      <c r="T50" s="122">
        <v>0</v>
      </c>
      <c r="U50" s="122">
        <v>0</v>
      </c>
      <c r="V50" s="122">
        <v>0</v>
      </c>
      <c r="W50" s="121">
        <v>0</v>
      </c>
      <c r="X50" s="117">
        <f t="shared" si="13"/>
        <v>0</v>
      </c>
      <c r="Y50" s="124">
        <f t="shared" si="14"/>
        <v>41.22</v>
      </c>
      <c r="Z50" s="117">
        <f t="shared" si="15"/>
        <v>16984299</v>
      </c>
      <c r="AA50" s="117">
        <f t="shared" si="16"/>
        <v>0</v>
      </c>
      <c r="AB50" s="125">
        <f t="shared" si="23"/>
        <v>0</v>
      </c>
      <c r="AC50" s="126">
        <f t="shared" si="24"/>
        <v>42.26</v>
      </c>
      <c r="AD50" s="127">
        <f t="shared" si="25"/>
        <v>42.26</v>
      </c>
      <c r="AE50" s="128">
        <v>0</v>
      </c>
      <c r="AF50" s="128">
        <f t="shared" si="17"/>
        <v>16984299</v>
      </c>
      <c r="AG50" s="129">
        <v>0.02</v>
      </c>
      <c r="AH50" s="130">
        <v>15942894</v>
      </c>
      <c r="AI50" s="130">
        <v>0</v>
      </c>
      <c r="AJ50" s="130">
        <v>0</v>
      </c>
      <c r="AK50" s="131">
        <f t="shared" si="18"/>
        <v>15942894</v>
      </c>
      <c r="AL50" s="128">
        <v>767585600</v>
      </c>
      <c r="AM50" s="128">
        <f t="shared" si="21"/>
        <v>797144700</v>
      </c>
      <c r="AN50" s="129">
        <f t="shared" si="19"/>
        <v>3.8509190375640191E-2</v>
      </c>
      <c r="AO50" s="128">
        <f t="shared" si="20"/>
        <v>797144700</v>
      </c>
      <c r="AP50" s="118">
        <f t="shared" si="26"/>
        <v>0.02</v>
      </c>
      <c r="AQ50" s="118">
        <f t="shared" si="27"/>
        <v>0</v>
      </c>
      <c r="AR50" s="128">
        <v>72527</v>
      </c>
      <c r="AS50" s="128">
        <f t="shared" si="28"/>
        <v>32999720</v>
      </c>
      <c r="AT50" s="128">
        <f>ROUND(AS50/'3_Levels 1&amp;2'!C50,2)</f>
        <v>4346.07</v>
      </c>
    </row>
    <row r="51" spans="1:46" ht="15" customHeight="1" x14ac:dyDescent="0.2">
      <c r="A51" s="134">
        <v>45</v>
      </c>
      <c r="B51" s="135" t="s">
        <v>49</v>
      </c>
      <c r="C51" s="136">
        <v>1668706203</v>
      </c>
      <c r="D51" s="136">
        <v>100232717</v>
      </c>
      <c r="E51" s="136">
        <f t="shared" si="10"/>
        <v>1568473486</v>
      </c>
      <c r="F51" s="136">
        <v>1424741438</v>
      </c>
      <c r="G51" s="137">
        <f t="shared" si="11"/>
        <v>0.10088289998904348</v>
      </c>
      <c r="H51" s="138">
        <f t="shared" si="22"/>
        <v>1567215581.8000002</v>
      </c>
      <c r="I51" s="139">
        <v>4.12</v>
      </c>
      <c r="J51" s="140">
        <v>6452788</v>
      </c>
      <c r="K51" s="139">
        <v>41.71</v>
      </c>
      <c r="L51" s="140">
        <v>71169173</v>
      </c>
      <c r="M51" s="141">
        <v>0</v>
      </c>
      <c r="N51" s="141">
        <v>0</v>
      </c>
      <c r="O51" s="141">
        <v>0</v>
      </c>
      <c r="P51" s="140">
        <v>0</v>
      </c>
      <c r="Q51" s="136">
        <f t="shared" si="12"/>
        <v>77621961</v>
      </c>
      <c r="R51" s="141">
        <v>4.92</v>
      </c>
      <c r="S51" s="140">
        <v>7847640</v>
      </c>
      <c r="T51" s="141">
        <v>0</v>
      </c>
      <c r="U51" s="141">
        <v>0</v>
      </c>
      <c r="V51" s="141">
        <v>0</v>
      </c>
      <c r="W51" s="140">
        <v>0</v>
      </c>
      <c r="X51" s="136">
        <f t="shared" si="13"/>
        <v>7847640</v>
      </c>
      <c r="Y51" s="142">
        <f t="shared" si="14"/>
        <v>50.75</v>
      </c>
      <c r="Z51" s="136">
        <f t="shared" si="15"/>
        <v>85469601</v>
      </c>
      <c r="AA51" s="136">
        <f t="shared" si="16"/>
        <v>0</v>
      </c>
      <c r="AB51" s="143">
        <f t="shared" si="23"/>
        <v>5</v>
      </c>
      <c r="AC51" s="144">
        <f t="shared" si="24"/>
        <v>49.49</v>
      </c>
      <c r="AD51" s="145">
        <f t="shared" si="25"/>
        <v>54.49</v>
      </c>
      <c r="AE51" s="146">
        <v>0</v>
      </c>
      <c r="AF51" s="146">
        <f t="shared" si="17"/>
        <v>85469601</v>
      </c>
      <c r="AG51" s="147">
        <v>0.03</v>
      </c>
      <c r="AH51" s="148">
        <v>54679348</v>
      </c>
      <c r="AI51" s="148">
        <v>324850</v>
      </c>
      <c r="AJ51" s="1229">
        <v>0</v>
      </c>
      <c r="AK51" s="149">
        <f t="shared" si="18"/>
        <v>55004198</v>
      </c>
      <c r="AL51" s="146">
        <v>1891691533</v>
      </c>
      <c r="AM51" s="146">
        <f t="shared" ref="AM51:AM75" si="29">ROUND(AK51/AG51,0)</f>
        <v>1833473267</v>
      </c>
      <c r="AN51" s="147">
        <f t="shared" si="19"/>
        <v>-3.0775771305416103E-2</v>
      </c>
      <c r="AO51" s="146">
        <f t="shared" si="20"/>
        <v>1833473267</v>
      </c>
      <c r="AP51" s="137">
        <f t="shared" si="26"/>
        <v>2.9822822608953806E-2</v>
      </c>
      <c r="AQ51" s="137">
        <f t="shared" si="27"/>
        <v>1.7717738559206383E-4</v>
      </c>
      <c r="AR51" s="146">
        <v>262436</v>
      </c>
      <c r="AS51" s="146">
        <f t="shared" si="28"/>
        <v>140736235</v>
      </c>
      <c r="AT51" s="146">
        <f>ROUND(AS51/'3_Levels 1&amp;2'!C51,2)</f>
        <v>15053.61</v>
      </c>
    </row>
    <row r="52" spans="1:46" s="150" customFormat="1" ht="15" customHeight="1" x14ac:dyDescent="0.2">
      <c r="A52" s="115">
        <v>46</v>
      </c>
      <c r="B52" s="116" t="s">
        <v>50</v>
      </c>
      <c r="C52" s="117">
        <v>65766030</v>
      </c>
      <c r="D52" s="117">
        <v>18183777</v>
      </c>
      <c r="E52" s="117">
        <f t="shared" si="10"/>
        <v>47582253</v>
      </c>
      <c r="F52" s="117">
        <v>47131910</v>
      </c>
      <c r="G52" s="118">
        <f t="shared" si="11"/>
        <v>9.5549490780237854E-3</v>
      </c>
      <c r="H52" s="119">
        <f t="shared" si="22"/>
        <v>47582253</v>
      </c>
      <c r="I52" s="120">
        <v>3.38</v>
      </c>
      <c r="J52" s="121">
        <v>157416</v>
      </c>
      <c r="K52" s="120">
        <v>39.880000000000003</v>
      </c>
      <c r="L52" s="121">
        <v>1903242</v>
      </c>
      <c r="M52" s="122">
        <v>0</v>
      </c>
      <c r="N52" s="122">
        <v>0</v>
      </c>
      <c r="O52" s="122">
        <v>0</v>
      </c>
      <c r="P52" s="121">
        <v>0</v>
      </c>
      <c r="Q52" s="117">
        <f t="shared" si="12"/>
        <v>2060658</v>
      </c>
      <c r="R52" s="123">
        <v>0</v>
      </c>
      <c r="S52" s="121">
        <v>0</v>
      </c>
      <c r="T52" s="122">
        <v>0</v>
      </c>
      <c r="U52" s="122">
        <v>0</v>
      </c>
      <c r="V52" s="122">
        <v>0</v>
      </c>
      <c r="W52" s="121">
        <v>0</v>
      </c>
      <c r="X52" s="117">
        <f t="shared" si="13"/>
        <v>0</v>
      </c>
      <c r="Y52" s="124">
        <f t="shared" si="14"/>
        <v>43.260000000000005</v>
      </c>
      <c r="Z52" s="117">
        <f t="shared" si="15"/>
        <v>2060658</v>
      </c>
      <c r="AA52" s="117">
        <f t="shared" si="16"/>
        <v>0</v>
      </c>
      <c r="AB52" s="125">
        <f t="shared" si="23"/>
        <v>0</v>
      </c>
      <c r="AC52" s="126">
        <f t="shared" si="24"/>
        <v>43.31</v>
      </c>
      <c r="AD52" s="127">
        <f t="shared" si="25"/>
        <v>43.31</v>
      </c>
      <c r="AE52" s="128">
        <v>0</v>
      </c>
      <c r="AF52" s="128">
        <f t="shared" si="17"/>
        <v>2060658</v>
      </c>
      <c r="AG52" s="129">
        <v>0.02</v>
      </c>
      <c r="AH52" s="130">
        <v>1618375</v>
      </c>
      <c r="AI52" s="130">
        <v>0</v>
      </c>
      <c r="AJ52" s="130">
        <v>0</v>
      </c>
      <c r="AK52" s="131">
        <f t="shared" si="18"/>
        <v>1618375</v>
      </c>
      <c r="AL52" s="128">
        <v>77227600</v>
      </c>
      <c r="AM52" s="128">
        <f t="shared" si="29"/>
        <v>80918750</v>
      </c>
      <c r="AN52" s="132">
        <f t="shared" si="19"/>
        <v>4.7795736239375559E-2</v>
      </c>
      <c r="AO52" s="133">
        <f t="shared" si="20"/>
        <v>80918750</v>
      </c>
      <c r="AP52" s="118">
        <f t="shared" si="26"/>
        <v>0.02</v>
      </c>
      <c r="AQ52" s="118">
        <f t="shared" si="27"/>
        <v>0</v>
      </c>
      <c r="AR52" s="128">
        <v>31085</v>
      </c>
      <c r="AS52" s="128">
        <f t="shared" si="28"/>
        <v>3710118</v>
      </c>
      <c r="AT52" s="128">
        <f>ROUND(AS52/'3_Levels 1&amp;2'!C52,2)</f>
        <v>3176.47</v>
      </c>
    </row>
    <row r="53" spans="1:46" ht="15" customHeight="1" x14ac:dyDescent="0.2">
      <c r="A53" s="115">
        <v>47</v>
      </c>
      <c r="B53" s="116" t="s">
        <v>51</v>
      </c>
      <c r="C53" s="117">
        <v>698481031</v>
      </c>
      <c r="D53" s="117">
        <v>41550480</v>
      </c>
      <c r="E53" s="117">
        <f t="shared" si="10"/>
        <v>656930551</v>
      </c>
      <c r="F53" s="117">
        <v>600306530</v>
      </c>
      <c r="G53" s="118">
        <f t="shared" si="11"/>
        <v>9.4325179171380988E-2</v>
      </c>
      <c r="H53" s="119">
        <f t="shared" si="22"/>
        <v>656930551</v>
      </c>
      <c r="I53" s="120">
        <v>3.85</v>
      </c>
      <c r="J53" s="121">
        <v>2596548</v>
      </c>
      <c r="K53" s="120">
        <v>30.45</v>
      </c>
      <c r="L53" s="121">
        <v>20699475</v>
      </c>
      <c r="M53" s="122">
        <v>0</v>
      </c>
      <c r="N53" s="122">
        <v>0</v>
      </c>
      <c r="O53" s="122">
        <v>0</v>
      </c>
      <c r="P53" s="121">
        <v>0</v>
      </c>
      <c r="Q53" s="117">
        <f t="shared" si="12"/>
        <v>23296023</v>
      </c>
      <c r="R53" s="122">
        <v>10</v>
      </c>
      <c r="S53" s="121">
        <v>6577388</v>
      </c>
      <c r="T53" s="122">
        <v>0</v>
      </c>
      <c r="U53" s="122">
        <v>0</v>
      </c>
      <c r="V53" s="122">
        <v>0</v>
      </c>
      <c r="W53" s="121">
        <v>0</v>
      </c>
      <c r="X53" s="117">
        <f t="shared" si="13"/>
        <v>6577388</v>
      </c>
      <c r="Y53" s="124">
        <f t="shared" si="14"/>
        <v>44.3</v>
      </c>
      <c r="Z53" s="117">
        <f t="shared" si="15"/>
        <v>29873411</v>
      </c>
      <c r="AA53" s="117">
        <f t="shared" si="16"/>
        <v>0</v>
      </c>
      <c r="AB53" s="125">
        <f t="shared" si="23"/>
        <v>10.01</v>
      </c>
      <c r="AC53" s="126">
        <f t="shared" si="24"/>
        <v>35.46</v>
      </c>
      <c r="AD53" s="127">
        <f t="shared" si="25"/>
        <v>45.47</v>
      </c>
      <c r="AE53" s="128">
        <v>0</v>
      </c>
      <c r="AF53" s="128">
        <f t="shared" si="17"/>
        <v>29873411</v>
      </c>
      <c r="AG53" s="129">
        <v>2.5000000000000001E-2</v>
      </c>
      <c r="AH53" s="130">
        <v>24051610</v>
      </c>
      <c r="AI53" s="130">
        <v>0</v>
      </c>
      <c r="AJ53" s="130">
        <v>0</v>
      </c>
      <c r="AK53" s="131">
        <f t="shared" si="18"/>
        <v>24051610</v>
      </c>
      <c r="AL53" s="128">
        <v>1032251120</v>
      </c>
      <c r="AM53" s="128">
        <f t="shared" si="29"/>
        <v>962064400</v>
      </c>
      <c r="AN53" s="132">
        <f t="shared" si="19"/>
        <v>-6.7993842428574938E-2</v>
      </c>
      <c r="AO53" s="133">
        <f t="shared" si="20"/>
        <v>962064400</v>
      </c>
      <c r="AP53" s="118">
        <f t="shared" si="26"/>
        <v>2.5000000000000001E-2</v>
      </c>
      <c r="AQ53" s="118">
        <f t="shared" si="27"/>
        <v>0</v>
      </c>
      <c r="AR53" s="128">
        <v>80898</v>
      </c>
      <c r="AS53" s="128">
        <f t="shared" si="28"/>
        <v>54005919</v>
      </c>
      <c r="AT53" s="128">
        <f>ROUND(AS53/'3_Levels 1&amp;2'!C53,2)</f>
        <v>16068.41</v>
      </c>
    </row>
    <row r="54" spans="1:46" ht="15" customHeight="1" x14ac:dyDescent="0.2">
      <c r="A54" s="115">
        <v>48</v>
      </c>
      <c r="B54" s="116" t="s">
        <v>89</v>
      </c>
      <c r="C54" s="117">
        <v>537158417</v>
      </c>
      <c r="D54" s="117">
        <v>82518349</v>
      </c>
      <c r="E54" s="117">
        <f t="shared" si="10"/>
        <v>454640068</v>
      </c>
      <c r="F54" s="117">
        <v>450710689</v>
      </c>
      <c r="G54" s="118">
        <f t="shared" si="11"/>
        <v>8.7181846268571637E-3</v>
      </c>
      <c r="H54" s="119">
        <f t="shared" si="22"/>
        <v>454640068</v>
      </c>
      <c r="I54" s="120">
        <v>3.65</v>
      </c>
      <c r="J54" s="121">
        <v>1729271</v>
      </c>
      <c r="K54" s="120">
        <v>25.66</v>
      </c>
      <c r="L54" s="121">
        <v>11372550</v>
      </c>
      <c r="M54" s="122">
        <v>0</v>
      </c>
      <c r="N54" s="122">
        <v>0</v>
      </c>
      <c r="O54" s="122">
        <v>0</v>
      </c>
      <c r="P54" s="121">
        <v>0</v>
      </c>
      <c r="Q54" s="117">
        <f t="shared" si="12"/>
        <v>13101821</v>
      </c>
      <c r="R54" s="122">
        <v>11</v>
      </c>
      <c r="S54" s="121">
        <v>5076904</v>
      </c>
      <c r="T54" s="122">
        <v>0</v>
      </c>
      <c r="U54" s="122">
        <v>0</v>
      </c>
      <c r="V54" s="122">
        <v>0</v>
      </c>
      <c r="W54" s="121">
        <v>0</v>
      </c>
      <c r="X54" s="117">
        <f t="shared" si="13"/>
        <v>5076904</v>
      </c>
      <c r="Y54" s="124">
        <f t="shared" si="14"/>
        <v>40.31</v>
      </c>
      <c r="Z54" s="117">
        <f t="shared" si="15"/>
        <v>18178725</v>
      </c>
      <c r="AA54" s="117">
        <f t="shared" si="16"/>
        <v>0</v>
      </c>
      <c r="AB54" s="125">
        <f t="shared" si="23"/>
        <v>11.17</v>
      </c>
      <c r="AC54" s="126">
        <f t="shared" si="24"/>
        <v>28.82</v>
      </c>
      <c r="AD54" s="127">
        <f t="shared" si="25"/>
        <v>39.979999999999997</v>
      </c>
      <c r="AE54" s="128">
        <v>0</v>
      </c>
      <c r="AF54" s="128">
        <f t="shared" si="17"/>
        <v>18178725</v>
      </c>
      <c r="AG54" s="129">
        <v>2.5000000000000001E-2</v>
      </c>
      <c r="AH54" s="130">
        <v>30140604</v>
      </c>
      <c r="AI54" s="130">
        <v>0</v>
      </c>
      <c r="AJ54" s="130">
        <v>0</v>
      </c>
      <c r="AK54" s="131">
        <f t="shared" si="18"/>
        <v>30140604</v>
      </c>
      <c r="AL54" s="128">
        <v>1036192720</v>
      </c>
      <c r="AM54" s="128">
        <f t="shared" si="29"/>
        <v>1205624160</v>
      </c>
      <c r="AN54" s="129">
        <f t="shared" si="19"/>
        <v>0.16351344371537371</v>
      </c>
      <c r="AO54" s="128">
        <f t="shared" si="20"/>
        <v>1191621628</v>
      </c>
      <c r="AP54" s="118">
        <f t="shared" si="26"/>
        <v>2.5000000000000001E-2</v>
      </c>
      <c r="AQ54" s="118">
        <f t="shared" si="27"/>
        <v>0</v>
      </c>
      <c r="AR54" s="128">
        <v>60317</v>
      </c>
      <c r="AS54" s="128">
        <f t="shared" si="28"/>
        <v>48379646</v>
      </c>
      <c r="AT54" s="128">
        <f>ROUND(AS54/'3_Levels 1&amp;2'!C54,2)</f>
        <v>8740.68</v>
      </c>
    </row>
    <row r="55" spans="1:46" ht="15" customHeight="1" x14ac:dyDescent="0.2">
      <c r="A55" s="115">
        <v>49</v>
      </c>
      <c r="B55" s="116" t="s">
        <v>52</v>
      </c>
      <c r="C55" s="117">
        <v>804155550</v>
      </c>
      <c r="D55" s="117">
        <v>132833708</v>
      </c>
      <c r="E55" s="117">
        <f t="shared" si="10"/>
        <v>671321842</v>
      </c>
      <c r="F55" s="117">
        <v>646362712</v>
      </c>
      <c r="G55" s="118">
        <f t="shared" si="11"/>
        <v>3.8614742986597284E-2</v>
      </c>
      <c r="H55" s="119">
        <f t="shared" si="22"/>
        <v>671321842</v>
      </c>
      <c r="I55" s="120">
        <v>4.37</v>
      </c>
      <c r="J55" s="121">
        <v>2846602</v>
      </c>
      <c r="K55" s="120">
        <v>16.149999999999999</v>
      </c>
      <c r="L55" s="121">
        <v>10520124</v>
      </c>
      <c r="M55" s="122">
        <v>0</v>
      </c>
      <c r="N55" s="122">
        <v>0</v>
      </c>
      <c r="O55" s="122">
        <v>0</v>
      </c>
      <c r="P55" s="121">
        <v>0</v>
      </c>
      <c r="Q55" s="117">
        <f t="shared" si="12"/>
        <v>13366726</v>
      </c>
      <c r="R55" s="122">
        <v>0</v>
      </c>
      <c r="S55" s="121">
        <v>0</v>
      </c>
      <c r="T55" s="122">
        <v>0</v>
      </c>
      <c r="U55" s="122">
        <v>0</v>
      </c>
      <c r="V55" s="122">
        <v>0</v>
      </c>
      <c r="W55" s="121">
        <v>0</v>
      </c>
      <c r="X55" s="117">
        <f t="shared" si="13"/>
        <v>0</v>
      </c>
      <c r="Y55" s="124">
        <f t="shared" si="14"/>
        <v>20.52</v>
      </c>
      <c r="Z55" s="117">
        <f t="shared" si="15"/>
        <v>13366726</v>
      </c>
      <c r="AA55" s="117">
        <f t="shared" si="16"/>
        <v>0</v>
      </c>
      <c r="AB55" s="125">
        <f t="shared" si="23"/>
        <v>0</v>
      </c>
      <c r="AC55" s="126">
        <f t="shared" si="24"/>
        <v>19.91</v>
      </c>
      <c r="AD55" s="127">
        <f t="shared" si="25"/>
        <v>19.91</v>
      </c>
      <c r="AE55" s="128">
        <v>0</v>
      </c>
      <c r="AF55" s="128">
        <f t="shared" si="17"/>
        <v>13366726</v>
      </c>
      <c r="AG55" s="129">
        <v>0.02</v>
      </c>
      <c r="AH55" s="130">
        <v>24331172</v>
      </c>
      <c r="AI55" s="130">
        <v>0</v>
      </c>
      <c r="AJ55" s="130">
        <v>325468</v>
      </c>
      <c r="AK55" s="131">
        <f t="shared" si="18"/>
        <v>24656640</v>
      </c>
      <c r="AL55" s="128">
        <v>1178539850</v>
      </c>
      <c r="AM55" s="128">
        <f t="shared" si="29"/>
        <v>1232832000</v>
      </c>
      <c r="AN55" s="129">
        <f t="shared" si="19"/>
        <v>4.6067300991137462E-2</v>
      </c>
      <c r="AO55" s="128">
        <f t="shared" si="20"/>
        <v>1232832000</v>
      </c>
      <c r="AP55" s="118">
        <f t="shared" si="26"/>
        <v>1.9735999714478532E-2</v>
      </c>
      <c r="AQ55" s="118">
        <f t="shared" si="27"/>
        <v>0</v>
      </c>
      <c r="AR55" s="128">
        <v>592395</v>
      </c>
      <c r="AS55" s="128">
        <f t="shared" si="28"/>
        <v>38615761</v>
      </c>
      <c r="AT55" s="128">
        <f>ROUND(AS55/'3_Levels 1&amp;2'!C55,2)</f>
        <v>3027.5</v>
      </c>
    </row>
    <row r="56" spans="1:46" ht="15" customHeight="1" x14ac:dyDescent="0.2">
      <c r="A56" s="134">
        <v>50</v>
      </c>
      <c r="B56" s="135" t="s">
        <v>53</v>
      </c>
      <c r="C56" s="136">
        <v>486367337</v>
      </c>
      <c r="D56" s="136">
        <v>90595759</v>
      </c>
      <c r="E56" s="136">
        <f t="shared" si="10"/>
        <v>395771578</v>
      </c>
      <c r="F56" s="136">
        <v>385050480</v>
      </c>
      <c r="G56" s="137">
        <f t="shared" si="11"/>
        <v>2.7843357058014835E-2</v>
      </c>
      <c r="H56" s="138">
        <f t="shared" si="22"/>
        <v>395771578</v>
      </c>
      <c r="I56" s="139">
        <v>2.48</v>
      </c>
      <c r="J56" s="140">
        <v>970431</v>
      </c>
      <c r="K56" s="139">
        <v>9.5299999999999994</v>
      </c>
      <c r="L56" s="140">
        <v>3728855</v>
      </c>
      <c r="M56" s="141">
        <v>0</v>
      </c>
      <c r="N56" s="141">
        <v>0</v>
      </c>
      <c r="O56" s="141">
        <v>0</v>
      </c>
      <c r="P56" s="140">
        <v>0</v>
      </c>
      <c r="Q56" s="136">
        <f t="shared" si="12"/>
        <v>4699286</v>
      </c>
      <c r="R56" s="141">
        <v>21.5</v>
      </c>
      <c r="S56" s="140">
        <v>8412534</v>
      </c>
      <c r="T56" s="141">
        <v>0</v>
      </c>
      <c r="U56" s="141">
        <v>0</v>
      </c>
      <c r="V56" s="141">
        <v>0</v>
      </c>
      <c r="W56" s="140">
        <v>0</v>
      </c>
      <c r="X56" s="136">
        <f t="shared" si="13"/>
        <v>8412534</v>
      </c>
      <c r="Y56" s="142">
        <f t="shared" si="14"/>
        <v>33.51</v>
      </c>
      <c r="Z56" s="136">
        <f t="shared" si="15"/>
        <v>13111820</v>
      </c>
      <c r="AA56" s="136">
        <f t="shared" si="16"/>
        <v>0</v>
      </c>
      <c r="AB56" s="143">
        <f t="shared" si="23"/>
        <v>21.26</v>
      </c>
      <c r="AC56" s="144">
        <f t="shared" si="24"/>
        <v>11.87</v>
      </c>
      <c r="AD56" s="145">
        <f t="shared" si="25"/>
        <v>33.130000000000003</v>
      </c>
      <c r="AE56" s="146">
        <v>0</v>
      </c>
      <c r="AF56" s="146">
        <f t="shared" si="17"/>
        <v>13111820</v>
      </c>
      <c r="AG56" s="147">
        <v>0.02</v>
      </c>
      <c r="AH56" s="148">
        <v>15187953</v>
      </c>
      <c r="AI56" s="148">
        <v>0</v>
      </c>
      <c r="AJ56" s="1229">
        <v>0</v>
      </c>
      <c r="AK56" s="149">
        <f t="shared" si="18"/>
        <v>15187953</v>
      </c>
      <c r="AL56" s="146">
        <v>805879700</v>
      </c>
      <c r="AM56" s="146">
        <f t="shared" si="29"/>
        <v>759397650</v>
      </c>
      <c r="AN56" s="147">
        <f t="shared" si="19"/>
        <v>-5.767864608079841E-2</v>
      </c>
      <c r="AO56" s="146">
        <f t="shared" si="20"/>
        <v>759397650</v>
      </c>
      <c r="AP56" s="137">
        <f t="shared" si="26"/>
        <v>0.02</v>
      </c>
      <c r="AQ56" s="137">
        <f t="shared" si="27"/>
        <v>0</v>
      </c>
      <c r="AR56" s="146">
        <v>300487</v>
      </c>
      <c r="AS56" s="146">
        <f t="shared" si="28"/>
        <v>28600260</v>
      </c>
      <c r="AT56" s="146">
        <f>ROUND(AS56/'3_Levels 1&amp;2'!C56,2)</f>
        <v>3909.28</v>
      </c>
    </row>
    <row r="57" spans="1:46" ht="15" customHeight="1" x14ac:dyDescent="0.2">
      <c r="A57" s="115">
        <v>51</v>
      </c>
      <c r="B57" s="116" t="s">
        <v>54</v>
      </c>
      <c r="C57" s="117">
        <v>672976100</v>
      </c>
      <c r="D57" s="117">
        <v>74391236</v>
      </c>
      <c r="E57" s="117">
        <f t="shared" si="10"/>
        <v>598584864</v>
      </c>
      <c r="F57" s="117">
        <v>592836446</v>
      </c>
      <c r="G57" s="118">
        <f t="shared" si="11"/>
        <v>9.6964652540947188E-3</v>
      </c>
      <c r="H57" s="119">
        <f t="shared" si="22"/>
        <v>598584864</v>
      </c>
      <c r="I57" s="120">
        <v>8.35</v>
      </c>
      <c r="J57" s="121">
        <v>4765224</v>
      </c>
      <c r="K57" s="120">
        <v>11.17</v>
      </c>
      <c r="L57" s="121">
        <v>6376205</v>
      </c>
      <c r="M57" s="122">
        <v>0</v>
      </c>
      <c r="N57" s="122">
        <v>12.17</v>
      </c>
      <c r="O57" s="122">
        <v>3</v>
      </c>
      <c r="P57" s="121">
        <v>6809399</v>
      </c>
      <c r="Q57" s="117">
        <f t="shared" si="12"/>
        <v>17950828</v>
      </c>
      <c r="R57" s="123">
        <v>0</v>
      </c>
      <c r="S57" s="121">
        <v>0</v>
      </c>
      <c r="T57" s="122">
        <v>0</v>
      </c>
      <c r="U57" s="122">
        <v>20</v>
      </c>
      <c r="V57" s="122">
        <v>3</v>
      </c>
      <c r="W57" s="121">
        <v>3973455</v>
      </c>
      <c r="X57" s="117">
        <f t="shared" si="13"/>
        <v>3973455</v>
      </c>
      <c r="Y57" s="124">
        <f t="shared" si="14"/>
        <v>19.52</v>
      </c>
      <c r="Z57" s="117">
        <f t="shared" si="15"/>
        <v>11141429</v>
      </c>
      <c r="AA57" s="117">
        <f t="shared" si="16"/>
        <v>10782854</v>
      </c>
      <c r="AB57" s="125">
        <f t="shared" si="23"/>
        <v>6.64</v>
      </c>
      <c r="AC57" s="126">
        <f t="shared" si="24"/>
        <v>29.99</v>
      </c>
      <c r="AD57" s="127">
        <f t="shared" si="25"/>
        <v>36.630000000000003</v>
      </c>
      <c r="AE57" s="128">
        <v>0</v>
      </c>
      <c r="AF57" s="128">
        <f t="shared" si="17"/>
        <v>21924283</v>
      </c>
      <c r="AG57" s="129">
        <v>1.7500000000000002E-2</v>
      </c>
      <c r="AH57" s="130">
        <v>16039076</v>
      </c>
      <c r="AI57" s="130">
        <v>0</v>
      </c>
      <c r="AJ57" s="130">
        <v>0</v>
      </c>
      <c r="AK57" s="131">
        <f t="shared" si="18"/>
        <v>16039076</v>
      </c>
      <c r="AL57" s="128">
        <v>859572229</v>
      </c>
      <c r="AM57" s="128">
        <f t="shared" si="29"/>
        <v>916518629</v>
      </c>
      <c r="AN57" s="132">
        <f t="shared" si="19"/>
        <v>6.6249697324737553E-2</v>
      </c>
      <c r="AO57" s="133">
        <f t="shared" si="20"/>
        <v>916518629</v>
      </c>
      <c r="AP57" s="118">
        <f t="shared" si="26"/>
        <v>1.749999999181686E-2</v>
      </c>
      <c r="AQ57" s="118">
        <f t="shared" si="27"/>
        <v>0</v>
      </c>
      <c r="AR57" s="128">
        <v>447652</v>
      </c>
      <c r="AS57" s="128">
        <f t="shared" si="28"/>
        <v>38411011</v>
      </c>
      <c r="AT57" s="128">
        <f>ROUND(AS57/'3_Levels 1&amp;2'!C57,2)</f>
        <v>4963.95</v>
      </c>
    </row>
    <row r="58" spans="1:46" ht="15" customHeight="1" x14ac:dyDescent="0.2">
      <c r="A58" s="115">
        <v>52</v>
      </c>
      <c r="B58" s="116" t="s">
        <v>55</v>
      </c>
      <c r="C58" s="117">
        <v>2662040619</v>
      </c>
      <c r="D58" s="117">
        <v>525755305</v>
      </c>
      <c r="E58" s="117">
        <f t="shared" si="10"/>
        <v>2136285314</v>
      </c>
      <c r="F58" s="117">
        <v>2069008313</v>
      </c>
      <c r="G58" s="118">
        <f t="shared" si="11"/>
        <v>3.2516544557740501E-2</v>
      </c>
      <c r="H58" s="119">
        <f t="shared" si="22"/>
        <v>2136285314</v>
      </c>
      <c r="I58" s="120">
        <v>3.65</v>
      </c>
      <c r="J58" s="121">
        <v>7731052</v>
      </c>
      <c r="K58" s="120">
        <v>44.86</v>
      </c>
      <c r="L58" s="121">
        <v>99162029</v>
      </c>
      <c r="M58" s="122">
        <v>0</v>
      </c>
      <c r="N58" s="122">
        <v>0</v>
      </c>
      <c r="O58" s="122">
        <v>0</v>
      </c>
      <c r="P58" s="121">
        <v>0</v>
      </c>
      <c r="Q58" s="117">
        <f t="shared" si="12"/>
        <v>106893081</v>
      </c>
      <c r="R58" s="122">
        <v>15.9</v>
      </c>
      <c r="S58" s="121">
        <v>29531382</v>
      </c>
      <c r="T58" s="122">
        <v>0</v>
      </c>
      <c r="U58" s="122">
        <v>0</v>
      </c>
      <c r="V58" s="122">
        <v>0</v>
      </c>
      <c r="W58" s="121">
        <v>0</v>
      </c>
      <c r="X58" s="117">
        <f t="shared" si="13"/>
        <v>29531382</v>
      </c>
      <c r="Y58" s="124">
        <f t="shared" si="14"/>
        <v>64.41</v>
      </c>
      <c r="Z58" s="117">
        <f t="shared" si="15"/>
        <v>136424463</v>
      </c>
      <c r="AA58" s="117">
        <f t="shared" si="16"/>
        <v>0</v>
      </c>
      <c r="AB58" s="125">
        <f t="shared" si="23"/>
        <v>13.82</v>
      </c>
      <c r="AC58" s="126">
        <f t="shared" si="24"/>
        <v>50.04</v>
      </c>
      <c r="AD58" s="127">
        <f t="shared" si="25"/>
        <v>63.86</v>
      </c>
      <c r="AE58" s="128">
        <v>0</v>
      </c>
      <c r="AF58" s="128">
        <f t="shared" si="17"/>
        <v>136424463</v>
      </c>
      <c r="AG58" s="129">
        <v>0.02</v>
      </c>
      <c r="AH58" s="130">
        <v>105638734</v>
      </c>
      <c r="AI58" s="130">
        <v>0</v>
      </c>
      <c r="AJ58" s="130">
        <v>0</v>
      </c>
      <c r="AK58" s="131">
        <f t="shared" si="18"/>
        <v>105638734</v>
      </c>
      <c r="AL58" s="128">
        <v>5132214500</v>
      </c>
      <c r="AM58" s="128">
        <f t="shared" si="29"/>
        <v>5281936700</v>
      </c>
      <c r="AN58" s="132">
        <f t="shared" si="19"/>
        <v>2.917302073013511E-2</v>
      </c>
      <c r="AO58" s="133">
        <f t="shared" si="20"/>
        <v>5281936700</v>
      </c>
      <c r="AP58" s="118">
        <f t="shared" si="26"/>
        <v>0.02</v>
      </c>
      <c r="AQ58" s="118">
        <f t="shared" si="27"/>
        <v>0</v>
      </c>
      <c r="AR58" s="128">
        <v>2092862</v>
      </c>
      <c r="AS58" s="128">
        <f t="shared" si="28"/>
        <v>244156059</v>
      </c>
      <c r="AT58" s="128">
        <f>ROUND(AS58/'3_Levels 1&amp;2'!C58,2)</f>
        <v>6583.69</v>
      </c>
    </row>
    <row r="59" spans="1:46" ht="15" customHeight="1" x14ac:dyDescent="0.2">
      <c r="A59" s="115">
        <v>53</v>
      </c>
      <c r="B59" s="116" t="s">
        <v>56</v>
      </c>
      <c r="C59" s="117">
        <v>813230753</v>
      </c>
      <c r="D59" s="117">
        <v>211865231</v>
      </c>
      <c r="E59" s="117">
        <f t="shared" si="10"/>
        <v>601365522</v>
      </c>
      <c r="F59" s="117">
        <v>582087471</v>
      </c>
      <c r="G59" s="118">
        <f t="shared" si="11"/>
        <v>3.3118821415072171E-2</v>
      </c>
      <c r="H59" s="119">
        <f t="shared" si="22"/>
        <v>601365522</v>
      </c>
      <c r="I59" s="120">
        <v>4.0599999999999996</v>
      </c>
      <c r="J59" s="121">
        <v>2490383</v>
      </c>
      <c r="K59" s="120">
        <v>0</v>
      </c>
      <c r="L59" s="121">
        <v>0</v>
      </c>
      <c r="M59" s="122">
        <v>0</v>
      </c>
      <c r="N59" s="122">
        <v>15</v>
      </c>
      <c r="O59" s="122">
        <v>2</v>
      </c>
      <c r="P59" s="121">
        <v>4520426</v>
      </c>
      <c r="Q59" s="117">
        <f t="shared" si="12"/>
        <v>7010809</v>
      </c>
      <c r="R59" s="122">
        <v>0</v>
      </c>
      <c r="S59" s="121">
        <v>0</v>
      </c>
      <c r="T59" s="122">
        <v>0</v>
      </c>
      <c r="U59" s="122">
        <v>13</v>
      </c>
      <c r="V59" s="122">
        <v>2</v>
      </c>
      <c r="W59" s="121">
        <v>463217</v>
      </c>
      <c r="X59" s="117">
        <f t="shared" si="13"/>
        <v>463217</v>
      </c>
      <c r="Y59" s="124">
        <f t="shared" si="14"/>
        <v>4.0599999999999996</v>
      </c>
      <c r="Z59" s="117">
        <f t="shared" si="15"/>
        <v>2490383</v>
      </c>
      <c r="AA59" s="117">
        <f t="shared" si="16"/>
        <v>4983643</v>
      </c>
      <c r="AB59" s="125">
        <f t="shared" si="23"/>
        <v>0.77</v>
      </c>
      <c r="AC59" s="126">
        <f t="shared" si="24"/>
        <v>11.66</v>
      </c>
      <c r="AD59" s="127">
        <f t="shared" si="25"/>
        <v>12.43</v>
      </c>
      <c r="AE59" s="128">
        <v>0</v>
      </c>
      <c r="AF59" s="128">
        <f t="shared" si="17"/>
        <v>7474026</v>
      </c>
      <c r="AG59" s="129">
        <v>0.02</v>
      </c>
      <c r="AH59" s="130">
        <v>46272783</v>
      </c>
      <c r="AI59" s="130">
        <v>1100000</v>
      </c>
      <c r="AJ59" s="130">
        <v>0</v>
      </c>
      <c r="AK59" s="131">
        <f t="shared" si="18"/>
        <v>47372783</v>
      </c>
      <c r="AL59" s="128">
        <v>2237110500</v>
      </c>
      <c r="AM59" s="128">
        <f t="shared" si="29"/>
        <v>2368639150</v>
      </c>
      <c r="AN59" s="129">
        <f t="shared" si="19"/>
        <v>5.8793988942432658E-2</v>
      </c>
      <c r="AO59" s="128">
        <f t="shared" si="20"/>
        <v>2368639150</v>
      </c>
      <c r="AP59" s="118">
        <f t="shared" si="26"/>
        <v>1.9535598320242237E-2</v>
      </c>
      <c r="AQ59" s="118">
        <f t="shared" si="27"/>
        <v>4.6440167975776302E-4</v>
      </c>
      <c r="AR59" s="128">
        <v>157302</v>
      </c>
      <c r="AS59" s="128">
        <f t="shared" si="28"/>
        <v>55004111</v>
      </c>
      <c r="AT59" s="128">
        <f>ROUND(AS59/'3_Levels 1&amp;2'!C59,2)</f>
        <v>2881.61</v>
      </c>
    </row>
    <row r="60" spans="1:46" ht="15" customHeight="1" x14ac:dyDescent="0.2">
      <c r="A60" s="115">
        <v>54</v>
      </c>
      <c r="B60" s="116" t="s">
        <v>57</v>
      </c>
      <c r="C60" s="117">
        <v>61453654</v>
      </c>
      <c r="D60" s="117">
        <v>5243764</v>
      </c>
      <c r="E60" s="117">
        <f t="shared" si="10"/>
        <v>56209890</v>
      </c>
      <c r="F60" s="117">
        <v>55211229</v>
      </c>
      <c r="G60" s="118">
        <f t="shared" si="11"/>
        <v>1.8088005249801632E-2</v>
      </c>
      <c r="H60" s="119">
        <f t="shared" si="22"/>
        <v>56209890</v>
      </c>
      <c r="I60" s="120">
        <v>5.42</v>
      </c>
      <c r="J60" s="121">
        <v>361223</v>
      </c>
      <c r="K60" s="120">
        <v>32.28</v>
      </c>
      <c r="L60" s="121">
        <v>1736709</v>
      </c>
      <c r="M60" s="122">
        <v>0</v>
      </c>
      <c r="N60" s="122">
        <v>0</v>
      </c>
      <c r="O60" s="122">
        <v>0</v>
      </c>
      <c r="P60" s="121">
        <v>0</v>
      </c>
      <c r="Q60" s="117">
        <f t="shared" si="12"/>
        <v>2097932</v>
      </c>
      <c r="R60" s="122">
        <v>0</v>
      </c>
      <c r="S60" s="121">
        <v>0</v>
      </c>
      <c r="T60" s="122">
        <v>0</v>
      </c>
      <c r="U60" s="122">
        <v>0</v>
      </c>
      <c r="V60" s="122">
        <v>0</v>
      </c>
      <c r="W60" s="121">
        <v>0</v>
      </c>
      <c r="X60" s="117">
        <f t="shared" si="13"/>
        <v>0</v>
      </c>
      <c r="Y60" s="124">
        <f t="shared" si="14"/>
        <v>37.700000000000003</v>
      </c>
      <c r="Z60" s="117">
        <f t="shared" si="15"/>
        <v>2097932</v>
      </c>
      <c r="AA60" s="117">
        <f t="shared" si="16"/>
        <v>0</v>
      </c>
      <c r="AB60" s="125">
        <f t="shared" si="23"/>
        <v>0</v>
      </c>
      <c r="AC60" s="126">
        <f t="shared" si="24"/>
        <v>37.32</v>
      </c>
      <c r="AD60" s="127">
        <f t="shared" si="25"/>
        <v>37.32</v>
      </c>
      <c r="AE60" s="128">
        <v>0</v>
      </c>
      <c r="AF60" s="128">
        <f t="shared" si="17"/>
        <v>2097932</v>
      </c>
      <c r="AG60" s="129">
        <v>1.4999999999999999E-2</v>
      </c>
      <c r="AH60" s="130">
        <v>664977</v>
      </c>
      <c r="AI60" s="130">
        <v>0</v>
      </c>
      <c r="AJ60" s="130">
        <v>75237</v>
      </c>
      <c r="AK60" s="131">
        <f t="shared" si="18"/>
        <v>740214</v>
      </c>
      <c r="AL60" s="128">
        <v>49579733</v>
      </c>
      <c r="AM60" s="128">
        <f t="shared" si="29"/>
        <v>49347600</v>
      </c>
      <c r="AN60" s="129">
        <f t="shared" si="19"/>
        <v>-4.6820139188728585E-3</v>
      </c>
      <c r="AO60" s="128">
        <f t="shared" si="20"/>
        <v>49347600</v>
      </c>
      <c r="AP60" s="118">
        <f t="shared" si="26"/>
        <v>1.3475366583177297E-2</v>
      </c>
      <c r="AQ60" s="118">
        <f t="shared" si="27"/>
        <v>0</v>
      </c>
      <c r="AR60" s="128">
        <v>28163</v>
      </c>
      <c r="AS60" s="128">
        <f t="shared" si="28"/>
        <v>2866309</v>
      </c>
      <c r="AT60" s="128">
        <f>ROUND(AS60/'3_Levels 1&amp;2'!C60,2)</f>
        <v>7112.43</v>
      </c>
    </row>
    <row r="61" spans="1:46" ht="15" customHeight="1" x14ac:dyDescent="0.2">
      <c r="A61" s="134">
        <v>55</v>
      </c>
      <c r="B61" s="135" t="s">
        <v>58</v>
      </c>
      <c r="C61" s="136">
        <v>1186021444</v>
      </c>
      <c r="D61" s="136">
        <v>178986935</v>
      </c>
      <c r="E61" s="136">
        <f t="shared" si="10"/>
        <v>1007034509</v>
      </c>
      <c r="F61" s="136">
        <v>948226968</v>
      </c>
      <c r="G61" s="137">
        <f t="shared" si="11"/>
        <v>6.2018422787570415E-2</v>
      </c>
      <c r="H61" s="138">
        <f t="shared" si="22"/>
        <v>1007034509</v>
      </c>
      <c r="I61" s="139">
        <v>3.86</v>
      </c>
      <c r="J61" s="140">
        <v>3826782</v>
      </c>
      <c r="K61" s="139">
        <v>5.41</v>
      </c>
      <c r="L61" s="140">
        <v>5363444</v>
      </c>
      <c r="M61" s="141">
        <v>0</v>
      </c>
      <c r="N61" s="141">
        <v>0</v>
      </c>
      <c r="O61" s="141">
        <v>0</v>
      </c>
      <c r="P61" s="140">
        <v>0</v>
      </c>
      <c r="Q61" s="136">
        <f t="shared" si="12"/>
        <v>9190226</v>
      </c>
      <c r="R61" s="141">
        <v>0</v>
      </c>
      <c r="S61" s="140">
        <v>0</v>
      </c>
      <c r="T61" s="141">
        <v>0</v>
      </c>
      <c r="U61" s="141">
        <v>0</v>
      </c>
      <c r="V61" s="141">
        <v>0</v>
      </c>
      <c r="W61" s="140">
        <v>0</v>
      </c>
      <c r="X61" s="136">
        <f t="shared" si="13"/>
        <v>0</v>
      </c>
      <c r="Y61" s="142">
        <f t="shared" si="14"/>
        <v>9.27</v>
      </c>
      <c r="Z61" s="136">
        <f t="shared" si="15"/>
        <v>9190226</v>
      </c>
      <c r="AA61" s="136">
        <f t="shared" si="16"/>
        <v>0</v>
      </c>
      <c r="AB61" s="143">
        <f t="shared" si="23"/>
        <v>0</v>
      </c>
      <c r="AC61" s="144">
        <f t="shared" si="24"/>
        <v>9.1300000000000008</v>
      </c>
      <c r="AD61" s="145">
        <f t="shared" si="25"/>
        <v>9.1300000000000008</v>
      </c>
      <c r="AE61" s="146">
        <v>0</v>
      </c>
      <c r="AF61" s="146">
        <f t="shared" si="17"/>
        <v>9190226</v>
      </c>
      <c r="AG61" s="147">
        <v>2.58E-2</v>
      </c>
      <c r="AH61" s="148">
        <v>58128417</v>
      </c>
      <c r="AI61" s="148">
        <v>0</v>
      </c>
      <c r="AJ61" s="1229">
        <v>0</v>
      </c>
      <c r="AK61" s="149">
        <f t="shared" si="18"/>
        <v>58128417</v>
      </c>
      <c r="AL61" s="146">
        <v>2195469457</v>
      </c>
      <c r="AM61" s="146">
        <f t="shared" si="29"/>
        <v>2253039419</v>
      </c>
      <c r="AN61" s="147">
        <f t="shared" si="19"/>
        <v>2.6222164838797846E-2</v>
      </c>
      <c r="AO61" s="146">
        <f t="shared" si="20"/>
        <v>2253039419</v>
      </c>
      <c r="AP61" s="137">
        <f t="shared" si="26"/>
        <v>2.5799999995472781E-2</v>
      </c>
      <c r="AQ61" s="137">
        <f t="shared" si="27"/>
        <v>0</v>
      </c>
      <c r="AR61" s="146">
        <v>319118</v>
      </c>
      <c r="AS61" s="146">
        <f t="shared" si="28"/>
        <v>67637761</v>
      </c>
      <c r="AT61" s="146">
        <f>ROUND(AS61/'3_Levels 1&amp;2'!C61,2)</f>
        <v>4127.0200000000004</v>
      </c>
    </row>
    <row r="62" spans="1:46" ht="15" customHeight="1" x14ac:dyDescent="0.2">
      <c r="A62" s="115">
        <v>56</v>
      </c>
      <c r="B62" s="116" t="s">
        <v>59</v>
      </c>
      <c r="C62" s="117">
        <v>190587448</v>
      </c>
      <c r="D62" s="117">
        <v>35623343</v>
      </c>
      <c r="E62" s="117">
        <f t="shared" si="10"/>
        <v>154964105</v>
      </c>
      <c r="F62" s="117">
        <v>152980207</v>
      </c>
      <c r="G62" s="118">
        <f t="shared" si="11"/>
        <v>1.2968331256082037E-2</v>
      </c>
      <c r="H62" s="119">
        <f t="shared" si="22"/>
        <v>154964105</v>
      </c>
      <c r="I62" s="120">
        <v>3.55</v>
      </c>
      <c r="J62" s="121">
        <v>589340</v>
      </c>
      <c r="K62" s="120">
        <v>15</v>
      </c>
      <c r="L62" s="121">
        <v>2296131</v>
      </c>
      <c r="M62" s="122">
        <v>0</v>
      </c>
      <c r="N62" s="122">
        <v>0</v>
      </c>
      <c r="O62" s="122">
        <v>0</v>
      </c>
      <c r="P62" s="121">
        <v>0</v>
      </c>
      <c r="Q62" s="117">
        <f t="shared" si="12"/>
        <v>2885471</v>
      </c>
      <c r="R62" s="123">
        <v>16.5</v>
      </c>
      <c r="S62" s="121">
        <v>2638942</v>
      </c>
      <c r="T62" s="122">
        <v>0</v>
      </c>
      <c r="U62" s="122">
        <v>0</v>
      </c>
      <c r="V62" s="122">
        <v>0</v>
      </c>
      <c r="W62" s="121">
        <v>0</v>
      </c>
      <c r="X62" s="117">
        <f t="shared" si="13"/>
        <v>2638942</v>
      </c>
      <c r="Y62" s="124">
        <f t="shared" si="14"/>
        <v>35.049999999999997</v>
      </c>
      <c r="Z62" s="117">
        <f t="shared" si="15"/>
        <v>5524413</v>
      </c>
      <c r="AA62" s="117">
        <f t="shared" si="16"/>
        <v>0</v>
      </c>
      <c r="AB62" s="125">
        <f t="shared" si="23"/>
        <v>17.03</v>
      </c>
      <c r="AC62" s="126">
        <f t="shared" si="24"/>
        <v>18.62</v>
      </c>
      <c r="AD62" s="127">
        <f t="shared" si="25"/>
        <v>35.65</v>
      </c>
      <c r="AE62" s="128">
        <v>0</v>
      </c>
      <c r="AF62" s="128">
        <f t="shared" si="17"/>
        <v>5524413</v>
      </c>
      <c r="AG62" s="129">
        <v>0.03</v>
      </c>
      <c r="AH62" s="130">
        <v>7511408</v>
      </c>
      <c r="AI62" s="130">
        <v>0</v>
      </c>
      <c r="AJ62" s="130">
        <v>0</v>
      </c>
      <c r="AK62" s="131">
        <f t="shared" si="18"/>
        <v>7511408</v>
      </c>
      <c r="AL62" s="128">
        <v>249312800</v>
      </c>
      <c r="AM62" s="128">
        <f t="shared" si="29"/>
        <v>250380267</v>
      </c>
      <c r="AN62" s="132">
        <f t="shared" si="19"/>
        <v>4.2816373647883302E-3</v>
      </c>
      <c r="AO62" s="133">
        <f t="shared" si="20"/>
        <v>250380267</v>
      </c>
      <c r="AP62" s="118">
        <f t="shared" si="26"/>
        <v>2.9999999960060749E-2</v>
      </c>
      <c r="AQ62" s="118">
        <f t="shared" si="27"/>
        <v>0</v>
      </c>
      <c r="AR62" s="128">
        <v>101969</v>
      </c>
      <c r="AS62" s="128">
        <f t="shared" si="28"/>
        <v>13137790</v>
      </c>
      <c r="AT62" s="128">
        <f>ROUND(AS62/'3_Levels 1&amp;2'!C62,2)</f>
        <v>4490.0200000000004</v>
      </c>
    </row>
    <row r="63" spans="1:46" ht="15" customHeight="1" x14ac:dyDescent="0.2">
      <c r="A63" s="115">
        <v>57</v>
      </c>
      <c r="B63" s="116" t="s">
        <v>60</v>
      </c>
      <c r="C63" s="117">
        <v>405033815</v>
      </c>
      <c r="D63" s="117">
        <v>95748036</v>
      </c>
      <c r="E63" s="117">
        <f t="shared" si="10"/>
        <v>309285779</v>
      </c>
      <c r="F63" s="117">
        <v>312323359</v>
      </c>
      <c r="G63" s="118">
        <f t="shared" si="11"/>
        <v>-9.7257534938332939E-3</v>
      </c>
      <c r="H63" s="119">
        <f t="shared" si="22"/>
        <v>309285779</v>
      </c>
      <c r="I63" s="120">
        <v>4.6500000000000004</v>
      </c>
      <c r="J63" s="121">
        <v>1383591</v>
      </c>
      <c r="K63" s="120">
        <v>35</v>
      </c>
      <c r="L63" s="121">
        <v>10414041</v>
      </c>
      <c r="M63" s="122">
        <v>0</v>
      </c>
      <c r="N63" s="122">
        <v>0</v>
      </c>
      <c r="O63" s="122">
        <v>0</v>
      </c>
      <c r="P63" s="121">
        <v>0</v>
      </c>
      <c r="Q63" s="117">
        <f t="shared" si="12"/>
        <v>11797632</v>
      </c>
      <c r="R63" s="122">
        <v>0</v>
      </c>
      <c r="S63" s="121">
        <v>0</v>
      </c>
      <c r="T63" s="122">
        <v>0</v>
      </c>
      <c r="U63" s="122">
        <v>0</v>
      </c>
      <c r="V63" s="122">
        <v>0</v>
      </c>
      <c r="W63" s="121">
        <v>0</v>
      </c>
      <c r="X63" s="117">
        <f t="shared" si="13"/>
        <v>0</v>
      </c>
      <c r="Y63" s="124">
        <f t="shared" si="14"/>
        <v>39.65</v>
      </c>
      <c r="Z63" s="117">
        <f t="shared" si="15"/>
        <v>11797632</v>
      </c>
      <c r="AA63" s="117">
        <f t="shared" si="16"/>
        <v>0</v>
      </c>
      <c r="AB63" s="125">
        <f t="shared" si="23"/>
        <v>0</v>
      </c>
      <c r="AC63" s="126">
        <f t="shared" si="24"/>
        <v>38.14</v>
      </c>
      <c r="AD63" s="127">
        <f t="shared" si="25"/>
        <v>38.14</v>
      </c>
      <c r="AE63" s="128">
        <v>0</v>
      </c>
      <c r="AF63" s="128">
        <f t="shared" si="17"/>
        <v>11797632</v>
      </c>
      <c r="AG63" s="129">
        <v>1.4999999999999999E-2</v>
      </c>
      <c r="AH63" s="130">
        <v>11585382</v>
      </c>
      <c r="AI63" s="130">
        <v>0</v>
      </c>
      <c r="AJ63" s="130">
        <v>0</v>
      </c>
      <c r="AK63" s="131">
        <f t="shared" si="18"/>
        <v>11585382</v>
      </c>
      <c r="AL63" s="128">
        <v>742825067</v>
      </c>
      <c r="AM63" s="128">
        <f t="shared" si="29"/>
        <v>772358800</v>
      </c>
      <c r="AN63" s="132">
        <f t="shared" si="19"/>
        <v>3.9758665010156423E-2</v>
      </c>
      <c r="AO63" s="133">
        <f t="shared" si="20"/>
        <v>772358800</v>
      </c>
      <c r="AP63" s="118">
        <f t="shared" si="26"/>
        <v>1.4999999999999999E-2</v>
      </c>
      <c r="AQ63" s="118">
        <f t="shared" si="27"/>
        <v>0</v>
      </c>
      <c r="AR63" s="128">
        <v>1043134</v>
      </c>
      <c r="AS63" s="128">
        <f t="shared" si="28"/>
        <v>24426148</v>
      </c>
      <c r="AT63" s="128">
        <f>ROUND(AS63/'3_Levels 1&amp;2'!C63,2)</f>
        <v>2630.71</v>
      </c>
    </row>
    <row r="64" spans="1:46" ht="15" customHeight="1" x14ac:dyDescent="0.2">
      <c r="A64" s="115">
        <v>58</v>
      </c>
      <c r="B64" s="116" t="s">
        <v>61</v>
      </c>
      <c r="C64" s="117">
        <v>201354560</v>
      </c>
      <c r="D64" s="117">
        <v>55305102</v>
      </c>
      <c r="E64" s="117">
        <f t="shared" si="10"/>
        <v>146049458</v>
      </c>
      <c r="F64" s="117">
        <v>140347539</v>
      </c>
      <c r="G64" s="118">
        <f t="shared" si="11"/>
        <v>4.062713917627013E-2</v>
      </c>
      <c r="H64" s="119">
        <f t="shared" si="22"/>
        <v>146049458</v>
      </c>
      <c r="I64" s="120">
        <v>4.18</v>
      </c>
      <c r="J64" s="121">
        <v>579165</v>
      </c>
      <c r="K64" s="120">
        <v>8.1199999999999992</v>
      </c>
      <c r="L64" s="121">
        <v>1125077</v>
      </c>
      <c r="M64" s="122">
        <v>0</v>
      </c>
      <c r="N64" s="122">
        <v>19.11</v>
      </c>
      <c r="O64" s="122">
        <v>0</v>
      </c>
      <c r="P64" s="121">
        <v>2176620</v>
      </c>
      <c r="Q64" s="117">
        <f t="shared" si="12"/>
        <v>3880862</v>
      </c>
      <c r="R64" s="122">
        <v>0</v>
      </c>
      <c r="S64" s="121">
        <v>0</v>
      </c>
      <c r="T64" s="122">
        <v>0</v>
      </c>
      <c r="U64" s="122">
        <v>34.76</v>
      </c>
      <c r="V64" s="122">
        <v>0</v>
      </c>
      <c r="W64" s="121">
        <v>4061189</v>
      </c>
      <c r="X64" s="117">
        <f t="shared" si="13"/>
        <v>4061189</v>
      </c>
      <c r="Y64" s="124">
        <f t="shared" si="14"/>
        <v>12.299999999999999</v>
      </c>
      <c r="Z64" s="117">
        <f t="shared" si="15"/>
        <v>1704242</v>
      </c>
      <c r="AA64" s="117">
        <f t="shared" si="16"/>
        <v>6237809</v>
      </c>
      <c r="AB64" s="125">
        <f t="shared" si="23"/>
        <v>27.81</v>
      </c>
      <c r="AC64" s="126">
        <f t="shared" si="24"/>
        <v>26.57</v>
      </c>
      <c r="AD64" s="127">
        <f t="shared" si="25"/>
        <v>54.38</v>
      </c>
      <c r="AE64" s="128">
        <v>0</v>
      </c>
      <c r="AF64" s="128">
        <f t="shared" si="17"/>
        <v>7942051</v>
      </c>
      <c r="AG64" s="129">
        <v>0.02</v>
      </c>
      <c r="AH64" s="130">
        <v>13349785</v>
      </c>
      <c r="AI64" s="130">
        <v>0</v>
      </c>
      <c r="AJ64" s="130">
        <v>0</v>
      </c>
      <c r="AK64" s="131">
        <f t="shared" si="18"/>
        <v>13349785</v>
      </c>
      <c r="AL64" s="128">
        <v>600589050</v>
      </c>
      <c r="AM64" s="128">
        <f t="shared" si="29"/>
        <v>667489250</v>
      </c>
      <c r="AN64" s="129">
        <f t="shared" si="19"/>
        <v>0.11139097524338813</v>
      </c>
      <c r="AO64" s="128">
        <f t="shared" si="20"/>
        <v>667489250</v>
      </c>
      <c r="AP64" s="118">
        <f t="shared" si="26"/>
        <v>0.02</v>
      </c>
      <c r="AQ64" s="118">
        <f t="shared" si="27"/>
        <v>0</v>
      </c>
      <c r="AR64" s="128">
        <v>365521</v>
      </c>
      <c r="AS64" s="128">
        <f t="shared" si="28"/>
        <v>21657357</v>
      </c>
      <c r="AT64" s="128">
        <f>ROUND(AS64/'3_Levels 1&amp;2'!C64,2)</f>
        <v>2809.36</v>
      </c>
    </row>
    <row r="65" spans="1:46" ht="15" customHeight="1" x14ac:dyDescent="0.2">
      <c r="A65" s="115">
        <v>59</v>
      </c>
      <c r="B65" s="974" t="s">
        <v>62</v>
      </c>
      <c r="C65" s="128">
        <v>145622620</v>
      </c>
      <c r="D65" s="128">
        <v>42374660</v>
      </c>
      <c r="E65" s="117">
        <f t="shared" si="10"/>
        <v>103247960</v>
      </c>
      <c r="F65" s="117">
        <v>99650485</v>
      </c>
      <c r="G65" s="118">
        <f t="shared" si="11"/>
        <v>3.6100928159055121E-2</v>
      </c>
      <c r="H65" s="119">
        <f t="shared" si="22"/>
        <v>103247960</v>
      </c>
      <c r="I65" s="120">
        <v>3.91</v>
      </c>
      <c r="J65" s="121">
        <v>397338</v>
      </c>
      <c r="K65" s="120">
        <v>15.07</v>
      </c>
      <c r="L65" s="121">
        <v>1531429</v>
      </c>
      <c r="M65" s="122">
        <v>0</v>
      </c>
      <c r="N65" s="122">
        <v>5.19</v>
      </c>
      <c r="O65" s="122">
        <v>1</v>
      </c>
      <c r="P65" s="121">
        <v>37035</v>
      </c>
      <c r="Q65" s="117">
        <f t="shared" si="12"/>
        <v>1965802</v>
      </c>
      <c r="R65" s="122">
        <v>0</v>
      </c>
      <c r="S65" s="121">
        <v>0</v>
      </c>
      <c r="T65" s="122">
        <v>0</v>
      </c>
      <c r="U65" s="122">
        <v>14</v>
      </c>
      <c r="V65" s="122">
        <v>1</v>
      </c>
      <c r="W65" s="121">
        <v>1095567</v>
      </c>
      <c r="X65" s="117">
        <f t="shared" si="13"/>
        <v>1095567</v>
      </c>
      <c r="Y65" s="124">
        <f t="shared" si="14"/>
        <v>18.98</v>
      </c>
      <c r="Z65" s="117">
        <f t="shared" si="15"/>
        <v>1928767</v>
      </c>
      <c r="AA65" s="117">
        <f t="shared" si="16"/>
        <v>1132602</v>
      </c>
      <c r="AB65" s="125">
        <f t="shared" si="23"/>
        <v>10.61</v>
      </c>
      <c r="AC65" s="126">
        <f t="shared" si="24"/>
        <v>19.04</v>
      </c>
      <c r="AD65" s="127">
        <f t="shared" si="25"/>
        <v>29.65</v>
      </c>
      <c r="AE65" s="128">
        <v>0</v>
      </c>
      <c r="AF65" s="128">
        <f t="shared" si="17"/>
        <v>3061369</v>
      </c>
      <c r="AG65" s="129">
        <v>0.02</v>
      </c>
      <c r="AH65" s="130">
        <v>5096316</v>
      </c>
      <c r="AI65" s="130">
        <v>0</v>
      </c>
      <c r="AJ65" s="130">
        <v>0</v>
      </c>
      <c r="AK65" s="131">
        <f t="shared" si="18"/>
        <v>5096316</v>
      </c>
      <c r="AL65" s="128">
        <v>244164350</v>
      </c>
      <c r="AM65" s="128">
        <f t="shared" si="29"/>
        <v>254815800</v>
      </c>
      <c r="AN65" s="129">
        <f t="shared" si="19"/>
        <v>4.3624099914668132E-2</v>
      </c>
      <c r="AO65" s="128">
        <f t="shared" si="20"/>
        <v>254815800</v>
      </c>
      <c r="AP65" s="118">
        <f t="shared" si="26"/>
        <v>0.02</v>
      </c>
      <c r="AQ65" s="118">
        <f t="shared" si="27"/>
        <v>0</v>
      </c>
      <c r="AR65" s="128">
        <v>162491</v>
      </c>
      <c r="AS65" s="128">
        <f t="shared" si="28"/>
        <v>8320176</v>
      </c>
      <c r="AT65" s="128">
        <f>ROUND(AS65/'3_Levels 1&amp;2'!C65,2)</f>
        <v>1726.18</v>
      </c>
    </row>
    <row r="66" spans="1:46" ht="15" customHeight="1" x14ac:dyDescent="0.2">
      <c r="A66" s="134">
        <v>60</v>
      </c>
      <c r="B66" s="975" t="s">
        <v>63</v>
      </c>
      <c r="C66" s="146">
        <v>310981140</v>
      </c>
      <c r="D66" s="146">
        <v>55269138</v>
      </c>
      <c r="E66" s="136">
        <f t="shared" si="10"/>
        <v>255712002</v>
      </c>
      <c r="F66" s="136">
        <v>251718988</v>
      </c>
      <c r="G66" s="137">
        <f t="shared" si="11"/>
        <v>1.586298289106422E-2</v>
      </c>
      <c r="H66" s="138">
        <f t="shared" si="22"/>
        <v>255712002</v>
      </c>
      <c r="I66" s="139">
        <v>4.22</v>
      </c>
      <c r="J66" s="140">
        <v>1065125</v>
      </c>
      <c r="K66" s="139">
        <v>11.57</v>
      </c>
      <c r="L66" s="140">
        <v>2918876</v>
      </c>
      <c r="M66" s="141">
        <v>0</v>
      </c>
      <c r="N66" s="141">
        <v>26.7</v>
      </c>
      <c r="O66" s="141">
        <v>5</v>
      </c>
      <c r="P66" s="140">
        <v>1849831</v>
      </c>
      <c r="Q66" s="136">
        <f t="shared" si="12"/>
        <v>5833832</v>
      </c>
      <c r="R66" s="141">
        <v>0</v>
      </c>
      <c r="S66" s="140">
        <v>0</v>
      </c>
      <c r="T66" s="141">
        <v>0</v>
      </c>
      <c r="U66" s="141">
        <v>33</v>
      </c>
      <c r="V66" s="141">
        <v>6</v>
      </c>
      <c r="W66" s="140">
        <v>6618353</v>
      </c>
      <c r="X66" s="136">
        <f t="shared" si="13"/>
        <v>6618353</v>
      </c>
      <c r="Y66" s="142">
        <f t="shared" si="14"/>
        <v>15.79</v>
      </c>
      <c r="Z66" s="136">
        <f t="shared" si="15"/>
        <v>3984001</v>
      </c>
      <c r="AA66" s="136">
        <f t="shared" si="16"/>
        <v>8468184</v>
      </c>
      <c r="AB66" s="143">
        <f t="shared" si="23"/>
        <v>25.88</v>
      </c>
      <c r="AC66" s="144">
        <f t="shared" si="24"/>
        <v>22.81</v>
      </c>
      <c r="AD66" s="145">
        <f t="shared" si="25"/>
        <v>48.7</v>
      </c>
      <c r="AE66" s="146">
        <v>0</v>
      </c>
      <c r="AF66" s="146">
        <f t="shared" si="17"/>
        <v>12452185</v>
      </c>
      <c r="AG66" s="147">
        <v>2.1299999999999999E-2</v>
      </c>
      <c r="AH66" s="148">
        <v>14728534</v>
      </c>
      <c r="AI66" s="148">
        <v>0</v>
      </c>
      <c r="AJ66" s="1229">
        <v>0</v>
      </c>
      <c r="AK66" s="149">
        <f t="shared" si="18"/>
        <v>14728534</v>
      </c>
      <c r="AL66" s="146">
        <v>650702347</v>
      </c>
      <c r="AM66" s="146">
        <f t="shared" si="29"/>
        <v>691480469</v>
      </c>
      <c r="AN66" s="147">
        <f t="shared" si="19"/>
        <v>6.2667857566525723E-2</v>
      </c>
      <c r="AO66" s="146">
        <f t="shared" si="20"/>
        <v>691480469</v>
      </c>
      <c r="AP66" s="137">
        <f t="shared" si="26"/>
        <v>2.1300000014895577E-2</v>
      </c>
      <c r="AQ66" s="137">
        <f t="shared" si="27"/>
        <v>0</v>
      </c>
      <c r="AR66" s="146">
        <v>295283</v>
      </c>
      <c r="AS66" s="146">
        <f t="shared" si="28"/>
        <v>27476002</v>
      </c>
      <c r="AT66" s="146">
        <f>ROUND(AS66/'3_Levels 1&amp;2'!C66,2)</f>
        <v>4944.3900000000003</v>
      </c>
    </row>
    <row r="67" spans="1:46" ht="15" customHeight="1" x14ac:dyDescent="0.2">
      <c r="A67" s="115">
        <v>61</v>
      </c>
      <c r="B67" s="974" t="s">
        <v>64</v>
      </c>
      <c r="C67" s="128">
        <v>516579610</v>
      </c>
      <c r="D67" s="128">
        <v>48826728</v>
      </c>
      <c r="E67" s="117">
        <f t="shared" si="10"/>
        <v>467752882</v>
      </c>
      <c r="F67" s="117">
        <v>427957220</v>
      </c>
      <c r="G67" s="118">
        <f t="shared" si="11"/>
        <v>9.2989813327603171E-2</v>
      </c>
      <c r="H67" s="119">
        <f t="shared" si="22"/>
        <v>467752882</v>
      </c>
      <c r="I67" s="120">
        <v>4.3899999999999997</v>
      </c>
      <c r="J67" s="121">
        <v>2050724</v>
      </c>
      <c r="K67" s="120">
        <v>39</v>
      </c>
      <c r="L67" s="121">
        <v>18218278</v>
      </c>
      <c r="M67" s="122">
        <v>0</v>
      </c>
      <c r="N67" s="122">
        <v>0</v>
      </c>
      <c r="O67" s="122">
        <v>0</v>
      </c>
      <c r="P67" s="121">
        <v>0</v>
      </c>
      <c r="Q67" s="117">
        <f t="shared" si="12"/>
        <v>20269002</v>
      </c>
      <c r="R67" s="123">
        <v>14.75</v>
      </c>
      <c r="S67" s="121">
        <v>6890246</v>
      </c>
      <c r="T67" s="122">
        <v>0</v>
      </c>
      <c r="U67" s="122">
        <v>0</v>
      </c>
      <c r="V67" s="122">
        <v>0</v>
      </c>
      <c r="W67" s="121">
        <v>0</v>
      </c>
      <c r="X67" s="117">
        <f t="shared" si="13"/>
        <v>6890246</v>
      </c>
      <c r="Y67" s="124">
        <f t="shared" si="14"/>
        <v>58.14</v>
      </c>
      <c r="Z67" s="117">
        <f t="shared" si="15"/>
        <v>27159248</v>
      </c>
      <c r="AA67" s="117">
        <f t="shared" si="16"/>
        <v>0</v>
      </c>
      <c r="AB67" s="125">
        <f t="shared" si="23"/>
        <v>14.73</v>
      </c>
      <c r="AC67" s="126">
        <f t="shared" si="24"/>
        <v>43.33</v>
      </c>
      <c r="AD67" s="127">
        <f t="shared" si="25"/>
        <v>58.06</v>
      </c>
      <c r="AE67" s="128">
        <v>0</v>
      </c>
      <c r="AF67" s="128">
        <f t="shared" si="17"/>
        <v>27159248</v>
      </c>
      <c r="AG67" s="129">
        <v>0.02</v>
      </c>
      <c r="AH67" s="130">
        <v>15844103</v>
      </c>
      <c r="AI67" s="130">
        <v>0</v>
      </c>
      <c r="AJ67" s="130">
        <v>0</v>
      </c>
      <c r="AK67" s="131">
        <f t="shared" si="18"/>
        <v>15844103</v>
      </c>
      <c r="AL67" s="128">
        <v>772525900</v>
      </c>
      <c r="AM67" s="128">
        <f t="shared" si="29"/>
        <v>792205150</v>
      </c>
      <c r="AN67" s="132">
        <f t="shared" si="19"/>
        <v>2.5473903205057592E-2</v>
      </c>
      <c r="AO67" s="133">
        <f t="shared" si="20"/>
        <v>792205150</v>
      </c>
      <c r="AP67" s="118">
        <f t="shared" si="26"/>
        <v>0.02</v>
      </c>
      <c r="AQ67" s="118">
        <f t="shared" si="27"/>
        <v>0</v>
      </c>
      <c r="AR67" s="128">
        <v>183961</v>
      </c>
      <c r="AS67" s="128">
        <f t="shared" si="28"/>
        <v>43187312</v>
      </c>
      <c r="AT67" s="128">
        <f>ROUND(AS67/'3_Levels 1&amp;2'!C67,2)</f>
        <v>11104.99</v>
      </c>
    </row>
    <row r="68" spans="1:46" ht="15" customHeight="1" x14ac:dyDescent="0.2">
      <c r="A68" s="115">
        <v>62</v>
      </c>
      <c r="B68" s="974" t="s">
        <v>65</v>
      </c>
      <c r="C68" s="128">
        <v>83778910</v>
      </c>
      <c r="D68" s="128">
        <v>17871219</v>
      </c>
      <c r="E68" s="117">
        <f t="shared" si="10"/>
        <v>65907691</v>
      </c>
      <c r="F68" s="117">
        <v>62589603</v>
      </c>
      <c r="G68" s="118">
        <f t="shared" si="11"/>
        <v>5.3013405437321595E-2</v>
      </c>
      <c r="H68" s="119">
        <f t="shared" si="22"/>
        <v>65907691</v>
      </c>
      <c r="I68" s="120">
        <v>7.5</v>
      </c>
      <c r="J68" s="121">
        <v>494177</v>
      </c>
      <c r="K68" s="120">
        <v>18.670000000000002</v>
      </c>
      <c r="L68" s="121">
        <v>1230153</v>
      </c>
      <c r="M68" s="122">
        <v>4.74</v>
      </c>
      <c r="N68" s="122">
        <v>4.74</v>
      </c>
      <c r="O68" s="122">
        <v>1</v>
      </c>
      <c r="P68" s="121">
        <v>143463</v>
      </c>
      <c r="Q68" s="117">
        <f t="shared" si="12"/>
        <v>1867793</v>
      </c>
      <c r="R68" s="122">
        <v>0</v>
      </c>
      <c r="S68" s="121">
        <v>0</v>
      </c>
      <c r="T68" s="122">
        <v>0</v>
      </c>
      <c r="U68" s="122">
        <v>0</v>
      </c>
      <c r="V68" s="122">
        <v>0</v>
      </c>
      <c r="W68" s="121">
        <v>0</v>
      </c>
      <c r="X68" s="117">
        <f t="shared" si="13"/>
        <v>0</v>
      </c>
      <c r="Y68" s="124">
        <f t="shared" si="14"/>
        <v>26.17</v>
      </c>
      <c r="Z68" s="117">
        <f>J68+L68+S68</f>
        <v>1724330</v>
      </c>
      <c r="AA68" s="117">
        <f t="shared" si="16"/>
        <v>143463</v>
      </c>
      <c r="AB68" s="125">
        <f t="shared" si="23"/>
        <v>0</v>
      </c>
      <c r="AC68" s="126">
        <f t="shared" si="24"/>
        <v>28.34</v>
      </c>
      <c r="AD68" s="127">
        <f t="shared" si="25"/>
        <v>28.34</v>
      </c>
      <c r="AE68" s="128">
        <v>0</v>
      </c>
      <c r="AF68" s="128">
        <f t="shared" si="17"/>
        <v>1867793</v>
      </c>
      <c r="AG68" s="129">
        <v>0.02</v>
      </c>
      <c r="AH68" s="130">
        <v>2897892</v>
      </c>
      <c r="AI68" s="130">
        <v>0</v>
      </c>
      <c r="AJ68" s="130">
        <v>0</v>
      </c>
      <c r="AK68" s="131">
        <f t="shared" si="18"/>
        <v>2897892</v>
      </c>
      <c r="AL68" s="128">
        <v>134945850</v>
      </c>
      <c r="AM68" s="128">
        <f t="shared" si="29"/>
        <v>144894600</v>
      </c>
      <c r="AN68" s="132">
        <f t="shared" si="19"/>
        <v>7.3724015966404308E-2</v>
      </c>
      <c r="AO68" s="133">
        <f t="shared" si="20"/>
        <v>144894600</v>
      </c>
      <c r="AP68" s="118">
        <f t="shared" si="26"/>
        <v>0.02</v>
      </c>
      <c r="AQ68" s="118">
        <f t="shared" si="27"/>
        <v>0</v>
      </c>
      <c r="AR68" s="128">
        <v>80380</v>
      </c>
      <c r="AS68" s="128">
        <f t="shared" si="28"/>
        <v>4846065</v>
      </c>
      <c r="AT68" s="128">
        <f>ROUND(AS68/'3_Levels 1&amp;2'!C68,2)</f>
        <v>2638.03</v>
      </c>
    </row>
    <row r="69" spans="1:46" ht="15" customHeight="1" x14ac:dyDescent="0.2">
      <c r="A69" s="115">
        <v>63</v>
      </c>
      <c r="B69" s="974" t="s">
        <v>66</v>
      </c>
      <c r="C69" s="128">
        <v>398003176</v>
      </c>
      <c r="D69" s="128">
        <v>18170566</v>
      </c>
      <c r="E69" s="117">
        <f t="shared" si="10"/>
        <v>379832610</v>
      </c>
      <c r="F69" s="117">
        <v>362212188</v>
      </c>
      <c r="G69" s="118">
        <f t="shared" si="11"/>
        <v>4.8646684412507954E-2</v>
      </c>
      <c r="H69" s="119">
        <f t="shared" si="22"/>
        <v>379832610</v>
      </c>
      <c r="I69" s="120">
        <v>4.46</v>
      </c>
      <c r="J69" s="121">
        <v>1686118</v>
      </c>
      <c r="K69" s="120">
        <v>29.5</v>
      </c>
      <c r="L69" s="121">
        <v>10847648</v>
      </c>
      <c r="M69" s="122">
        <v>0</v>
      </c>
      <c r="N69" s="122">
        <v>0</v>
      </c>
      <c r="O69" s="122">
        <v>0</v>
      </c>
      <c r="P69" s="121">
        <v>0</v>
      </c>
      <c r="Q69" s="117">
        <f t="shared" si="12"/>
        <v>12533766</v>
      </c>
      <c r="R69" s="122">
        <v>5.8</v>
      </c>
      <c r="S69" s="121">
        <v>2192386</v>
      </c>
      <c r="T69" s="122">
        <v>0</v>
      </c>
      <c r="U69" s="122">
        <v>0</v>
      </c>
      <c r="V69" s="122">
        <v>0</v>
      </c>
      <c r="W69" s="121">
        <v>0</v>
      </c>
      <c r="X69" s="117">
        <f t="shared" si="13"/>
        <v>2192386</v>
      </c>
      <c r="Y69" s="124">
        <f t="shared" si="14"/>
        <v>39.76</v>
      </c>
      <c r="Z69" s="117">
        <f t="shared" si="15"/>
        <v>14726152</v>
      </c>
      <c r="AA69" s="117">
        <f t="shared" si="16"/>
        <v>0</v>
      </c>
      <c r="AB69" s="125">
        <f t="shared" si="23"/>
        <v>5.77</v>
      </c>
      <c r="AC69" s="126">
        <f t="shared" si="24"/>
        <v>33</v>
      </c>
      <c r="AD69" s="127">
        <f t="shared" si="25"/>
        <v>38.770000000000003</v>
      </c>
      <c r="AE69" s="128">
        <v>0</v>
      </c>
      <c r="AF69" s="128">
        <f t="shared" si="17"/>
        <v>14726152</v>
      </c>
      <c r="AG69" s="129">
        <v>0.03</v>
      </c>
      <c r="AH69" s="130">
        <v>7572800</v>
      </c>
      <c r="AI69" s="130">
        <v>0</v>
      </c>
      <c r="AJ69" s="130">
        <v>0</v>
      </c>
      <c r="AK69" s="131">
        <f t="shared" si="18"/>
        <v>7572800</v>
      </c>
      <c r="AL69" s="128">
        <v>280518933</v>
      </c>
      <c r="AM69" s="128">
        <f t="shared" si="29"/>
        <v>252426667</v>
      </c>
      <c r="AN69" s="129">
        <f t="shared" si="19"/>
        <v>-0.10014392147998082</v>
      </c>
      <c r="AO69" s="128">
        <f t="shared" si="20"/>
        <v>252426667</v>
      </c>
      <c r="AP69" s="118">
        <f t="shared" si="26"/>
        <v>2.9999999960384535E-2</v>
      </c>
      <c r="AQ69" s="118">
        <f t="shared" si="27"/>
        <v>0</v>
      </c>
      <c r="AR69" s="128">
        <v>57832</v>
      </c>
      <c r="AS69" s="128">
        <f t="shared" si="28"/>
        <v>22356784</v>
      </c>
      <c r="AT69" s="128">
        <f>ROUND(AS69/'3_Levels 1&amp;2'!C69,2)</f>
        <v>10805.6</v>
      </c>
    </row>
    <row r="70" spans="1:46" ht="15" customHeight="1" x14ac:dyDescent="0.2">
      <c r="A70" s="115">
        <v>64</v>
      </c>
      <c r="B70" s="974" t="s">
        <v>67</v>
      </c>
      <c r="C70" s="128">
        <v>87645820</v>
      </c>
      <c r="D70" s="128">
        <v>17223456</v>
      </c>
      <c r="E70" s="117">
        <f t="shared" si="10"/>
        <v>70422364</v>
      </c>
      <c r="F70" s="117">
        <v>69745996</v>
      </c>
      <c r="G70" s="118">
        <f t="shared" si="11"/>
        <v>9.697588948331887E-3</v>
      </c>
      <c r="H70" s="119">
        <f t="shared" si="22"/>
        <v>70422364</v>
      </c>
      <c r="I70" s="120">
        <v>4.93</v>
      </c>
      <c r="J70" s="121">
        <v>346246</v>
      </c>
      <c r="K70" s="120">
        <v>15.72</v>
      </c>
      <c r="L70" s="121">
        <v>1104063</v>
      </c>
      <c r="M70" s="122">
        <v>0</v>
      </c>
      <c r="N70" s="122">
        <v>3.44</v>
      </c>
      <c r="O70" s="122">
        <v>2</v>
      </c>
      <c r="P70" s="121">
        <v>189375</v>
      </c>
      <c r="Q70" s="117">
        <f t="shared" si="12"/>
        <v>1639684</v>
      </c>
      <c r="R70" s="122">
        <v>0</v>
      </c>
      <c r="S70" s="121">
        <v>0</v>
      </c>
      <c r="T70" s="122">
        <v>0</v>
      </c>
      <c r="U70" s="122">
        <v>35</v>
      </c>
      <c r="V70" s="122">
        <v>0</v>
      </c>
      <c r="W70" s="121">
        <v>513505</v>
      </c>
      <c r="X70" s="117">
        <f t="shared" si="13"/>
        <v>513505</v>
      </c>
      <c r="Y70" s="124">
        <f t="shared" si="14"/>
        <v>20.65</v>
      </c>
      <c r="Z70" s="117">
        <f t="shared" si="15"/>
        <v>1450309</v>
      </c>
      <c r="AA70" s="117">
        <f t="shared" si="16"/>
        <v>702880</v>
      </c>
      <c r="AB70" s="125">
        <f t="shared" si="23"/>
        <v>7.29</v>
      </c>
      <c r="AC70" s="126">
        <f t="shared" si="24"/>
        <v>23.28</v>
      </c>
      <c r="AD70" s="127">
        <f t="shared" si="25"/>
        <v>30.58</v>
      </c>
      <c r="AE70" s="128">
        <v>0</v>
      </c>
      <c r="AF70" s="128">
        <f t="shared" si="17"/>
        <v>2153189</v>
      </c>
      <c r="AG70" s="129">
        <v>0.02</v>
      </c>
      <c r="AH70" s="130">
        <v>4292312</v>
      </c>
      <c r="AI70" s="130">
        <v>0</v>
      </c>
      <c r="AJ70" s="130">
        <v>0</v>
      </c>
      <c r="AK70" s="131">
        <f t="shared" si="18"/>
        <v>4292312</v>
      </c>
      <c r="AL70" s="128">
        <v>219628850</v>
      </c>
      <c r="AM70" s="128">
        <f t="shared" si="29"/>
        <v>214615600</v>
      </c>
      <c r="AN70" s="129">
        <f t="shared" si="19"/>
        <v>-2.2826008513908806E-2</v>
      </c>
      <c r="AO70" s="128">
        <f t="shared" si="20"/>
        <v>214615600</v>
      </c>
      <c r="AP70" s="118">
        <f t="shared" si="26"/>
        <v>0.02</v>
      </c>
      <c r="AQ70" s="118">
        <f t="shared" si="27"/>
        <v>0</v>
      </c>
      <c r="AR70" s="128">
        <v>226626</v>
      </c>
      <c r="AS70" s="128">
        <f t="shared" si="28"/>
        <v>6672127</v>
      </c>
      <c r="AT70" s="128">
        <f>ROUND(AS70/'3_Levels 1&amp;2'!C70,2)</f>
        <v>3522.77</v>
      </c>
    </row>
    <row r="71" spans="1:46" ht="15" customHeight="1" x14ac:dyDescent="0.2">
      <c r="A71" s="134">
        <v>65</v>
      </c>
      <c r="B71" s="975" t="s">
        <v>68</v>
      </c>
      <c r="C71" s="146">
        <v>438130356</v>
      </c>
      <c r="D71" s="146">
        <v>43177564</v>
      </c>
      <c r="E71" s="136">
        <f t="shared" si="10"/>
        <v>394952792</v>
      </c>
      <c r="F71" s="136">
        <v>395614066</v>
      </c>
      <c r="G71" s="137">
        <f t="shared" si="11"/>
        <v>-1.6715128627403254E-3</v>
      </c>
      <c r="H71" s="138">
        <f t="shared" si="22"/>
        <v>394952792</v>
      </c>
      <c r="I71" s="139">
        <v>7.07</v>
      </c>
      <c r="J71" s="140">
        <v>2838819</v>
      </c>
      <c r="K71" s="139">
        <v>20.56</v>
      </c>
      <c r="L71" s="140">
        <v>8250319</v>
      </c>
      <c r="M71" s="141">
        <v>0</v>
      </c>
      <c r="N71" s="141">
        <v>0</v>
      </c>
      <c r="O71" s="141">
        <v>0</v>
      </c>
      <c r="P71" s="140">
        <v>0</v>
      </c>
      <c r="Q71" s="136">
        <f t="shared" si="12"/>
        <v>11089138</v>
      </c>
      <c r="R71" s="141">
        <v>7.85</v>
      </c>
      <c r="S71" s="140">
        <v>3180947</v>
      </c>
      <c r="T71" s="141">
        <v>0</v>
      </c>
      <c r="U71" s="141">
        <v>0</v>
      </c>
      <c r="V71" s="141">
        <v>0</v>
      </c>
      <c r="W71" s="140">
        <v>0</v>
      </c>
      <c r="X71" s="136">
        <f t="shared" si="13"/>
        <v>3180947</v>
      </c>
      <c r="Y71" s="142">
        <f t="shared" si="14"/>
        <v>35.479999999999997</v>
      </c>
      <c r="Z71" s="136">
        <f t="shared" si="15"/>
        <v>14270085</v>
      </c>
      <c r="AA71" s="136">
        <f t="shared" si="16"/>
        <v>0</v>
      </c>
      <c r="AB71" s="143">
        <f t="shared" ref="AB71:AB76" si="30">ROUND((X71/E71)*1000,2)</f>
        <v>8.0500000000000007</v>
      </c>
      <c r="AC71" s="144">
        <f t="shared" ref="AC71:AC76" si="31">ROUND((Q71/E71)*1000,2)</f>
        <v>28.08</v>
      </c>
      <c r="AD71" s="145">
        <f t="shared" ref="AD71:AD76" si="32">ROUND((AF71/E71)*1000,2)</f>
        <v>36.130000000000003</v>
      </c>
      <c r="AE71" s="146">
        <v>0</v>
      </c>
      <c r="AF71" s="146">
        <f t="shared" si="17"/>
        <v>14270085</v>
      </c>
      <c r="AG71" s="147">
        <v>0.02</v>
      </c>
      <c r="AH71" s="148">
        <v>27898691</v>
      </c>
      <c r="AI71" s="148">
        <v>0</v>
      </c>
      <c r="AJ71" s="1229">
        <v>0</v>
      </c>
      <c r="AK71" s="149">
        <f t="shared" si="18"/>
        <v>27898691</v>
      </c>
      <c r="AL71" s="146">
        <v>1429659600</v>
      </c>
      <c r="AM71" s="146">
        <f t="shared" si="29"/>
        <v>1394934550</v>
      </c>
      <c r="AN71" s="147">
        <f t="shared" si="19"/>
        <v>-2.4289033557358689E-2</v>
      </c>
      <c r="AO71" s="146">
        <f t="shared" si="20"/>
        <v>1394934550</v>
      </c>
      <c r="AP71" s="137">
        <f t="shared" si="26"/>
        <v>0.02</v>
      </c>
      <c r="AQ71" s="137">
        <f t="shared" si="27"/>
        <v>0</v>
      </c>
      <c r="AR71" s="146">
        <v>258060</v>
      </c>
      <c r="AS71" s="146">
        <f>AR71+AF71+AK71</f>
        <v>42426836</v>
      </c>
      <c r="AT71" s="146">
        <f>ROUND(AS71/'3_Levels 1&amp;2'!C71,2)</f>
        <v>5423.35</v>
      </c>
    </row>
    <row r="72" spans="1:46" ht="15" customHeight="1" x14ac:dyDescent="0.2">
      <c r="A72" s="115">
        <v>66</v>
      </c>
      <c r="B72" s="974" t="s">
        <v>69</v>
      </c>
      <c r="C72" s="128">
        <v>109131700</v>
      </c>
      <c r="D72" s="128">
        <v>19123250</v>
      </c>
      <c r="E72" s="117">
        <f>C72-D72</f>
        <v>90008450</v>
      </c>
      <c r="F72" s="117">
        <v>87460680</v>
      </c>
      <c r="G72" s="118">
        <f>(E72-F72)/F72</f>
        <v>2.9130461825817043E-2</v>
      </c>
      <c r="H72" s="119">
        <f t="shared" si="22"/>
        <v>90008450</v>
      </c>
      <c r="I72" s="120">
        <v>6.43</v>
      </c>
      <c r="J72" s="121">
        <v>555179</v>
      </c>
      <c r="K72" s="120">
        <v>56.61</v>
      </c>
      <c r="L72" s="121">
        <v>5104479</v>
      </c>
      <c r="M72" s="122">
        <v>0</v>
      </c>
      <c r="N72" s="122">
        <v>0</v>
      </c>
      <c r="O72" s="122">
        <v>0</v>
      </c>
      <c r="P72" s="121">
        <v>0</v>
      </c>
      <c r="Q72" s="117">
        <f>J72+L72+P72</f>
        <v>5659658</v>
      </c>
      <c r="R72" s="123">
        <v>0</v>
      </c>
      <c r="S72" s="121">
        <v>0</v>
      </c>
      <c r="T72" s="122">
        <v>0</v>
      </c>
      <c r="U72" s="122">
        <v>0</v>
      </c>
      <c r="V72" s="122">
        <v>0</v>
      </c>
      <c r="W72" s="121">
        <v>0</v>
      </c>
      <c r="X72" s="117">
        <f>S72+W72</f>
        <v>0</v>
      </c>
      <c r="Y72" s="124">
        <f t="shared" ref="Y72:Z74" si="33">I72+K72+R72</f>
        <v>63.04</v>
      </c>
      <c r="Z72" s="117">
        <f t="shared" si="33"/>
        <v>5659658</v>
      </c>
      <c r="AA72" s="117">
        <f>P72+W72</f>
        <v>0</v>
      </c>
      <c r="AB72" s="125">
        <f t="shared" si="30"/>
        <v>0</v>
      </c>
      <c r="AC72" s="126">
        <f t="shared" si="31"/>
        <v>62.88</v>
      </c>
      <c r="AD72" s="127">
        <f t="shared" si="32"/>
        <v>62.88</v>
      </c>
      <c r="AE72" s="128">
        <v>0</v>
      </c>
      <c r="AF72" s="128">
        <f>X72+Q72+AE72</f>
        <v>5659658</v>
      </c>
      <c r="AG72" s="129">
        <v>0.01</v>
      </c>
      <c r="AH72" s="130">
        <v>3002148</v>
      </c>
      <c r="AI72" s="130">
        <v>0</v>
      </c>
      <c r="AJ72" s="130">
        <v>0</v>
      </c>
      <c r="AK72" s="131">
        <f>AH72+AI72+AJ72</f>
        <v>3002148</v>
      </c>
      <c r="AL72" s="128">
        <v>287435700</v>
      </c>
      <c r="AM72" s="128">
        <f t="shared" si="29"/>
        <v>300214800</v>
      </c>
      <c r="AN72" s="132">
        <f>(AM72-AL72)/AL72</f>
        <v>4.4458986827314771E-2</v>
      </c>
      <c r="AO72" s="133">
        <f>IF((AM72-AL72)/AL72&gt;$AO$3,AL72*(1+$AO$3),AM72)</f>
        <v>300214800</v>
      </c>
      <c r="AP72" s="118">
        <f t="shared" si="26"/>
        <v>0.01</v>
      </c>
      <c r="AQ72" s="118">
        <f t="shared" si="27"/>
        <v>0</v>
      </c>
      <c r="AR72" s="128">
        <v>194122</v>
      </c>
      <c r="AS72" s="128">
        <f>AR72+AF72+AK72</f>
        <v>8855928</v>
      </c>
      <c r="AT72" s="128">
        <f>ROUND(AS72/'3_Levels 1&amp;2'!C72,2)</f>
        <v>4695.6099999999997</v>
      </c>
    </row>
    <row r="73" spans="1:46" s="150" customFormat="1" ht="15" customHeight="1" x14ac:dyDescent="0.2">
      <c r="A73" s="115">
        <v>67</v>
      </c>
      <c r="B73" s="974" t="s">
        <v>3</v>
      </c>
      <c r="C73" s="128">
        <v>347052111.07999998</v>
      </c>
      <c r="D73" s="117">
        <v>47329540</v>
      </c>
      <c r="E73" s="117">
        <f>C73-D73</f>
        <v>299722571.07999998</v>
      </c>
      <c r="F73" s="117">
        <v>287042433.10999995</v>
      </c>
      <c r="G73" s="118">
        <f>(E73-F73)/F73</f>
        <v>4.4175134082495619E-2</v>
      </c>
      <c r="H73" s="119">
        <f t="shared" si="22"/>
        <v>299722571.07999998</v>
      </c>
      <c r="I73" s="120">
        <v>0</v>
      </c>
      <c r="J73" s="121">
        <v>0</v>
      </c>
      <c r="K73" s="120">
        <v>0</v>
      </c>
      <c r="L73" s="121">
        <v>0</v>
      </c>
      <c r="M73" s="122">
        <v>0</v>
      </c>
      <c r="N73" s="122">
        <v>38.200000000000003</v>
      </c>
      <c r="O73" s="122">
        <v>1</v>
      </c>
      <c r="P73" s="121">
        <v>11767682</v>
      </c>
      <c r="Q73" s="117">
        <f>J73+L73+P73</f>
        <v>11767682</v>
      </c>
      <c r="R73" s="122">
        <v>0</v>
      </c>
      <c r="S73" s="121">
        <v>0</v>
      </c>
      <c r="T73" s="122">
        <v>0</v>
      </c>
      <c r="U73" s="122">
        <v>34</v>
      </c>
      <c r="V73" s="122">
        <v>1</v>
      </c>
      <c r="W73" s="121">
        <v>10460791</v>
      </c>
      <c r="X73" s="117">
        <f>S73+W73</f>
        <v>10460791</v>
      </c>
      <c r="Y73" s="124">
        <f t="shared" si="33"/>
        <v>0</v>
      </c>
      <c r="Z73" s="117">
        <f t="shared" si="33"/>
        <v>0</v>
      </c>
      <c r="AA73" s="117">
        <f>P73+W73</f>
        <v>22228473</v>
      </c>
      <c r="AB73" s="125">
        <f t="shared" si="30"/>
        <v>34.9</v>
      </c>
      <c r="AC73" s="126">
        <f t="shared" si="31"/>
        <v>39.26</v>
      </c>
      <c r="AD73" s="127">
        <f t="shared" si="32"/>
        <v>74.16</v>
      </c>
      <c r="AE73" s="128">
        <v>0</v>
      </c>
      <c r="AF73" s="128">
        <f>X73+Q73+AE73</f>
        <v>22228473</v>
      </c>
      <c r="AG73" s="129">
        <v>0.02</v>
      </c>
      <c r="AH73" s="130">
        <v>10164103</v>
      </c>
      <c r="AI73" s="130">
        <v>0</v>
      </c>
      <c r="AJ73" s="130">
        <v>0</v>
      </c>
      <c r="AK73" s="131">
        <f>AH73+AI73+AJ73</f>
        <v>10164103</v>
      </c>
      <c r="AL73" s="128">
        <v>497616200</v>
      </c>
      <c r="AM73" s="128">
        <f t="shared" si="29"/>
        <v>508205150</v>
      </c>
      <c r="AN73" s="132">
        <f>(AM73-AL73)/AL73</f>
        <v>2.1279351435905824E-2</v>
      </c>
      <c r="AO73" s="133">
        <f>IF((AM73-AL73)/AL73&gt;$AO$3,AL73*(1+$AO$3),AM73)</f>
        <v>508205150</v>
      </c>
      <c r="AP73" s="118">
        <f t="shared" si="26"/>
        <v>0.02</v>
      </c>
      <c r="AQ73" s="118">
        <f t="shared" si="27"/>
        <v>0</v>
      </c>
      <c r="AR73" s="128">
        <v>97336</v>
      </c>
      <c r="AS73" s="128">
        <f>AR73+AF73+AK73</f>
        <v>32489912</v>
      </c>
      <c r="AT73" s="128">
        <f>ROUND(AS73/'3_Levels 1&amp;2'!C73,2)</f>
        <v>6049.14</v>
      </c>
    </row>
    <row r="74" spans="1:46" s="150" customFormat="1" ht="15" customHeight="1" x14ac:dyDescent="0.2">
      <c r="A74" s="115">
        <v>68</v>
      </c>
      <c r="B74" s="116" t="s">
        <v>2</v>
      </c>
      <c r="C74" s="117">
        <v>70681120</v>
      </c>
      <c r="D74" s="117">
        <v>20606000</v>
      </c>
      <c r="E74" s="117">
        <f>C74-D74</f>
        <v>50075120</v>
      </c>
      <c r="F74" s="117">
        <v>45470570.109999999</v>
      </c>
      <c r="G74" s="118">
        <f>(E74-F74)/F74</f>
        <v>0.10126439758421583</v>
      </c>
      <c r="H74" s="119">
        <f t="shared" si="22"/>
        <v>50017627.121000007</v>
      </c>
      <c r="I74" s="120">
        <v>5</v>
      </c>
      <c r="J74" s="121">
        <v>244665</v>
      </c>
      <c r="K74" s="120">
        <v>38.200000000000003</v>
      </c>
      <c r="L74" s="121">
        <v>1878751</v>
      </c>
      <c r="M74" s="122">
        <v>0</v>
      </c>
      <c r="N74" s="122">
        <v>0</v>
      </c>
      <c r="O74" s="122">
        <v>0</v>
      </c>
      <c r="P74" s="121">
        <v>0</v>
      </c>
      <c r="Q74" s="117">
        <f>J74+L74+P74</f>
        <v>2123416</v>
      </c>
      <c r="R74" s="122">
        <v>0</v>
      </c>
      <c r="S74" s="121">
        <v>0</v>
      </c>
      <c r="T74" s="122">
        <v>0</v>
      </c>
      <c r="U74" s="122">
        <v>0</v>
      </c>
      <c r="V74" s="122">
        <v>0</v>
      </c>
      <c r="W74" s="121">
        <v>0</v>
      </c>
      <c r="X74" s="117">
        <f>S74+W74</f>
        <v>0</v>
      </c>
      <c r="Y74" s="124">
        <f t="shared" si="33"/>
        <v>43.2</v>
      </c>
      <c r="Z74" s="117">
        <f t="shared" si="33"/>
        <v>2123416</v>
      </c>
      <c r="AA74" s="117">
        <f>P74+W74</f>
        <v>0</v>
      </c>
      <c r="AB74" s="125">
        <f t="shared" si="30"/>
        <v>0</v>
      </c>
      <c r="AC74" s="126">
        <f t="shared" si="31"/>
        <v>42.4</v>
      </c>
      <c r="AD74" s="127">
        <f t="shared" si="32"/>
        <v>42.4</v>
      </c>
      <c r="AE74" s="128">
        <v>0</v>
      </c>
      <c r="AF74" s="128">
        <f>X74+Q74+AE74</f>
        <v>2123416</v>
      </c>
      <c r="AG74" s="129">
        <v>0.02</v>
      </c>
      <c r="AH74" s="130">
        <v>3694059</v>
      </c>
      <c r="AI74" s="130">
        <v>0</v>
      </c>
      <c r="AJ74" s="130">
        <v>0</v>
      </c>
      <c r="AK74" s="131">
        <f>AH74+AI74+AJ74</f>
        <v>3694059</v>
      </c>
      <c r="AL74" s="128">
        <v>181014800</v>
      </c>
      <c r="AM74" s="128">
        <f t="shared" si="29"/>
        <v>184702950</v>
      </c>
      <c r="AN74" s="129">
        <f>(AM74-AL74)/AL74</f>
        <v>2.0374853326910285E-2</v>
      </c>
      <c r="AO74" s="128">
        <f>IF((AM74-AL74)/AL74&gt;$AO$3,AL74*(1+$AO$3),AM74)</f>
        <v>184702950</v>
      </c>
      <c r="AP74" s="118">
        <f t="shared" si="26"/>
        <v>0.02</v>
      </c>
      <c r="AQ74" s="118">
        <f t="shared" si="27"/>
        <v>0</v>
      </c>
      <c r="AR74" s="128">
        <v>45719</v>
      </c>
      <c r="AS74" s="128">
        <f>AR74+AF74+AK74</f>
        <v>5863194</v>
      </c>
      <c r="AT74" s="128">
        <f>ROUND(AS74/'3_Levels 1&amp;2'!C74,2)</f>
        <v>3799.87</v>
      </c>
    </row>
    <row r="75" spans="1:46" s="168" customFormat="1" ht="15" customHeight="1" x14ac:dyDescent="0.2">
      <c r="A75" s="151">
        <v>69</v>
      </c>
      <c r="B75" s="152" t="s">
        <v>91</v>
      </c>
      <c r="C75" s="153">
        <v>237223305</v>
      </c>
      <c r="D75" s="154">
        <v>68128565</v>
      </c>
      <c r="E75" s="154">
        <f>C75-D75</f>
        <v>169094740</v>
      </c>
      <c r="F75" s="154">
        <v>163910215.36000001</v>
      </c>
      <c r="G75" s="155">
        <f>(E75-F75)/F75</f>
        <v>3.1630271661916176E-2</v>
      </c>
      <c r="H75" s="156">
        <f t="shared" si="22"/>
        <v>169094740</v>
      </c>
      <c r="I75" s="157">
        <v>3.91</v>
      </c>
      <c r="J75" s="153">
        <v>651623</v>
      </c>
      <c r="K75" s="157">
        <v>30.06</v>
      </c>
      <c r="L75" s="153">
        <v>5021151</v>
      </c>
      <c r="M75" s="158">
        <v>0</v>
      </c>
      <c r="N75" s="158">
        <v>0</v>
      </c>
      <c r="O75" s="159">
        <v>0</v>
      </c>
      <c r="P75" s="153">
        <v>0</v>
      </c>
      <c r="Q75" s="160">
        <f>J75+L75+P75</f>
        <v>5672774</v>
      </c>
      <c r="R75" s="141">
        <v>23.65</v>
      </c>
      <c r="S75" s="153">
        <v>3949073</v>
      </c>
      <c r="T75" s="158">
        <v>0</v>
      </c>
      <c r="U75" s="158">
        <v>0</v>
      </c>
      <c r="V75" s="159">
        <v>0</v>
      </c>
      <c r="W75" s="153">
        <v>0</v>
      </c>
      <c r="X75" s="160">
        <f>S75+W75</f>
        <v>3949073</v>
      </c>
      <c r="Y75" s="157">
        <f>I75+K75+R75</f>
        <v>57.62</v>
      </c>
      <c r="Z75" s="153">
        <f>J75+L75+S75</f>
        <v>9621847</v>
      </c>
      <c r="AA75" s="153">
        <f>P75+W75</f>
        <v>0</v>
      </c>
      <c r="AB75" s="161">
        <f t="shared" si="30"/>
        <v>23.35</v>
      </c>
      <c r="AC75" s="162">
        <f t="shared" si="31"/>
        <v>33.549999999999997</v>
      </c>
      <c r="AD75" s="163">
        <f t="shared" si="32"/>
        <v>56.9</v>
      </c>
      <c r="AE75" s="153">
        <v>0</v>
      </c>
      <c r="AF75" s="153">
        <f>X75+Q75+AE75</f>
        <v>9621847</v>
      </c>
      <c r="AG75" s="164">
        <v>2.5000000000000001E-2</v>
      </c>
      <c r="AH75" s="165">
        <v>7607032</v>
      </c>
      <c r="AI75" s="165">
        <v>1902082</v>
      </c>
      <c r="AJ75" s="1230">
        <v>0</v>
      </c>
      <c r="AK75" s="166">
        <f>AH75+AI75+AJ75</f>
        <v>9509114</v>
      </c>
      <c r="AL75" s="153">
        <v>366064400</v>
      </c>
      <c r="AM75" s="153">
        <f t="shared" si="29"/>
        <v>380364560</v>
      </c>
      <c r="AN75" s="164">
        <f>(AM75-AL75)/AL75</f>
        <v>3.9064601747670631E-2</v>
      </c>
      <c r="AO75" s="153">
        <f>IF((AM75-AL75)/AL75&gt;$AO$3,AL75*(1+$AO$3),AM75)</f>
        <v>380364560</v>
      </c>
      <c r="AP75" s="167">
        <f t="shared" si="26"/>
        <v>1.9999318548499893E-2</v>
      </c>
      <c r="AQ75" s="167">
        <f t="shared" si="27"/>
        <v>5.000681451500108E-3</v>
      </c>
      <c r="AR75" s="153">
        <v>4000</v>
      </c>
      <c r="AS75" s="153">
        <f>AR75+AF75+AK75</f>
        <v>19134961</v>
      </c>
      <c r="AT75" s="153">
        <f>ROUND(AS75/'3_Levels 1&amp;2'!C75,2)</f>
        <v>4019.95</v>
      </c>
    </row>
    <row r="76" spans="1:46" s="175" customFormat="1" ht="15" customHeight="1" thickBot="1" x14ac:dyDescent="0.25">
      <c r="A76" s="1124"/>
      <c r="B76" s="1125" t="s">
        <v>4</v>
      </c>
      <c r="C76" s="1126">
        <f>SUM(C7:C75)</f>
        <v>51863730395</v>
      </c>
      <c r="D76" s="1126">
        <f>SUM(D7:D75)</f>
        <v>7278813471</v>
      </c>
      <c r="E76" s="1126">
        <f>SUM(E7:E75)</f>
        <v>44584916924</v>
      </c>
      <c r="F76" s="1126">
        <f>SUM(F7:F75)</f>
        <v>42336408350</v>
      </c>
      <c r="G76" s="1127">
        <f>(E76-F76)/F76</f>
        <v>5.3110517911942809E-2</v>
      </c>
      <c r="H76" s="1128">
        <f>SUM(H7:H75)</f>
        <v>44289276381.721001</v>
      </c>
      <c r="I76" s="1190">
        <v>5.0599999999999996</v>
      </c>
      <c r="J76" s="1129">
        <f>SUM(J7:J75)</f>
        <v>291531417</v>
      </c>
      <c r="K76" s="1130">
        <v>23.91</v>
      </c>
      <c r="L76" s="1129">
        <f>SUM(L7:L75)</f>
        <v>1244140373</v>
      </c>
      <c r="M76" s="1130">
        <f>MIN(M7:M75)</f>
        <v>0</v>
      </c>
      <c r="N76" s="1130">
        <f>MAX(N7:N75)</f>
        <v>91.41</v>
      </c>
      <c r="O76" s="1130">
        <f>SUM(O7:O75)</f>
        <v>78</v>
      </c>
      <c r="P76" s="1129">
        <f>SUM(P7:P75)</f>
        <v>55708527</v>
      </c>
      <c r="Q76" s="1129">
        <f>SUM(Q7:Q75)</f>
        <v>1591380317</v>
      </c>
      <c r="R76" s="1130">
        <v>4.91</v>
      </c>
      <c r="S76" s="1129">
        <f>SUM(S7:S75)</f>
        <v>172709438</v>
      </c>
      <c r="T76" s="1130">
        <f>MIN(T7:T75)</f>
        <v>0</v>
      </c>
      <c r="U76" s="1130">
        <f>MAX(U7:U75)</f>
        <v>48</v>
      </c>
      <c r="V76" s="1130">
        <f>SUM(V7:V75)</f>
        <v>84</v>
      </c>
      <c r="W76" s="1129">
        <f>SUM(W7:W75)</f>
        <v>100726437</v>
      </c>
      <c r="X76" s="1126">
        <f>SUM(X7:X75)</f>
        <v>273435875</v>
      </c>
      <c r="Y76" s="1131">
        <f>I76+K76+R76</f>
        <v>33.879999999999995</v>
      </c>
      <c r="Z76" s="1126">
        <f>SUM(Z7:Z75)</f>
        <v>1708381228</v>
      </c>
      <c r="AA76" s="1126">
        <f>SUM(AA7:AA75)</f>
        <v>156434964</v>
      </c>
      <c r="AB76" s="1132">
        <f t="shared" si="30"/>
        <v>6.13</v>
      </c>
      <c r="AC76" s="1133">
        <f t="shared" si="31"/>
        <v>35.69</v>
      </c>
      <c r="AD76" s="1132">
        <f t="shared" si="32"/>
        <v>41.83</v>
      </c>
      <c r="AE76" s="1126">
        <f>SUM(AE7:AE75)</f>
        <v>141690</v>
      </c>
      <c r="AF76" s="1126">
        <f>SUM(AF7:AF75)</f>
        <v>1864957882</v>
      </c>
      <c r="AG76" s="1134">
        <f>ROUND(AK76/AM76,4)</f>
        <v>2.0400000000000001E-2</v>
      </c>
      <c r="AH76" s="1135">
        <f t="shared" ref="AH76:AM76" si="34">SUM(AH7:AH75)</f>
        <v>1931425738</v>
      </c>
      <c r="AI76" s="1135">
        <f t="shared" si="34"/>
        <v>52625864</v>
      </c>
      <c r="AJ76" s="1231">
        <f t="shared" si="34"/>
        <v>416529</v>
      </c>
      <c r="AK76" s="1126">
        <f t="shared" si="34"/>
        <v>1984468131</v>
      </c>
      <c r="AL76" s="1126">
        <f t="shared" si="34"/>
        <v>98336193525</v>
      </c>
      <c r="AM76" s="1126">
        <f t="shared" si="34"/>
        <v>97220133730</v>
      </c>
      <c r="AN76" s="1134">
        <f>(AM76-AL76)/AL76</f>
        <v>-1.1349430509695946E-2</v>
      </c>
      <c r="AO76" s="1126">
        <f>SUM(AO7:AO75)</f>
        <v>97124376857</v>
      </c>
      <c r="AP76" s="1136">
        <f>ROUND(AH76/$AM76,4)</f>
        <v>1.9900000000000001E-2</v>
      </c>
      <c r="AQ76" s="1136">
        <f>ROUND(AI76/$AM76,4)</f>
        <v>5.0000000000000001E-4</v>
      </c>
      <c r="AR76" s="1129">
        <f>SUM(AR7:AR75)</f>
        <v>33756310</v>
      </c>
      <c r="AS76" s="1126">
        <f>SUM(AS7:AS75)</f>
        <v>3883182323</v>
      </c>
      <c r="AT76" s="1126">
        <f>ROUND(AS76/'3_Levels 1&amp;2'!C76,2)</f>
        <v>5833.68</v>
      </c>
    </row>
    <row r="77" spans="1:46" ht="14.25" hidden="1" customHeight="1" thickTop="1" x14ac:dyDescent="0.2">
      <c r="C77" s="929"/>
      <c r="E77" s="484"/>
      <c r="J77" s="486"/>
      <c r="L77" s="483"/>
      <c r="Z77" s="484"/>
      <c r="AA77" s="484"/>
      <c r="AD77" s="487"/>
      <c r="AE77" s="487"/>
      <c r="AF77" s="699"/>
      <c r="AG77" s="485"/>
      <c r="AI77" s="344"/>
      <c r="AJ77" s="344"/>
      <c r="AK77" s="699"/>
      <c r="AL77" s="488"/>
      <c r="AM77" s="488"/>
      <c r="AN77" s="488"/>
      <c r="AO77" s="488"/>
      <c r="AS77" s="488"/>
    </row>
    <row r="78" spans="1:46" ht="14.25" hidden="1" customHeight="1" x14ac:dyDescent="0.2">
      <c r="C78" s="929"/>
      <c r="Z78" s="484"/>
      <c r="AA78" s="484"/>
      <c r="AF78" s="1155"/>
      <c r="AG78" s="970"/>
      <c r="AH78" s="971" t="s">
        <v>1034</v>
      </c>
      <c r="AI78" s="40"/>
      <c r="AJ78" s="40"/>
      <c r="AK78" s="1155"/>
      <c r="AL78" s="40"/>
      <c r="AM78" s="40"/>
      <c r="AN78" s="40"/>
      <c r="AO78" s="489"/>
      <c r="AP78" s="40"/>
      <c r="AQ78" s="40"/>
      <c r="AR78" s="40"/>
      <c r="AS78" s="40"/>
      <c r="AT78" s="40"/>
    </row>
    <row r="79" spans="1:46" ht="14.25" hidden="1" customHeight="1" x14ac:dyDescent="0.2">
      <c r="C79" s="929"/>
      <c r="Z79" s="484"/>
      <c r="AA79" s="484"/>
      <c r="AF79" s="40"/>
      <c r="AG79" s="972"/>
      <c r="AH79" s="973">
        <v>1772908</v>
      </c>
      <c r="AI79" s="40"/>
      <c r="AJ79" s="40"/>
      <c r="AK79" s="700"/>
      <c r="AL79" s="40"/>
      <c r="AM79" s="40"/>
      <c r="AN79" s="40"/>
      <c r="AO79" s="40"/>
      <c r="AP79" s="40"/>
      <c r="AQ79" s="40"/>
      <c r="AR79" s="40"/>
      <c r="AS79" s="40"/>
      <c r="AT79" s="40"/>
    </row>
    <row r="80" spans="1:46" ht="14.25" hidden="1" customHeight="1" x14ac:dyDescent="0.2">
      <c r="C80" s="929"/>
      <c r="AA80" s="484"/>
      <c r="AF80" s="40"/>
      <c r="AG80" s="970"/>
      <c r="AH80" s="970" t="s">
        <v>1138</v>
      </c>
      <c r="AI80" s="40"/>
      <c r="AJ80" s="40"/>
      <c r="AK80" s="700"/>
      <c r="AL80" s="40"/>
      <c r="AM80" s="40"/>
      <c r="AN80" s="40"/>
      <c r="AO80" s="40"/>
      <c r="AP80" s="40"/>
      <c r="AQ80" s="40"/>
      <c r="AR80" s="40"/>
      <c r="AS80" s="40"/>
      <c r="AT80" s="40"/>
    </row>
    <row r="81" spans="3:37" ht="14.25" hidden="1" customHeight="1" x14ac:dyDescent="0.2">
      <c r="C81" s="929"/>
      <c r="AG81" s="1937" t="s">
        <v>803</v>
      </c>
      <c r="AH81" s="1937"/>
      <c r="AK81" s="699"/>
    </row>
    <row r="82" spans="3:37" ht="14.25" hidden="1" customHeight="1" x14ac:dyDescent="0.2">
      <c r="AG82" s="1937"/>
      <c r="AH82" s="1937"/>
      <c r="AK82" s="699"/>
    </row>
    <row r="83" spans="3:37" hidden="1" x14ac:dyDescent="0.2"/>
    <row r="84" spans="3:37" hidden="1" x14ac:dyDescent="0.2"/>
    <row r="85" spans="3:37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1"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AG81:AH82"/>
    <mergeCell ref="AL1:AQ1"/>
    <mergeCell ref="AC2:AC3"/>
    <mergeCell ref="AD2:AD3"/>
    <mergeCell ref="AN2:AN3"/>
    <mergeCell ref="AP2:AP3"/>
    <mergeCell ref="AJ2:AJ3"/>
    <mergeCell ref="Y1:AE1"/>
    <mergeCell ref="AG1:AJ1"/>
    <mergeCell ref="Y2:Y3"/>
    <mergeCell ref="Z2:Z3"/>
    <mergeCell ref="AA2:AA3"/>
    <mergeCell ref="AB2:AB3"/>
    <mergeCell ref="AE2:AE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firstPageNumber="97" fitToWidth="0" orientation="portrait" r:id="rId2"/>
  <headerFooter alignWithMargins="0">
    <oddHeader>&amp;L&amp;"Arial,Bold"&amp;18&amp;K000000Table 7: FY2021-22 Budget Letter
FY2019-20 Local Property and Sales Tax Revenues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N78"/>
  <sheetViews>
    <sheetView zoomScaleNormal="100" workbookViewId="0">
      <selection sqref="A1:B3"/>
    </sheetView>
  </sheetViews>
  <sheetFormatPr defaultColWidth="8.85546875" defaultRowHeight="12.75" x14ac:dyDescent="0.2"/>
  <cols>
    <col min="1" max="1" width="4" style="169" bestFit="1" customWidth="1"/>
    <col min="2" max="2" width="31" style="169" bestFit="1" customWidth="1"/>
    <col min="3" max="17" width="13.28515625" style="169" customWidth="1"/>
    <col min="18" max="18" width="12.28515625" style="169" hidden="1" customWidth="1"/>
    <col min="19" max="25" width="13.28515625" style="169" customWidth="1"/>
    <col min="26" max="26" width="13.28515625" style="169" hidden="1" customWidth="1"/>
    <col min="27" max="27" width="13.28515625" style="169" customWidth="1"/>
    <col min="28" max="28" width="13.140625" style="169" customWidth="1"/>
    <col min="29" max="31" width="13.28515625" style="169" hidden="1" customWidth="1"/>
    <col min="32" max="32" width="12.28515625" style="169" hidden="1" customWidth="1"/>
    <col min="33" max="35" width="13.28515625" style="169" customWidth="1"/>
    <col min="36" max="36" width="13.28515625" style="169" hidden="1" customWidth="1"/>
    <col min="37" max="40" width="13.28515625" style="169" customWidth="1"/>
    <col min="41" max="45" width="13" style="169" hidden="1" customWidth="1"/>
    <col min="46" max="61" width="13.28515625" style="169" customWidth="1"/>
    <col min="62" max="63" width="8.85546875" style="169"/>
    <col min="64" max="64" width="13.5703125" style="169" hidden="1" customWidth="1"/>
    <col min="65" max="65" width="12.5703125" style="169" hidden="1" customWidth="1"/>
    <col min="66" max="66" width="13.5703125" style="169" hidden="1" customWidth="1"/>
    <col min="67" max="16384" width="8.85546875" style="169"/>
  </cols>
  <sheetData>
    <row r="1" spans="1:66" s="322" customFormat="1" ht="18.75" customHeight="1" x14ac:dyDescent="0.2">
      <c r="A1" s="1967" t="s">
        <v>1143</v>
      </c>
      <c r="B1" s="1967"/>
      <c r="C1" s="1966" t="s">
        <v>1200</v>
      </c>
      <c r="D1" s="1968" t="s">
        <v>791</v>
      </c>
      <c r="E1" s="1969" t="s">
        <v>888</v>
      </c>
      <c r="F1" s="1970"/>
      <c r="G1" s="1970"/>
      <c r="H1" s="1970"/>
      <c r="I1" s="1971"/>
      <c r="J1" s="1972" t="s">
        <v>888</v>
      </c>
      <c r="K1" s="1972"/>
      <c r="L1" s="1972"/>
      <c r="M1" s="1972"/>
      <c r="N1" s="1972"/>
      <c r="O1" s="1972"/>
      <c r="P1" s="1972"/>
      <c r="Q1" s="1972" t="s">
        <v>888</v>
      </c>
      <c r="R1" s="1972"/>
      <c r="S1" s="1972"/>
      <c r="T1" s="1972"/>
      <c r="U1" s="1972"/>
      <c r="V1" s="1972"/>
      <c r="W1" s="1972"/>
      <c r="X1" s="1972"/>
      <c r="Y1" s="1972" t="s">
        <v>888</v>
      </c>
      <c r="Z1" s="1972"/>
      <c r="AA1" s="1972"/>
      <c r="AB1" s="1972"/>
      <c r="AC1" s="1972"/>
      <c r="AD1" s="1972"/>
      <c r="AE1" s="1972"/>
      <c r="AF1" s="1972"/>
      <c r="AG1" s="1972"/>
      <c r="AH1" s="1972"/>
      <c r="AI1" s="1972"/>
      <c r="AJ1" s="1972"/>
      <c r="AK1" s="1972" t="s">
        <v>888</v>
      </c>
      <c r="AL1" s="1972"/>
      <c r="AM1" s="1972"/>
      <c r="AN1" s="1972"/>
      <c r="AO1" s="1972"/>
      <c r="AP1" s="1972"/>
      <c r="AQ1" s="1972"/>
      <c r="AR1" s="1972"/>
      <c r="AS1" s="1972"/>
      <c r="AT1" s="1972"/>
      <c r="AU1" s="1972"/>
      <c r="AV1" s="1973" t="s">
        <v>477</v>
      </c>
      <c r="AW1" s="1974" t="s">
        <v>245</v>
      </c>
      <c r="AX1" s="1974"/>
      <c r="AY1" s="1974"/>
      <c r="AZ1" s="1974"/>
      <c r="BA1" s="1974"/>
      <c r="BB1" s="1974"/>
      <c r="BC1" s="1974"/>
      <c r="BD1" s="1975" t="s">
        <v>889</v>
      </c>
      <c r="BE1" s="1975"/>
      <c r="BF1" s="1975"/>
      <c r="BG1" s="1975"/>
      <c r="BH1" s="1975"/>
      <c r="BI1" s="1973" t="s">
        <v>476</v>
      </c>
      <c r="BL1" s="1966" t="s">
        <v>887</v>
      </c>
      <c r="BN1" s="1966"/>
    </row>
    <row r="2" spans="1:66" s="323" customFormat="1" ht="69.75" customHeight="1" x14ac:dyDescent="0.2">
      <c r="A2" s="1967"/>
      <c r="B2" s="1967"/>
      <c r="C2" s="1966"/>
      <c r="D2" s="1968"/>
      <c r="E2" s="844" t="s">
        <v>586</v>
      </c>
      <c r="F2" s="844" t="s">
        <v>585</v>
      </c>
      <c r="G2" s="844" t="s">
        <v>1027</v>
      </c>
      <c r="H2" s="844" t="s">
        <v>590</v>
      </c>
      <c r="I2" s="844" t="s">
        <v>589</v>
      </c>
      <c r="J2" s="844" t="s">
        <v>588</v>
      </c>
      <c r="K2" s="844" t="s">
        <v>604</v>
      </c>
      <c r="L2" s="844" t="s">
        <v>603</v>
      </c>
      <c r="M2" s="844" t="s">
        <v>599</v>
      </c>
      <c r="N2" s="844" t="s">
        <v>1028</v>
      </c>
      <c r="O2" s="844" t="s">
        <v>789</v>
      </c>
      <c r="P2" s="844" t="s">
        <v>595</v>
      </c>
      <c r="Q2" s="844" t="s">
        <v>601</v>
      </c>
      <c r="R2" s="1154" t="s">
        <v>1031</v>
      </c>
      <c r="S2" s="844" t="s">
        <v>591</v>
      </c>
      <c r="T2" s="844" t="s">
        <v>594</v>
      </c>
      <c r="U2" s="844" t="s">
        <v>596</v>
      </c>
      <c r="V2" s="844" t="s">
        <v>597</v>
      </c>
      <c r="W2" s="844" t="s">
        <v>598</v>
      </c>
      <c r="X2" s="844" t="s">
        <v>600</v>
      </c>
      <c r="Y2" s="844" t="s">
        <v>592</v>
      </c>
      <c r="Z2" s="1154" t="s">
        <v>1031</v>
      </c>
      <c r="AA2" s="844" t="s">
        <v>605</v>
      </c>
      <c r="AB2" s="844" t="s">
        <v>593</v>
      </c>
      <c r="AC2" s="1154" t="s">
        <v>1031</v>
      </c>
      <c r="AD2" s="1154" t="s">
        <v>1031</v>
      </c>
      <c r="AE2" s="1154" t="s">
        <v>1031</v>
      </c>
      <c r="AF2" s="1154" t="s">
        <v>1031</v>
      </c>
      <c r="AG2" s="844" t="s">
        <v>1053</v>
      </c>
      <c r="AH2" s="844" t="s">
        <v>568</v>
      </c>
      <c r="AI2" s="844" t="s">
        <v>652</v>
      </c>
      <c r="AJ2" s="1154" t="s">
        <v>1031</v>
      </c>
      <c r="AK2" s="844" t="s">
        <v>1029</v>
      </c>
      <c r="AL2" s="844" t="s">
        <v>920</v>
      </c>
      <c r="AM2" s="844" t="s">
        <v>1032</v>
      </c>
      <c r="AN2" s="844" t="s">
        <v>1030</v>
      </c>
      <c r="AO2" s="1154" t="s">
        <v>1031</v>
      </c>
      <c r="AP2" s="1154" t="s">
        <v>1031</v>
      </c>
      <c r="AQ2" s="1154" t="s">
        <v>1031</v>
      </c>
      <c r="AR2" s="1154" t="s">
        <v>1031</v>
      </c>
      <c r="AS2" s="1154" t="s">
        <v>1031</v>
      </c>
      <c r="AT2" s="844" t="s">
        <v>602</v>
      </c>
      <c r="AU2" s="844" t="s">
        <v>587</v>
      </c>
      <c r="AV2" s="1973"/>
      <c r="AW2" s="845" t="s">
        <v>890</v>
      </c>
      <c r="AX2" s="845" t="s">
        <v>1512</v>
      </c>
      <c r="AY2" s="845" t="s">
        <v>891</v>
      </c>
      <c r="AZ2" s="845" t="s">
        <v>892</v>
      </c>
      <c r="BA2" s="845" t="s">
        <v>893</v>
      </c>
      <c r="BB2" s="845" t="s">
        <v>894</v>
      </c>
      <c r="BC2" s="845" t="s">
        <v>895</v>
      </c>
      <c r="BD2" s="846" t="s">
        <v>606</v>
      </c>
      <c r="BE2" s="846" t="s">
        <v>607</v>
      </c>
      <c r="BF2" s="847" t="s">
        <v>608</v>
      </c>
      <c r="BG2" s="847" t="s">
        <v>609</v>
      </c>
      <c r="BH2" s="847" t="s">
        <v>790</v>
      </c>
      <c r="BI2" s="1973"/>
      <c r="BL2" s="1966"/>
      <c r="BM2" s="844" t="s">
        <v>651</v>
      </c>
      <c r="BN2" s="1966"/>
    </row>
    <row r="3" spans="1:66" s="323" customFormat="1" ht="15" customHeight="1" x14ac:dyDescent="0.2">
      <c r="A3" s="1967"/>
      <c r="B3" s="1967"/>
      <c r="C3" s="1966"/>
      <c r="D3" s="1968"/>
      <c r="E3" s="848">
        <v>343001</v>
      </c>
      <c r="F3" s="848">
        <v>341001</v>
      </c>
      <c r="G3" s="848">
        <v>344001</v>
      </c>
      <c r="H3" s="848">
        <v>348001</v>
      </c>
      <c r="I3" s="848">
        <v>347001</v>
      </c>
      <c r="J3" s="848">
        <v>346001</v>
      </c>
      <c r="K3" s="848" t="s">
        <v>475</v>
      </c>
      <c r="L3" s="848" t="s">
        <v>474</v>
      </c>
      <c r="M3" s="848" t="s">
        <v>470</v>
      </c>
      <c r="N3" s="848" t="s">
        <v>462</v>
      </c>
      <c r="O3" s="848" t="s">
        <v>650</v>
      </c>
      <c r="P3" s="848" t="s">
        <v>466</v>
      </c>
      <c r="Q3" s="848" t="s">
        <v>472</v>
      </c>
      <c r="R3" s="848" t="s">
        <v>900</v>
      </c>
      <c r="S3" s="848" t="s">
        <v>463</v>
      </c>
      <c r="T3" s="848" t="s">
        <v>465</v>
      </c>
      <c r="U3" s="848" t="s">
        <v>467</v>
      </c>
      <c r="V3" s="848" t="s">
        <v>468</v>
      </c>
      <c r="W3" s="848" t="s">
        <v>469</v>
      </c>
      <c r="X3" s="848" t="s">
        <v>471</v>
      </c>
      <c r="Y3" s="848" t="s">
        <v>464</v>
      </c>
      <c r="Z3" s="848" t="s">
        <v>900</v>
      </c>
      <c r="AA3" s="848" t="s">
        <v>395</v>
      </c>
      <c r="AB3" s="848" t="s">
        <v>507</v>
      </c>
      <c r="AC3" s="848" t="s">
        <v>900</v>
      </c>
      <c r="AD3" s="848" t="s">
        <v>900</v>
      </c>
      <c r="AE3" s="848" t="s">
        <v>900</v>
      </c>
      <c r="AF3" s="848" t="s">
        <v>900</v>
      </c>
      <c r="AG3" s="848" t="s">
        <v>647</v>
      </c>
      <c r="AH3" s="848" t="s">
        <v>648</v>
      </c>
      <c r="AI3" s="848" t="s">
        <v>649</v>
      </c>
      <c r="AJ3" s="848" t="s">
        <v>900</v>
      </c>
      <c r="AK3" s="848" t="s">
        <v>798</v>
      </c>
      <c r="AL3" s="848" t="s">
        <v>800</v>
      </c>
      <c r="AM3" s="848" t="s">
        <v>1000</v>
      </c>
      <c r="AN3" s="848" t="s">
        <v>1002</v>
      </c>
      <c r="AO3" s="848" t="s">
        <v>900</v>
      </c>
      <c r="AP3" s="848" t="s">
        <v>900</v>
      </c>
      <c r="AQ3" s="848" t="s">
        <v>900</v>
      </c>
      <c r="AR3" s="848" t="s">
        <v>900</v>
      </c>
      <c r="AS3" s="848" t="s">
        <v>900</v>
      </c>
      <c r="AT3" s="848" t="s">
        <v>473</v>
      </c>
      <c r="AU3" s="848">
        <v>345001</v>
      </c>
      <c r="AV3" s="1973"/>
      <c r="AW3" s="849">
        <v>321001</v>
      </c>
      <c r="AX3" s="849">
        <v>329001</v>
      </c>
      <c r="AY3" s="849">
        <v>331001</v>
      </c>
      <c r="AZ3" s="849">
        <v>333001</v>
      </c>
      <c r="BA3" s="849">
        <v>336001</v>
      </c>
      <c r="BB3" s="849">
        <v>337001</v>
      </c>
      <c r="BC3" s="849">
        <v>340001</v>
      </c>
      <c r="BD3" s="850">
        <v>318</v>
      </c>
      <c r="BE3" s="850">
        <v>319</v>
      </c>
      <c r="BF3" s="851">
        <v>302006</v>
      </c>
      <c r="BG3" s="851">
        <v>334001</v>
      </c>
      <c r="BH3" s="851" t="s">
        <v>777</v>
      </c>
      <c r="BI3" s="1973"/>
      <c r="BL3" s="1966"/>
      <c r="BM3" s="848" t="s">
        <v>483</v>
      </c>
      <c r="BN3" s="1966"/>
    </row>
    <row r="4" spans="1:66" s="323" customFormat="1" ht="13.9" customHeight="1" x14ac:dyDescent="0.2">
      <c r="A4" s="479"/>
      <c r="B4" s="479"/>
      <c r="C4" s="479">
        <f>B4+1</f>
        <v>1</v>
      </c>
      <c r="D4" s="479">
        <f t="shared" ref="D4:AW4" si="0">C4+1</f>
        <v>2</v>
      </c>
      <c r="E4" s="479">
        <f t="shared" si="0"/>
        <v>3</v>
      </c>
      <c r="F4" s="479">
        <f t="shared" si="0"/>
        <v>4</v>
      </c>
      <c r="G4" s="479">
        <f t="shared" si="0"/>
        <v>5</v>
      </c>
      <c r="H4" s="479">
        <f t="shared" si="0"/>
        <v>6</v>
      </c>
      <c r="I4" s="479">
        <f t="shared" si="0"/>
        <v>7</v>
      </c>
      <c r="J4" s="479">
        <f t="shared" si="0"/>
        <v>8</v>
      </c>
      <c r="K4" s="479">
        <f t="shared" si="0"/>
        <v>9</v>
      </c>
      <c r="L4" s="479">
        <f t="shared" si="0"/>
        <v>10</v>
      </c>
      <c r="M4" s="479">
        <f t="shared" si="0"/>
        <v>11</v>
      </c>
      <c r="N4" s="479">
        <f t="shared" si="0"/>
        <v>12</v>
      </c>
      <c r="O4" s="479">
        <f t="shared" si="0"/>
        <v>13</v>
      </c>
      <c r="P4" s="479">
        <f t="shared" si="0"/>
        <v>14</v>
      </c>
      <c r="Q4" s="479">
        <f t="shared" si="0"/>
        <v>15</v>
      </c>
      <c r="R4" s="479">
        <v>15</v>
      </c>
      <c r="S4" s="479">
        <f t="shared" si="0"/>
        <v>16</v>
      </c>
      <c r="T4" s="479">
        <f t="shared" si="0"/>
        <v>17</v>
      </c>
      <c r="U4" s="479">
        <f t="shared" si="0"/>
        <v>18</v>
      </c>
      <c r="V4" s="479">
        <f t="shared" si="0"/>
        <v>19</v>
      </c>
      <c r="W4" s="479">
        <f t="shared" si="0"/>
        <v>20</v>
      </c>
      <c r="X4" s="479">
        <f t="shared" si="0"/>
        <v>21</v>
      </c>
      <c r="Y4" s="479">
        <f t="shared" si="0"/>
        <v>22</v>
      </c>
      <c r="Z4" s="479">
        <v>22</v>
      </c>
      <c r="AA4" s="479">
        <f t="shared" si="0"/>
        <v>23</v>
      </c>
      <c r="AB4" s="479">
        <f t="shared" si="0"/>
        <v>24</v>
      </c>
      <c r="AC4" s="479"/>
      <c r="AD4" s="479"/>
      <c r="AE4" s="479">
        <v>24</v>
      </c>
      <c r="AF4" s="479">
        <v>24</v>
      </c>
      <c r="AG4" s="479">
        <f t="shared" ref="AG4:AL4" si="1">AF4+1</f>
        <v>25</v>
      </c>
      <c r="AH4" s="479">
        <f t="shared" si="1"/>
        <v>26</v>
      </c>
      <c r="AI4" s="479">
        <f t="shared" si="1"/>
        <v>27</v>
      </c>
      <c r="AJ4" s="479">
        <v>27</v>
      </c>
      <c r="AK4" s="479">
        <f>AJ4+1</f>
        <v>28</v>
      </c>
      <c r="AL4" s="479">
        <f t="shared" si="1"/>
        <v>29</v>
      </c>
      <c r="AM4" s="479">
        <f>AL4+1</f>
        <v>30</v>
      </c>
      <c r="AN4" s="479">
        <f>AM4+1</f>
        <v>31</v>
      </c>
      <c r="AO4" s="479"/>
      <c r="AP4" s="479"/>
      <c r="AQ4" s="479"/>
      <c r="AR4" s="479"/>
      <c r="AS4" s="479">
        <v>31</v>
      </c>
      <c r="AT4" s="479">
        <f t="shared" si="0"/>
        <v>32</v>
      </c>
      <c r="AU4" s="479">
        <f t="shared" si="0"/>
        <v>33</v>
      </c>
      <c r="AV4" s="479">
        <f t="shared" si="0"/>
        <v>34</v>
      </c>
      <c r="AW4" s="479">
        <f t="shared" si="0"/>
        <v>35</v>
      </c>
      <c r="AX4" s="479">
        <f t="shared" ref="AX4:BI4" si="2">AW4+1</f>
        <v>36</v>
      </c>
      <c r="AY4" s="479">
        <f t="shared" si="2"/>
        <v>37</v>
      </c>
      <c r="AZ4" s="479">
        <f t="shared" si="2"/>
        <v>38</v>
      </c>
      <c r="BA4" s="479">
        <f t="shared" si="2"/>
        <v>39</v>
      </c>
      <c r="BB4" s="479">
        <f t="shared" si="2"/>
        <v>40</v>
      </c>
      <c r="BC4" s="479">
        <f t="shared" si="2"/>
        <v>41</v>
      </c>
      <c r="BD4" s="479">
        <f t="shared" si="2"/>
        <v>42</v>
      </c>
      <c r="BE4" s="479">
        <f t="shared" si="2"/>
        <v>43</v>
      </c>
      <c r="BF4" s="479">
        <f t="shared" si="2"/>
        <v>44</v>
      </c>
      <c r="BG4" s="479">
        <f t="shared" si="2"/>
        <v>45</v>
      </c>
      <c r="BH4" s="479">
        <f t="shared" si="2"/>
        <v>46</v>
      </c>
      <c r="BI4" s="479">
        <f t="shared" si="2"/>
        <v>47</v>
      </c>
      <c r="BL4" s="479">
        <f>BK4+1</f>
        <v>1</v>
      </c>
      <c r="BM4" s="479">
        <f>BL4+1</f>
        <v>2</v>
      </c>
      <c r="BN4" s="479"/>
    </row>
    <row r="5" spans="1:66" s="323" customFormat="1" hidden="1" x14ac:dyDescent="0.2">
      <c r="A5" s="1494"/>
      <c r="B5" s="1494"/>
      <c r="C5" s="1495" t="s">
        <v>610</v>
      </c>
      <c r="D5" s="1495" t="s">
        <v>611</v>
      </c>
      <c r="E5" s="1495" t="s">
        <v>613</v>
      </c>
      <c r="F5" s="1495" t="s">
        <v>612</v>
      </c>
      <c r="G5" s="1495" t="s">
        <v>614</v>
      </c>
      <c r="H5" s="1495" t="s">
        <v>618</v>
      </c>
      <c r="I5" s="1495" t="s">
        <v>617</v>
      </c>
      <c r="J5" s="1495" t="s">
        <v>616</v>
      </c>
      <c r="K5" s="1495" t="s">
        <v>636</v>
      </c>
      <c r="L5" s="1495" t="s">
        <v>635</v>
      </c>
      <c r="M5" s="1495" t="s">
        <v>631</v>
      </c>
      <c r="N5" s="1495" t="s">
        <v>619</v>
      </c>
      <c r="O5" s="1495" t="s">
        <v>625</v>
      </c>
      <c r="P5" s="1495" t="s">
        <v>627</v>
      </c>
      <c r="Q5" s="1495" t="s">
        <v>633</v>
      </c>
      <c r="R5" s="1495"/>
      <c r="S5" s="1495" t="s">
        <v>620</v>
      </c>
      <c r="T5" s="1495" t="s">
        <v>626</v>
      </c>
      <c r="U5" s="1495" t="s">
        <v>628</v>
      </c>
      <c r="V5" s="1495" t="s">
        <v>629</v>
      </c>
      <c r="W5" s="1495" t="s">
        <v>630</v>
      </c>
      <c r="X5" s="1495" t="s">
        <v>632</v>
      </c>
      <c r="Y5" s="1495" t="s">
        <v>621</v>
      </c>
      <c r="Z5" s="1495"/>
      <c r="AA5" s="1495" t="s">
        <v>637</v>
      </c>
      <c r="AB5" s="1495" t="s">
        <v>622</v>
      </c>
      <c r="AC5" s="1495" t="s">
        <v>623</v>
      </c>
      <c r="AD5" s="1495"/>
      <c r="AE5" s="1495" t="s">
        <v>624</v>
      </c>
      <c r="AF5" s="1495" t="s">
        <v>624</v>
      </c>
      <c r="AG5" s="1495"/>
      <c r="AH5" s="1495"/>
      <c r="AI5" s="1495"/>
      <c r="AJ5" s="1495"/>
      <c r="AK5" s="1495"/>
      <c r="AL5" s="1495"/>
      <c r="AM5" s="1495"/>
      <c r="AN5" s="1495"/>
      <c r="AO5" s="1495"/>
      <c r="AP5" s="1495"/>
      <c r="AQ5" s="1495"/>
      <c r="AR5" s="1495"/>
      <c r="AS5" s="1495"/>
      <c r="AT5" s="1495" t="s">
        <v>634</v>
      </c>
      <c r="AU5" s="1495" t="s">
        <v>615</v>
      </c>
      <c r="AV5" s="1495" t="s">
        <v>653</v>
      </c>
      <c r="AW5" s="1495" t="s">
        <v>638</v>
      </c>
      <c r="AX5" s="1495" t="s">
        <v>639</v>
      </c>
      <c r="AY5" s="1495" t="s">
        <v>640</v>
      </c>
      <c r="AZ5" s="1495" t="s">
        <v>641</v>
      </c>
      <c r="BA5" s="1495" t="s">
        <v>642</v>
      </c>
      <c r="BB5" s="1495" t="s">
        <v>643</v>
      </c>
      <c r="BC5" s="1495" t="s">
        <v>644</v>
      </c>
      <c r="BD5" s="1495" t="s">
        <v>645</v>
      </c>
      <c r="BE5" s="1495" t="s">
        <v>654</v>
      </c>
      <c r="BF5" s="1495" t="s">
        <v>655</v>
      </c>
      <c r="BG5" s="1495" t="s">
        <v>656</v>
      </c>
      <c r="BH5" s="1496"/>
      <c r="BI5" s="1495" t="s">
        <v>657</v>
      </c>
      <c r="BL5" s="1495" t="s">
        <v>610</v>
      </c>
      <c r="BM5" s="1495"/>
      <c r="BN5" s="1495"/>
    </row>
    <row r="6" spans="1:66" s="323" customFormat="1" ht="51" hidden="1" x14ac:dyDescent="0.2">
      <c r="A6" s="1494"/>
      <c r="B6" s="1494"/>
      <c r="C6" s="1497" t="s">
        <v>646</v>
      </c>
      <c r="D6" s="1497" t="s">
        <v>646</v>
      </c>
      <c r="E6" s="1497" t="s">
        <v>646</v>
      </c>
      <c r="F6" s="1497" t="s">
        <v>646</v>
      </c>
      <c r="G6" s="1497" t="s">
        <v>646</v>
      </c>
      <c r="H6" s="1497" t="s">
        <v>646</v>
      </c>
      <c r="I6" s="1497" t="s">
        <v>646</v>
      </c>
      <c r="J6" s="1497" t="s">
        <v>646</v>
      </c>
      <c r="K6" s="1497" t="s">
        <v>646</v>
      </c>
      <c r="L6" s="1497" t="s">
        <v>646</v>
      </c>
      <c r="M6" s="1497" t="s">
        <v>646</v>
      </c>
      <c r="N6" s="1497" t="s">
        <v>646</v>
      </c>
      <c r="O6" s="1497" t="s">
        <v>646</v>
      </c>
      <c r="P6" s="1497" t="s">
        <v>646</v>
      </c>
      <c r="Q6" s="1497" t="s">
        <v>646</v>
      </c>
      <c r="R6" s="1497"/>
      <c r="S6" s="1497" t="s">
        <v>646</v>
      </c>
      <c r="T6" s="1497" t="s">
        <v>646</v>
      </c>
      <c r="U6" s="1497" t="s">
        <v>646</v>
      </c>
      <c r="V6" s="1497" t="s">
        <v>646</v>
      </c>
      <c r="W6" s="1497" t="s">
        <v>646</v>
      </c>
      <c r="X6" s="1497" t="s">
        <v>646</v>
      </c>
      <c r="Y6" s="1497" t="s">
        <v>646</v>
      </c>
      <c r="Z6" s="1497"/>
      <c r="AA6" s="1497" t="s">
        <v>646</v>
      </c>
      <c r="AB6" s="1497" t="s">
        <v>646</v>
      </c>
      <c r="AC6" s="1497" t="s">
        <v>646</v>
      </c>
      <c r="AD6" s="1497"/>
      <c r="AE6" s="1497" t="s">
        <v>646</v>
      </c>
      <c r="AF6" s="1497" t="s">
        <v>646</v>
      </c>
      <c r="AG6" s="1497"/>
      <c r="AH6" s="1497"/>
      <c r="AI6" s="1497"/>
      <c r="AJ6" s="1497"/>
      <c r="AK6" s="1497"/>
      <c r="AL6" s="1497"/>
      <c r="AM6" s="1497"/>
      <c r="AN6" s="1497"/>
      <c r="AO6" s="1497"/>
      <c r="AP6" s="1497"/>
      <c r="AQ6" s="1497"/>
      <c r="AR6" s="1497"/>
      <c r="AS6" s="1497"/>
      <c r="AT6" s="1497" t="s">
        <v>646</v>
      </c>
      <c r="AU6" s="1497" t="s">
        <v>646</v>
      </c>
      <c r="AV6" s="1497" t="s">
        <v>574</v>
      </c>
      <c r="AW6" s="1497" t="s">
        <v>646</v>
      </c>
      <c r="AX6" s="1497" t="s">
        <v>646</v>
      </c>
      <c r="AY6" s="1497" t="s">
        <v>646</v>
      </c>
      <c r="AZ6" s="1497" t="s">
        <v>646</v>
      </c>
      <c r="BA6" s="1497" t="s">
        <v>646</v>
      </c>
      <c r="BB6" s="1497" t="s">
        <v>646</v>
      </c>
      <c r="BC6" s="1497" t="s">
        <v>646</v>
      </c>
      <c r="BD6" s="1497" t="s">
        <v>646</v>
      </c>
      <c r="BE6" s="1497" t="s">
        <v>646</v>
      </c>
      <c r="BF6" s="1497" t="s">
        <v>646</v>
      </c>
      <c r="BG6" s="1497" t="s">
        <v>646</v>
      </c>
      <c r="BH6" s="1498"/>
      <c r="BI6" s="1497" t="s">
        <v>574</v>
      </c>
      <c r="BL6" s="1497" t="s">
        <v>646</v>
      </c>
      <c r="BM6" s="1497"/>
      <c r="BN6" s="1497"/>
    </row>
    <row r="7" spans="1:66" s="321" customFormat="1" ht="16.149999999999999" customHeight="1" x14ac:dyDescent="0.2">
      <c r="A7" s="324" t="s">
        <v>95</v>
      </c>
      <c r="B7" s="315" t="s">
        <v>150</v>
      </c>
      <c r="C7" s="316">
        <f>BN7</f>
        <v>9201</v>
      </c>
      <c r="D7" s="316">
        <v>0</v>
      </c>
      <c r="E7" s="316">
        <v>0</v>
      </c>
      <c r="F7" s="316">
        <v>0</v>
      </c>
      <c r="G7" s="316">
        <v>0</v>
      </c>
      <c r="H7" s="316">
        <v>0</v>
      </c>
      <c r="I7" s="316">
        <v>0</v>
      </c>
      <c r="J7" s="316">
        <v>0</v>
      </c>
      <c r="K7" s="316">
        <v>0</v>
      </c>
      <c r="L7" s="316">
        <v>0</v>
      </c>
      <c r="M7" s="316">
        <v>0</v>
      </c>
      <c r="N7" s="316">
        <v>0</v>
      </c>
      <c r="O7" s="316">
        <v>0</v>
      </c>
      <c r="P7" s="316">
        <v>0</v>
      </c>
      <c r="Q7" s="316">
        <v>0</v>
      </c>
      <c r="R7" s="316">
        <v>0</v>
      </c>
      <c r="S7" s="316">
        <v>0</v>
      </c>
      <c r="T7" s="316">
        <v>0</v>
      </c>
      <c r="U7" s="316">
        <v>0</v>
      </c>
      <c r="V7" s="316">
        <v>0</v>
      </c>
      <c r="W7" s="316">
        <v>6</v>
      </c>
      <c r="X7" s="316">
        <v>24</v>
      </c>
      <c r="Y7" s="316">
        <v>6</v>
      </c>
      <c r="Z7" s="316">
        <v>0</v>
      </c>
      <c r="AA7" s="316">
        <v>0</v>
      </c>
      <c r="AB7" s="345">
        <v>0</v>
      </c>
      <c r="AC7" s="345">
        <v>0</v>
      </c>
      <c r="AD7" s="345">
        <v>0</v>
      </c>
      <c r="AE7" s="345">
        <v>0</v>
      </c>
      <c r="AF7" s="345">
        <v>0</v>
      </c>
      <c r="AG7" s="345">
        <v>0</v>
      </c>
      <c r="AH7" s="345">
        <v>2</v>
      </c>
      <c r="AI7" s="345">
        <v>0</v>
      </c>
      <c r="AJ7" s="345"/>
      <c r="AK7" s="345">
        <v>0</v>
      </c>
      <c r="AL7" s="345">
        <v>0</v>
      </c>
      <c r="AM7" s="345">
        <v>0</v>
      </c>
      <c r="AN7" s="345">
        <v>0</v>
      </c>
      <c r="AO7" s="345">
        <v>0</v>
      </c>
      <c r="AP7" s="345">
        <v>0</v>
      </c>
      <c r="AQ7" s="345">
        <v>0</v>
      </c>
      <c r="AR7" s="345">
        <v>0</v>
      </c>
      <c r="AS7" s="345">
        <v>0</v>
      </c>
      <c r="AT7" s="316">
        <v>27</v>
      </c>
      <c r="AU7" s="316">
        <v>31</v>
      </c>
      <c r="AV7" s="325">
        <f t="shared" ref="AV7:AV38" si="3">SUM(C7:AU7)</f>
        <v>9297</v>
      </c>
      <c r="AW7" s="316">
        <v>0</v>
      </c>
      <c r="AX7" s="316">
        <v>0</v>
      </c>
      <c r="AY7" s="316">
        <v>0</v>
      </c>
      <c r="AZ7" s="316">
        <v>0</v>
      </c>
      <c r="BA7" s="316">
        <v>0</v>
      </c>
      <c r="BB7" s="316">
        <v>0</v>
      </c>
      <c r="BC7" s="316">
        <v>0</v>
      </c>
      <c r="BD7" s="316">
        <v>0</v>
      </c>
      <c r="BE7" s="316">
        <v>0</v>
      </c>
      <c r="BF7" s="316">
        <v>3</v>
      </c>
      <c r="BG7" s="316">
        <v>0</v>
      </c>
      <c r="BH7" s="643">
        <v>0</v>
      </c>
      <c r="BI7" s="325">
        <f t="shared" ref="BI7:BI38" si="4">SUM(AV7:BH7)</f>
        <v>9300</v>
      </c>
      <c r="BL7" s="316">
        <v>9201</v>
      </c>
      <c r="BM7" s="345">
        <v>0</v>
      </c>
      <c r="BN7" s="316">
        <f>BL7+BM7</f>
        <v>9201</v>
      </c>
    </row>
    <row r="8" spans="1:66" s="321" customFormat="1" ht="16.149999999999999" customHeight="1" x14ac:dyDescent="0.2">
      <c r="A8" s="326" t="s">
        <v>151</v>
      </c>
      <c r="B8" s="311" t="s">
        <v>152</v>
      </c>
      <c r="C8" s="312">
        <f t="shared" ref="C8:C71" si="5">BN8</f>
        <v>3843</v>
      </c>
      <c r="D8" s="312">
        <v>0</v>
      </c>
      <c r="E8" s="312">
        <v>0</v>
      </c>
      <c r="F8" s="312">
        <v>0</v>
      </c>
      <c r="G8" s="312">
        <v>0</v>
      </c>
      <c r="H8" s="312">
        <v>0</v>
      </c>
      <c r="I8" s="312">
        <v>0</v>
      </c>
      <c r="J8" s="312">
        <v>1</v>
      </c>
      <c r="K8" s="312">
        <v>0</v>
      </c>
      <c r="L8" s="312">
        <v>0</v>
      </c>
      <c r="M8" s="312">
        <v>0</v>
      </c>
      <c r="N8" s="312">
        <v>0</v>
      </c>
      <c r="O8" s="312">
        <v>0</v>
      </c>
      <c r="P8" s="312">
        <v>0</v>
      </c>
      <c r="Q8" s="312">
        <v>0</v>
      </c>
      <c r="R8" s="312">
        <v>0</v>
      </c>
      <c r="S8" s="312">
        <v>0</v>
      </c>
      <c r="T8" s="312">
        <v>0</v>
      </c>
      <c r="U8" s="312">
        <v>1</v>
      </c>
      <c r="V8" s="312">
        <v>0</v>
      </c>
      <c r="W8" s="312">
        <v>0</v>
      </c>
      <c r="X8" s="312">
        <v>0</v>
      </c>
      <c r="Y8" s="312">
        <v>0</v>
      </c>
      <c r="Z8" s="312">
        <v>0</v>
      </c>
      <c r="AA8" s="312">
        <v>0</v>
      </c>
      <c r="AB8" s="312">
        <v>0</v>
      </c>
      <c r="AC8" s="312">
        <v>0</v>
      </c>
      <c r="AD8" s="312">
        <v>0</v>
      </c>
      <c r="AE8" s="312">
        <v>0</v>
      </c>
      <c r="AF8" s="312">
        <v>0</v>
      </c>
      <c r="AG8" s="312">
        <v>0</v>
      </c>
      <c r="AH8" s="312">
        <v>0</v>
      </c>
      <c r="AI8" s="312">
        <v>0</v>
      </c>
      <c r="AJ8" s="312"/>
      <c r="AK8" s="312">
        <v>0</v>
      </c>
      <c r="AL8" s="312">
        <v>0</v>
      </c>
      <c r="AM8" s="312">
        <v>0</v>
      </c>
      <c r="AN8" s="312">
        <v>0</v>
      </c>
      <c r="AO8" s="312">
        <v>0</v>
      </c>
      <c r="AP8" s="312">
        <v>0</v>
      </c>
      <c r="AQ8" s="312">
        <v>0</v>
      </c>
      <c r="AR8" s="312">
        <v>0</v>
      </c>
      <c r="AS8" s="312">
        <v>0</v>
      </c>
      <c r="AT8" s="312">
        <v>9</v>
      </c>
      <c r="AU8" s="312">
        <v>30</v>
      </c>
      <c r="AV8" s="327">
        <f t="shared" si="3"/>
        <v>3884</v>
      </c>
      <c r="AW8" s="312">
        <v>0</v>
      </c>
      <c r="AX8" s="312">
        <v>0</v>
      </c>
      <c r="AY8" s="312">
        <v>0</v>
      </c>
      <c r="AZ8" s="312">
        <v>0</v>
      </c>
      <c r="BA8" s="312">
        <v>0</v>
      </c>
      <c r="BB8" s="312">
        <v>0</v>
      </c>
      <c r="BC8" s="312">
        <v>0</v>
      </c>
      <c r="BD8" s="312">
        <v>0</v>
      </c>
      <c r="BE8" s="312">
        <v>0</v>
      </c>
      <c r="BF8" s="312">
        <v>2</v>
      </c>
      <c r="BG8" s="312">
        <v>0</v>
      </c>
      <c r="BH8" s="312">
        <v>0</v>
      </c>
      <c r="BI8" s="327">
        <f t="shared" si="4"/>
        <v>3886</v>
      </c>
      <c r="BL8" s="312">
        <v>3843</v>
      </c>
      <c r="BM8" s="312">
        <v>0</v>
      </c>
      <c r="BN8" s="312">
        <f t="shared" ref="BN8:BN71" si="6">BL8+BM8</f>
        <v>3843</v>
      </c>
    </row>
    <row r="9" spans="1:66" s="321" customFormat="1" ht="16.149999999999999" customHeight="1" x14ac:dyDescent="0.2">
      <c r="A9" s="326" t="s">
        <v>96</v>
      </c>
      <c r="B9" s="311" t="s">
        <v>153</v>
      </c>
      <c r="C9" s="312">
        <f t="shared" si="5"/>
        <v>22819</v>
      </c>
      <c r="D9" s="312">
        <v>0</v>
      </c>
      <c r="E9" s="312">
        <v>3</v>
      </c>
      <c r="F9" s="312">
        <v>0</v>
      </c>
      <c r="G9" s="312">
        <v>0</v>
      </c>
      <c r="H9" s="312">
        <v>0</v>
      </c>
      <c r="I9" s="312">
        <v>0</v>
      </c>
      <c r="J9" s="312">
        <v>0</v>
      </c>
      <c r="K9" s="312">
        <v>0</v>
      </c>
      <c r="L9" s="312">
        <v>0</v>
      </c>
      <c r="M9" s="312">
        <v>19</v>
      </c>
      <c r="N9" s="312">
        <v>0</v>
      </c>
      <c r="O9" s="312">
        <v>0</v>
      </c>
      <c r="P9" s="312">
        <v>0</v>
      </c>
      <c r="Q9" s="312">
        <v>0</v>
      </c>
      <c r="R9" s="312">
        <v>0</v>
      </c>
      <c r="S9" s="312">
        <v>0</v>
      </c>
      <c r="T9" s="312">
        <v>20</v>
      </c>
      <c r="U9" s="312">
        <v>0</v>
      </c>
      <c r="V9" s="312">
        <v>0</v>
      </c>
      <c r="W9" s="312">
        <v>1</v>
      </c>
      <c r="X9" s="312">
        <v>0</v>
      </c>
      <c r="Y9" s="312">
        <v>0</v>
      </c>
      <c r="Z9" s="312">
        <v>0</v>
      </c>
      <c r="AA9" s="312">
        <v>2</v>
      </c>
      <c r="AB9" s="312">
        <v>0</v>
      </c>
      <c r="AC9" s="312">
        <v>0</v>
      </c>
      <c r="AD9" s="312">
        <v>0</v>
      </c>
      <c r="AE9" s="312">
        <v>0</v>
      </c>
      <c r="AF9" s="312">
        <v>0</v>
      </c>
      <c r="AG9" s="312">
        <v>0</v>
      </c>
      <c r="AH9" s="312">
        <v>0</v>
      </c>
      <c r="AI9" s="312">
        <v>0</v>
      </c>
      <c r="AJ9" s="312"/>
      <c r="AK9" s="312">
        <v>0</v>
      </c>
      <c r="AL9" s="312">
        <v>0</v>
      </c>
      <c r="AM9" s="312">
        <v>0</v>
      </c>
      <c r="AN9" s="312">
        <v>0</v>
      </c>
      <c r="AO9" s="312">
        <v>0</v>
      </c>
      <c r="AP9" s="312">
        <v>0</v>
      </c>
      <c r="AQ9" s="312">
        <v>0</v>
      </c>
      <c r="AR9" s="312">
        <v>0</v>
      </c>
      <c r="AS9" s="312">
        <v>0</v>
      </c>
      <c r="AT9" s="312">
        <v>30</v>
      </c>
      <c r="AU9" s="312">
        <v>110</v>
      </c>
      <c r="AV9" s="327">
        <f t="shared" si="3"/>
        <v>23004</v>
      </c>
      <c r="AW9" s="312">
        <v>0</v>
      </c>
      <c r="AX9" s="312">
        <v>0</v>
      </c>
      <c r="AY9" s="312">
        <v>0</v>
      </c>
      <c r="AZ9" s="312">
        <v>0</v>
      </c>
      <c r="BA9" s="312">
        <v>0</v>
      </c>
      <c r="BB9" s="312">
        <v>0</v>
      </c>
      <c r="BC9" s="312">
        <v>0</v>
      </c>
      <c r="BD9" s="312">
        <v>0</v>
      </c>
      <c r="BE9" s="312">
        <v>0</v>
      </c>
      <c r="BF9" s="312">
        <v>8</v>
      </c>
      <c r="BG9" s="312">
        <v>0</v>
      </c>
      <c r="BH9" s="312">
        <v>5</v>
      </c>
      <c r="BI9" s="327">
        <f t="shared" si="4"/>
        <v>23017</v>
      </c>
      <c r="BL9" s="312">
        <v>22819</v>
      </c>
      <c r="BM9" s="312">
        <v>0</v>
      </c>
      <c r="BN9" s="312">
        <f t="shared" si="6"/>
        <v>22819</v>
      </c>
    </row>
    <row r="10" spans="1:66" s="321" customFormat="1" ht="16.149999999999999" customHeight="1" x14ac:dyDescent="0.2">
      <c r="A10" s="326" t="s">
        <v>97</v>
      </c>
      <c r="B10" s="311" t="s">
        <v>154</v>
      </c>
      <c r="C10" s="312">
        <f t="shared" si="5"/>
        <v>2924</v>
      </c>
      <c r="D10" s="312">
        <v>0</v>
      </c>
      <c r="E10" s="312">
        <v>0</v>
      </c>
      <c r="F10" s="312">
        <v>0</v>
      </c>
      <c r="G10" s="312">
        <v>0</v>
      </c>
      <c r="H10" s="312">
        <v>0</v>
      </c>
      <c r="I10" s="312">
        <v>0</v>
      </c>
      <c r="J10" s="312">
        <v>0</v>
      </c>
      <c r="K10" s="312">
        <v>0</v>
      </c>
      <c r="L10" s="312">
        <v>0</v>
      </c>
      <c r="M10" s="312">
        <v>0</v>
      </c>
      <c r="N10" s="312">
        <v>0</v>
      </c>
      <c r="O10" s="312">
        <v>0</v>
      </c>
      <c r="P10" s="312">
        <v>0</v>
      </c>
      <c r="Q10" s="312">
        <v>0</v>
      </c>
      <c r="R10" s="312">
        <v>0</v>
      </c>
      <c r="S10" s="312">
        <v>0</v>
      </c>
      <c r="T10" s="312">
        <v>9</v>
      </c>
      <c r="U10" s="312">
        <v>0</v>
      </c>
      <c r="V10" s="312">
        <v>0</v>
      </c>
      <c r="W10" s="312">
        <v>3</v>
      </c>
      <c r="X10" s="312">
        <v>0</v>
      </c>
      <c r="Y10" s="312">
        <v>0</v>
      </c>
      <c r="Z10" s="312">
        <v>0</v>
      </c>
      <c r="AA10" s="312">
        <v>0</v>
      </c>
      <c r="AB10" s="312">
        <v>0</v>
      </c>
      <c r="AC10" s="312">
        <v>0</v>
      </c>
      <c r="AD10" s="312">
        <v>0</v>
      </c>
      <c r="AE10" s="312">
        <v>0</v>
      </c>
      <c r="AF10" s="312">
        <v>0</v>
      </c>
      <c r="AG10" s="312">
        <v>0</v>
      </c>
      <c r="AH10" s="312">
        <v>0</v>
      </c>
      <c r="AI10" s="312">
        <v>0</v>
      </c>
      <c r="AJ10" s="312"/>
      <c r="AK10" s="312">
        <v>0</v>
      </c>
      <c r="AL10" s="312">
        <v>0</v>
      </c>
      <c r="AM10" s="312">
        <v>0</v>
      </c>
      <c r="AN10" s="312">
        <v>0</v>
      </c>
      <c r="AO10" s="312">
        <v>0</v>
      </c>
      <c r="AP10" s="312">
        <v>0</v>
      </c>
      <c r="AQ10" s="312">
        <v>0</v>
      </c>
      <c r="AR10" s="312">
        <v>0</v>
      </c>
      <c r="AS10" s="312">
        <v>0</v>
      </c>
      <c r="AT10" s="312">
        <v>9</v>
      </c>
      <c r="AU10" s="312">
        <v>16</v>
      </c>
      <c r="AV10" s="327">
        <f t="shared" si="3"/>
        <v>2961</v>
      </c>
      <c r="AW10" s="312">
        <v>0</v>
      </c>
      <c r="AX10" s="312">
        <v>0</v>
      </c>
      <c r="AY10" s="312">
        <v>0</v>
      </c>
      <c r="AZ10" s="312">
        <v>0</v>
      </c>
      <c r="BA10" s="312">
        <v>0</v>
      </c>
      <c r="BB10" s="312">
        <v>0</v>
      </c>
      <c r="BC10" s="312">
        <v>8</v>
      </c>
      <c r="BD10" s="312">
        <v>0</v>
      </c>
      <c r="BE10" s="312">
        <v>0</v>
      </c>
      <c r="BF10" s="312">
        <v>1</v>
      </c>
      <c r="BG10" s="312">
        <v>0</v>
      </c>
      <c r="BH10" s="312">
        <v>0</v>
      </c>
      <c r="BI10" s="327">
        <f t="shared" si="4"/>
        <v>2970</v>
      </c>
      <c r="BL10" s="312">
        <v>2924</v>
      </c>
      <c r="BM10" s="312">
        <v>0</v>
      </c>
      <c r="BN10" s="312">
        <f t="shared" si="6"/>
        <v>2924</v>
      </c>
    </row>
    <row r="11" spans="1:66" s="321" customFormat="1" ht="16.149999999999999" customHeight="1" x14ac:dyDescent="0.2">
      <c r="A11" s="328" t="s">
        <v>155</v>
      </c>
      <c r="B11" s="313" t="s">
        <v>156</v>
      </c>
      <c r="C11" s="314">
        <f t="shared" si="5"/>
        <v>4892</v>
      </c>
      <c r="D11" s="314">
        <v>0</v>
      </c>
      <c r="E11" s="314">
        <v>0</v>
      </c>
      <c r="F11" s="314">
        <v>0</v>
      </c>
      <c r="G11" s="314">
        <v>0</v>
      </c>
      <c r="H11" s="314">
        <v>0</v>
      </c>
      <c r="I11" s="314">
        <v>0</v>
      </c>
      <c r="J11" s="314">
        <v>0</v>
      </c>
      <c r="K11" s="314">
        <v>0</v>
      </c>
      <c r="L11" s="314">
        <v>0</v>
      </c>
      <c r="M11" s="314">
        <v>0</v>
      </c>
      <c r="N11" s="314">
        <v>0</v>
      </c>
      <c r="O11" s="314">
        <v>0</v>
      </c>
      <c r="P11" s="314">
        <v>0</v>
      </c>
      <c r="Q11" s="314">
        <v>0</v>
      </c>
      <c r="R11" s="314">
        <v>0</v>
      </c>
      <c r="S11" s="314">
        <v>0</v>
      </c>
      <c r="T11" s="314">
        <v>0</v>
      </c>
      <c r="U11" s="314">
        <v>0</v>
      </c>
      <c r="V11" s="314">
        <v>0</v>
      </c>
      <c r="W11" s="314">
        <v>0</v>
      </c>
      <c r="X11" s="314">
        <v>0</v>
      </c>
      <c r="Y11" s="314">
        <v>0</v>
      </c>
      <c r="Z11" s="314">
        <v>0</v>
      </c>
      <c r="AA11" s="314">
        <v>0</v>
      </c>
      <c r="AB11" s="314">
        <v>0</v>
      </c>
      <c r="AC11" s="314">
        <v>0</v>
      </c>
      <c r="AD11" s="314">
        <v>0</v>
      </c>
      <c r="AE11" s="314">
        <v>0</v>
      </c>
      <c r="AF11" s="314">
        <v>0</v>
      </c>
      <c r="AG11" s="314">
        <v>0</v>
      </c>
      <c r="AH11" s="314">
        <v>0</v>
      </c>
      <c r="AI11" s="314">
        <v>0</v>
      </c>
      <c r="AJ11" s="314"/>
      <c r="AK11" s="314">
        <v>0</v>
      </c>
      <c r="AL11" s="314">
        <v>0</v>
      </c>
      <c r="AM11" s="314">
        <v>0</v>
      </c>
      <c r="AN11" s="314">
        <v>270</v>
      </c>
      <c r="AO11" s="314">
        <v>0</v>
      </c>
      <c r="AP11" s="314">
        <v>0</v>
      </c>
      <c r="AQ11" s="314">
        <v>0</v>
      </c>
      <c r="AR11" s="314">
        <v>0</v>
      </c>
      <c r="AS11" s="314">
        <v>0</v>
      </c>
      <c r="AT11" s="314">
        <v>22</v>
      </c>
      <c r="AU11" s="314">
        <v>39</v>
      </c>
      <c r="AV11" s="329">
        <f t="shared" si="3"/>
        <v>5223</v>
      </c>
      <c r="AW11" s="314">
        <v>0</v>
      </c>
      <c r="AX11" s="314">
        <v>0</v>
      </c>
      <c r="AY11" s="314">
        <v>0</v>
      </c>
      <c r="AZ11" s="314">
        <v>651</v>
      </c>
      <c r="BA11" s="314">
        <v>0</v>
      </c>
      <c r="BB11" s="314">
        <v>0</v>
      </c>
      <c r="BC11" s="314">
        <v>0</v>
      </c>
      <c r="BD11" s="314">
        <v>0</v>
      </c>
      <c r="BE11" s="314">
        <v>0</v>
      </c>
      <c r="BF11" s="314">
        <v>1</v>
      </c>
      <c r="BG11" s="314">
        <v>0</v>
      </c>
      <c r="BH11" s="644">
        <v>0</v>
      </c>
      <c r="BI11" s="329">
        <f t="shared" si="4"/>
        <v>5875</v>
      </c>
      <c r="BL11" s="314">
        <v>4892</v>
      </c>
      <c r="BM11" s="314">
        <v>0</v>
      </c>
      <c r="BN11" s="314">
        <f t="shared" si="6"/>
        <v>4892</v>
      </c>
    </row>
    <row r="12" spans="1:66" s="321" customFormat="1" ht="16.149999999999999" customHeight="1" x14ac:dyDescent="0.2">
      <c r="A12" s="324" t="s">
        <v>98</v>
      </c>
      <c r="B12" s="315" t="s">
        <v>157</v>
      </c>
      <c r="C12" s="316">
        <f t="shared" si="5"/>
        <v>5600</v>
      </c>
      <c r="D12" s="316">
        <v>0</v>
      </c>
      <c r="E12" s="316">
        <v>0</v>
      </c>
      <c r="F12" s="316">
        <v>0</v>
      </c>
      <c r="G12" s="316">
        <v>0</v>
      </c>
      <c r="H12" s="316">
        <v>0</v>
      </c>
      <c r="I12" s="316">
        <v>0</v>
      </c>
      <c r="J12" s="316">
        <v>2</v>
      </c>
      <c r="K12" s="316">
        <v>0</v>
      </c>
      <c r="L12" s="316">
        <v>0</v>
      </c>
      <c r="M12" s="316">
        <v>0</v>
      </c>
      <c r="N12" s="316">
        <v>0</v>
      </c>
      <c r="O12" s="316">
        <v>0</v>
      </c>
      <c r="P12" s="316">
        <v>0</v>
      </c>
      <c r="Q12" s="316">
        <v>0</v>
      </c>
      <c r="R12" s="316">
        <v>0</v>
      </c>
      <c r="S12" s="316">
        <v>0</v>
      </c>
      <c r="T12" s="316">
        <v>0</v>
      </c>
      <c r="U12" s="316">
        <v>0</v>
      </c>
      <c r="V12" s="316">
        <v>0</v>
      </c>
      <c r="W12" s="316">
        <v>0</v>
      </c>
      <c r="X12" s="316">
        <v>0</v>
      </c>
      <c r="Y12" s="316">
        <v>0</v>
      </c>
      <c r="Z12" s="316">
        <v>0</v>
      </c>
      <c r="AA12" s="316">
        <v>0</v>
      </c>
      <c r="AB12" s="345">
        <v>0</v>
      </c>
      <c r="AC12" s="345">
        <v>0</v>
      </c>
      <c r="AD12" s="345">
        <v>0</v>
      </c>
      <c r="AE12" s="345">
        <v>0</v>
      </c>
      <c r="AF12" s="345">
        <v>0</v>
      </c>
      <c r="AG12" s="345">
        <v>0</v>
      </c>
      <c r="AH12" s="345">
        <v>0</v>
      </c>
      <c r="AI12" s="345">
        <v>0</v>
      </c>
      <c r="AJ12" s="345"/>
      <c r="AK12" s="345">
        <v>0</v>
      </c>
      <c r="AL12" s="345">
        <v>0</v>
      </c>
      <c r="AM12" s="345">
        <v>0</v>
      </c>
      <c r="AN12" s="345">
        <v>0</v>
      </c>
      <c r="AO12" s="345">
        <v>0</v>
      </c>
      <c r="AP12" s="345">
        <v>0</v>
      </c>
      <c r="AQ12" s="345">
        <v>0</v>
      </c>
      <c r="AR12" s="345">
        <v>0</v>
      </c>
      <c r="AS12" s="345">
        <v>0</v>
      </c>
      <c r="AT12" s="316">
        <v>16</v>
      </c>
      <c r="AU12" s="316">
        <v>12</v>
      </c>
      <c r="AV12" s="325">
        <f t="shared" si="3"/>
        <v>5630</v>
      </c>
      <c r="AW12" s="316">
        <v>0</v>
      </c>
      <c r="AX12" s="316">
        <v>0</v>
      </c>
      <c r="AY12" s="316">
        <v>0</v>
      </c>
      <c r="AZ12" s="316">
        <v>0</v>
      </c>
      <c r="BA12" s="316">
        <v>0</v>
      </c>
      <c r="BB12" s="316">
        <v>0</v>
      </c>
      <c r="BC12" s="316">
        <v>0</v>
      </c>
      <c r="BD12" s="316">
        <v>0</v>
      </c>
      <c r="BE12" s="316">
        <v>0</v>
      </c>
      <c r="BF12" s="316">
        <v>3</v>
      </c>
      <c r="BG12" s="316">
        <v>0</v>
      </c>
      <c r="BH12" s="643">
        <v>0</v>
      </c>
      <c r="BI12" s="325">
        <f t="shared" si="4"/>
        <v>5633</v>
      </c>
      <c r="BL12" s="316">
        <v>5600</v>
      </c>
      <c r="BM12" s="345">
        <v>0</v>
      </c>
      <c r="BN12" s="316">
        <f t="shared" si="6"/>
        <v>5600</v>
      </c>
    </row>
    <row r="13" spans="1:66" s="321" customFormat="1" ht="16.149999999999999" customHeight="1" x14ac:dyDescent="0.2">
      <c r="A13" s="326" t="s">
        <v>99</v>
      </c>
      <c r="B13" s="311" t="s">
        <v>158</v>
      </c>
      <c r="C13" s="312">
        <f t="shared" si="5"/>
        <v>1927</v>
      </c>
      <c r="D13" s="312">
        <v>0</v>
      </c>
      <c r="E13" s="312">
        <v>0</v>
      </c>
      <c r="F13" s="312">
        <v>0</v>
      </c>
      <c r="G13" s="312">
        <v>0</v>
      </c>
      <c r="H13" s="312">
        <v>0</v>
      </c>
      <c r="I13" s="312">
        <v>0</v>
      </c>
      <c r="J13" s="312">
        <v>0</v>
      </c>
      <c r="K13" s="312">
        <v>0</v>
      </c>
      <c r="L13" s="312">
        <v>0</v>
      </c>
      <c r="M13" s="312">
        <v>0</v>
      </c>
      <c r="N13" s="312">
        <v>0</v>
      </c>
      <c r="O13" s="312">
        <v>0</v>
      </c>
      <c r="P13" s="312">
        <v>0</v>
      </c>
      <c r="Q13" s="312">
        <v>0</v>
      </c>
      <c r="R13" s="312">
        <v>0</v>
      </c>
      <c r="S13" s="312">
        <v>0</v>
      </c>
      <c r="T13" s="312">
        <v>0</v>
      </c>
      <c r="U13" s="312">
        <v>0</v>
      </c>
      <c r="V13" s="312">
        <v>0</v>
      </c>
      <c r="W13" s="312">
        <v>0</v>
      </c>
      <c r="X13" s="312">
        <v>0</v>
      </c>
      <c r="Y13" s="312">
        <v>0</v>
      </c>
      <c r="Z13" s="312">
        <v>0</v>
      </c>
      <c r="AA13" s="312">
        <v>0</v>
      </c>
      <c r="AB13" s="312">
        <v>27</v>
      </c>
      <c r="AC13" s="312">
        <v>0</v>
      </c>
      <c r="AD13" s="312">
        <v>0</v>
      </c>
      <c r="AE13" s="312">
        <v>0</v>
      </c>
      <c r="AF13" s="312">
        <v>0</v>
      </c>
      <c r="AG13" s="312">
        <v>0</v>
      </c>
      <c r="AH13" s="312">
        <v>0</v>
      </c>
      <c r="AI13" s="312">
        <v>0</v>
      </c>
      <c r="AJ13" s="312"/>
      <c r="AK13" s="312">
        <v>0</v>
      </c>
      <c r="AL13" s="312">
        <v>0</v>
      </c>
      <c r="AM13" s="312">
        <v>0</v>
      </c>
      <c r="AN13" s="312">
        <v>0</v>
      </c>
      <c r="AO13" s="312">
        <v>0</v>
      </c>
      <c r="AP13" s="312">
        <v>0</v>
      </c>
      <c r="AQ13" s="312">
        <v>0</v>
      </c>
      <c r="AR13" s="312">
        <v>0</v>
      </c>
      <c r="AS13" s="312">
        <v>0</v>
      </c>
      <c r="AT13" s="312">
        <v>5</v>
      </c>
      <c r="AU13" s="312">
        <v>9</v>
      </c>
      <c r="AV13" s="327">
        <f t="shared" si="3"/>
        <v>1968</v>
      </c>
      <c r="AW13" s="312">
        <v>0</v>
      </c>
      <c r="AX13" s="312">
        <v>0</v>
      </c>
      <c r="AY13" s="312">
        <v>0</v>
      </c>
      <c r="AZ13" s="312">
        <v>0</v>
      </c>
      <c r="BA13" s="312">
        <v>2</v>
      </c>
      <c r="BB13" s="312">
        <v>0</v>
      </c>
      <c r="BC13" s="312">
        <v>0</v>
      </c>
      <c r="BD13" s="312">
        <v>0</v>
      </c>
      <c r="BE13" s="312">
        <v>0</v>
      </c>
      <c r="BF13" s="312">
        <v>1</v>
      </c>
      <c r="BG13" s="312">
        <v>0</v>
      </c>
      <c r="BH13" s="312">
        <v>0</v>
      </c>
      <c r="BI13" s="327">
        <f t="shared" si="4"/>
        <v>1971</v>
      </c>
      <c r="BL13" s="312">
        <v>1927</v>
      </c>
      <c r="BM13" s="312">
        <v>0</v>
      </c>
      <c r="BN13" s="312">
        <f t="shared" si="6"/>
        <v>1927</v>
      </c>
    </row>
    <row r="14" spans="1:66" s="321" customFormat="1" ht="16.149999999999999" customHeight="1" x14ac:dyDescent="0.2">
      <c r="A14" s="326" t="s">
        <v>100</v>
      </c>
      <c r="B14" s="311" t="s">
        <v>159</v>
      </c>
      <c r="C14" s="312">
        <f t="shared" si="5"/>
        <v>21940</v>
      </c>
      <c r="D14" s="312">
        <v>0</v>
      </c>
      <c r="E14" s="312">
        <v>0</v>
      </c>
      <c r="F14" s="312">
        <v>0</v>
      </c>
      <c r="G14" s="312">
        <v>0</v>
      </c>
      <c r="H14" s="312">
        <v>0</v>
      </c>
      <c r="I14" s="312">
        <v>0</v>
      </c>
      <c r="J14" s="312">
        <v>0</v>
      </c>
      <c r="K14" s="312">
        <v>0</v>
      </c>
      <c r="L14" s="312">
        <v>0</v>
      </c>
      <c r="M14" s="312">
        <v>0</v>
      </c>
      <c r="N14" s="312">
        <v>0</v>
      </c>
      <c r="O14" s="312">
        <v>0</v>
      </c>
      <c r="P14" s="312">
        <v>0</v>
      </c>
      <c r="Q14" s="312">
        <v>0</v>
      </c>
      <c r="R14" s="312">
        <v>0</v>
      </c>
      <c r="S14" s="312">
        <v>0</v>
      </c>
      <c r="T14" s="312">
        <v>0</v>
      </c>
      <c r="U14" s="312">
        <v>0</v>
      </c>
      <c r="V14" s="312">
        <v>0</v>
      </c>
      <c r="W14" s="312">
        <v>0</v>
      </c>
      <c r="X14" s="312">
        <v>0</v>
      </c>
      <c r="Y14" s="312">
        <v>0</v>
      </c>
      <c r="Z14" s="312">
        <v>0</v>
      </c>
      <c r="AA14" s="312">
        <v>0</v>
      </c>
      <c r="AB14" s="312">
        <v>0</v>
      </c>
      <c r="AC14" s="312">
        <v>0</v>
      </c>
      <c r="AD14" s="312">
        <v>0</v>
      </c>
      <c r="AE14" s="312">
        <v>0</v>
      </c>
      <c r="AF14" s="312">
        <v>0</v>
      </c>
      <c r="AG14" s="312">
        <v>0</v>
      </c>
      <c r="AH14" s="312">
        <v>0</v>
      </c>
      <c r="AI14" s="312">
        <v>0</v>
      </c>
      <c r="AJ14" s="312"/>
      <c r="AK14" s="312">
        <v>0</v>
      </c>
      <c r="AL14" s="312">
        <v>0</v>
      </c>
      <c r="AM14" s="312">
        <v>0</v>
      </c>
      <c r="AN14" s="312">
        <v>0</v>
      </c>
      <c r="AO14" s="312">
        <v>0</v>
      </c>
      <c r="AP14" s="312">
        <v>0</v>
      </c>
      <c r="AQ14" s="312">
        <v>0</v>
      </c>
      <c r="AR14" s="312">
        <v>0</v>
      </c>
      <c r="AS14" s="312">
        <v>0</v>
      </c>
      <c r="AT14" s="312">
        <v>74</v>
      </c>
      <c r="AU14" s="312">
        <v>46</v>
      </c>
      <c r="AV14" s="327">
        <f t="shared" si="3"/>
        <v>22060</v>
      </c>
      <c r="AW14" s="312">
        <v>0</v>
      </c>
      <c r="AX14" s="312">
        <v>0</v>
      </c>
      <c r="AY14" s="312">
        <v>0</v>
      </c>
      <c r="AZ14" s="312">
        <v>0</v>
      </c>
      <c r="BA14" s="312">
        <v>0</v>
      </c>
      <c r="BB14" s="312">
        <v>0</v>
      </c>
      <c r="BC14" s="312">
        <v>0</v>
      </c>
      <c r="BD14" s="312">
        <v>0</v>
      </c>
      <c r="BE14" s="312">
        <v>0</v>
      </c>
      <c r="BF14" s="312">
        <v>11</v>
      </c>
      <c r="BG14" s="312">
        <v>0</v>
      </c>
      <c r="BH14" s="312">
        <v>0</v>
      </c>
      <c r="BI14" s="327">
        <f t="shared" si="4"/>
        <v>22071</v>
      </c>
      <c r="BL14" s="312">
        <v>21940</v>
      </c>
      <c r="BM14" s="312">
        <v>0</v>
      </c>
      <c r="BN14" s="312">
        <f t="shared" si="6"/>
        <v>21940</v>
      </c>
    </row>
    <row r="15" spans="1:66" s="321" customFormat="1" ht="16.149999999999999" customHeight="1" x14ac:dyDescent="0.2">
      <c r="A15" s="326" t="s">
        <v>101</v>
      </c>
      <c r="B15" s="311" t="s">
        <v>160</v>
      </c>
      <c r="C15" s="312">
        <f t="shared" si="5"/>
        <v>35452</v>
      </c>
      <c r="D15" s="312">
        <v>935</v>
      </c>
      <c r="E15" s="312">
        <v>0</v>
      </c>
      <c r="F15" s="312">
        <v>0</v>
      </c>
      <c r="G15" s="312">
        <v>0</v>
      </c>
      <c r="H15" s="312">
        <v>0</v>
      </c>
      <c r="I15" s="312">
        <v>0</v>
      </c>
      <c r="J15" s="312">
        <v>0</v>
      </c>
      <c r="K15" s="312">
        <v>0</v>
      </c>
      <c r="L15" s="312">
        <v>0</v>
      </c>
      <c r="M15" s="312">
        <v>0</v>
      </c>
      <c r="N15" s="312">
        <v>0</v>
      </c>
      <c r="O15" s="312">
        <v>0</v>
      </c>
      <c r="P15" s="312">
        <v>0</v>
      </c>
      <c r="Q15" s="312">
        <v>0</v>
      </c>
      <c r="R15" s="312">
        <v>0</v>
      </c>
      <c r="S15" s="312">
        <v>0</v>
      </c>
      <c r="T15" s="312">
        <v>0</v>
      </c>
      <c r="U15" s="312">
        <v>0</v>
      </c>
      <c r="V15" s="312">
        <v>0</v>
      </c>
      <c r="W15" s="312">
        <v>0</v>
      </c>
      <c r="X15" s="312">
        <v>0</v>
      </c>
      <c r="Y15" s="312">
        <v>0</v>
      </c>
      <c r="Z15" s="312">
        <v>0</v>
      </c>
      <c r="AA15" s="312">
        <v>0</v>
      </c>
      <c r="AB15" s="312">
        <v>0</v>
      </c>
      <c r="AC15" s="312">
        <v>0</v>
      </c>
      <c r="AD15" s="312">
        <v>0</v>
      </c>
      <c r="AE15" s="312">
        <v>0</v>
      </c>
      <c r="AF15" s="312">
        <v>0</v>
      </c>
      <c r="AG15" s="312">
        <v>0</v>
      </c>
      <c r="AH15" s="312">
        <v>0</v>
      </c>
      <c r="AI15" s="312">
        <v>0</v>
      </c>
      <c r="AJ15" s="312"/>
      <c r="AK15" s="312">
        <v>0</v>
      </c>
      <c r="AL15" s="312">
        <v>0</v>
      </c>
      <c r="AM15" s="312">
        <v>0</v>
      </c>
      <c r="AN15" s="312">
        <v>0</v>
      </c>
      <c r="AO15" s="312">
        <v>0</v>
      </c>
      <c r="AP15" s="312">
        <v>0</v>
      </c>
      <c r="AQ15" s="312">
        <v>0</v>
      </c>
      <c r="AR15" s="312">
        <v>0</v>
      </c>
      <c r="AS15" s="312">
        <v>0</v>
      </c>
      <c r="AT15" s="312">
        <v>129</v>
      </c>
      <c r="AU15" s="312">
        <v>93</v>
      </c>
      <c r="AV15" s="327">
        <f t="shared" si="3"/>
        <v>36609</v>
      </c>
      <c r="AW15" s="312">
        <v>0</v>
      </c>
      <c r="AX15" s="312">
        <v>1</v>
      </c>
      <c r="AY15" s="312">
        <v>0</v>
      </c>
      <c r="AZ15" s="312">
        <v>0</v>
      </c>
      <c r="BA15" s="312">
        <v>0</v>
      </c>
      <c r="BB15" s="312">
        <v>0</v>
      </c>
      <c r="BC15" s="312">
        <v>0</v>
      </c>
      <c r="BD15" s="312">
        <v>0</v>
      </c>
      <c r="BE15" s="312">
        <v>0</v>
      </c>
      <c r="BF15" s="312">
        <v>5</v>
      </c>
      <c r="BG15" s="312">
        <v>0</v>
      </c>
      <c r="BH15" s="312">
        <v>0</v>
      </c>
      <c r="BI15" s="327">
        <f t="shared" si="4"/>
        <v>36615</v>
      </c>
      <c r="BL15" s="312">
        <v>35452</v>
      </c>
      <c r="BM15" s="312">
        <v>0</v>
      </c>
      <c r="BN15" s="312">
        <f t="shared" si="6"/>
        <v>35452</v>
      </c>
    </row>
    <row r="16" spans="1:66" s="321" customFormat="1" ht="16.149999999999999" customHeight="1" x14ac:dyDescent="0.2">
      <c r="A16" s="328" t="s">
        <v>102</v>
      </c>
      <c r="B16" s="313" t="s">
        <v>161</v>
      </c>
      <c r="C16" s="314">
        <f t="shared" si="5"/>
        <v>26759</v>
      </c>
      <c r="D16" s="314">
        <v>0</v>
      </c>
      <c r="E16" s="314">
        <v>0</v>
      </c>
      <c r="F16" s="314">
        <v>1</v>
      </c>
      <c r="G16" s="314">
        <v>0</v>
      </c>
      <c r="H16" s="314">
        <v>0</v>
      </c>
      <c r="I16" s="314">
        <v>0</v>
      </c>
      <c r="J16" s="314">
        <v>816</v>
      </c>
      <c r="K16" s="314">
        <v>0</v>
      </c>
      <c r="L16" s="314">
        <v>569</v>
      </c>
      <c r="M16" s="314">
        <v>0</v>
      </c>
      <c r="N16" s="314">
        <v>0</v>
      </c>
      <c r="O16" s="314">
        <v>0</v>
      </c>
      <c r="P16" s="314">
        <v>0</v>
      </c>
      <c r="Q16" s="314">
        <v>0</v>
      </c>
      <c r="R16" s="314">
        <v>0</v>
      </c>
      <c r="S16" s="314">
        <v>0</v>
      </c>
      <c r="T16" s="314">
        <v>1</v>
      </c>
      <c r="U16" s="314">
        <v>503</v>
      </c>
      <c r="V16" s="314">
        <v>0</v>
      </c>
      <c r="W16" s="314">
        <v>0</v>
      </c>
      <c r="X16" s="314">
        <v>1</v>
      </c>
      <c r="Y16" s="314">
        <v>0</v>
      </c>
      <c r="Z16" s="314">
        <v>0</v>
      </c>
      <c r="AA16" s="314">
        <v>0</v>
      </c>
      <c r="AB16" s="314">
        <v>0</v>
      </c>
      <c r="AC16" s="314">
        <v>0</v>
      </c>
      <c r="AD16" s="314">
        <v>0</v>
      </c>
      <c r="AE16" s="314">
        <v>0</v>
      </c>
      <c r="AF16" s="314">
        <v>0</v>
      </c>
      <c r="AG16" s="314">
        <v>0</v>
      </c>
      <c r="AH16" s="314">
        <v>0</v>
      </c>
      <c r="AI16" s="314">
        <v>0</v>
      </c>
      <c r="AJ16" s="314"/>
      <c r="AK16" s="314">
        <v>0</v>
      </c>
      <c r="AL16" s="314">
        <v>0</v>
      </c>
      <c r="AM16" s="314">
        <v>0</v>
      </c>
      <c r="AN16" s="314">
        <v>0</v>
      </c>
      <c r="AO16" s="314">
        <v>0</v>
      </c>
      <c r="AP16" s="314">
        <v>0</v>
      </c>
      <c r="AQ16" s="314">
        <v>0</v>
      </c>
      <c r="AR16" s="314">
        <v>0</v>
      </c>
      <c r="AS16" s="314">
        <v>0</v>
      </c>
      <c r="AT16" s="314">
        <v>52</v>
      </c>
      <c r="AU16" s="314">
        <v>83</v>
      </c>
      <c r="AV16" s="329">
        <f t="shared" si="3"/>
        <v>28785</v>
      </c>
      <c r="AW16" s="314">
        <v>0</v>
      </c>
      <c r="AX16" s="314">
        <v>0</v>
      </c>
      <c r="AY16" s="314">
        <v>0</v>
      </c>
      <c r="AZ16" s="314">
        <v>1</v>
      </c>
      <c r="BA16" s="314">
        <v>0</v>
      </c>
      <c r="BB16" s="314">
        <v>0</v>
      </c>
      <c r="BC16" s="314">
        <v>0</v>
      </c>
      <c r="BD16" s="314">
        <v>0</v>
      </c>
      <c r="BE16" s="314">
        <v>0</v>
      </c>
      <c r="BF16" s="314">
        <v>35</v>
      </c>
      <c r="BG16" s="314">
        <v>0</v>
      </c>
      <c r="BH16" s="644">
        <v>0</v>
      </c>
      <c r="BI16" s="329">
        <f t="shared" si="4"/>
        <v>28821</v>
      </c>
      <c r="BL16" s="314">
        <v>26759</v>
      </c>
      <c r="BM16" s="314">
        <v>0</v>
      </c>
      <c r="BN16" s="314">
        <f t="shared" si="6"/>
        <v>26759</v>
      </c>
    </row>
    <row r="17" spans="1:66" s="321" customFormat="1" ht="16.149999999999999" customHeight="1" x14ac:dyDescent="0.2">
      <c r="A17" s="324" t="s">
        <v>103</v>
      </c>
      <c r="B17" s="315" t="s">
        <v>162</v>
      </c>
      <c r="C17" s="316">
        <f t="shared" si="5"/>
        <v>1485</v>
      </c>
      <c r="D17" s="316">
        <v>0</v>
      </c>
      <c r="E17" s="316">
        <v>0</v>
      </c>
      <c r="F17" s="316">
        <v>0</v>
      </c>
      <c r="G17" s="316">
        <v>0</v>
      </c>
      <c r="H17" s="316">
        <v>0</v>
      </c>
      <c r="I17" s="316">
        <v>0</v>
      </c>
      <c r="J17" s="316">
        <v>0</v>
      </c>
      <c r="K17" s="316">
        <v>0</v>
      </c>
      <c r="L17" s="316">
        <v>0</v>
      </c>
      <c r="M17" s="316">
        <v>0</v>
      </c>
      <c r="N17" s="316">
        <v>0</v>
      </c>
      <c r="O17" s="316">
        <v>0</v>
      </c>
      <c r="P17" s="316">
        <v>0</v>
      </c>
      <c r="Q17" s="316">
        <v>0</v>
      </c>
      <c r="R17" s="316">
        <v>0</v>
      </c>
      <c r="S17" s="316">
        <v>0</v>
      </c>
      <c r="T17" s="316">
        <v>0</v>
      </c>
      <c r="U17" s="316">
        <v>0</v>
      </c>
      <c r="V17" s="316">
        <v>0</v>
      </c>
      <c r="W17" s="316">
        <v>0</v>
      </c>
      <c r="X17" s="316">
        <v>0</v>
      </c>
      <c r="Y17" s="316">
        <v>0</v>
      </c>
      <c r="Z17" s="316">
        <v>0</v>
      </c>
      <c r="AA17" s="316">
        <v>0</v>
      </c>
      <c r="AB17" s="345">
        <v>0</v>
      </c>
      <c r="AC17" s="345">
        <v>0</v>
      </c>
      <c r="AD17" s="345">
        <v>0</v>
      </c>
      <c r="AE17" s="345">
        <v>0</v>
      </c>
      <c r="AF17" s="345">
        <v>0</v>
      </c>
      <c r="AG17" s="345">
        <v>0</v>
      </c>
      <c r="AH17" s="345">
        <v>0</v>
      </c>
      <c r="AI17" s="345">
        <v>0</v>
      </c>
      <c r="AJ17" s="345"/>
      <c r="AK17" s="345">
        <v>0</v>
      </c>
      <c r="AL17" s="345">
        <v>0</v>
      </c>
      <c r="AM17" s="345">
        <v>0</v>
      </c>
      <c r="AN17" s="345">
        <v>0</v>
      </c>
      <c r="AO17" s="345">
        <v>0</v>
      </c>
      <c r="AP17" s="345">
        <v>0</v>
      </c>
      <c r="AQ17" s="345">
        <v>0</v>
      </c>
      <c r="AR17" s="345">
        <v>0</v>
      </c>
      <c r="AS17" s="345">
        <v>0</v>
      </c>
      <c r="AT17" s="316">
        <v>0</v>
      </c>
      <c r="AU17" s="316">
        <v>11</v>
      </c>
      <c r="AV17" s="325">
        <f t="shared" si="3"/>
        <v>1496</v>
      </c>
      <c r="AW17" s="316">
        <v>0</v>
      </c>
      <c r="AX17" s="316">
        <v>0</v>
      </c>
      <c r="AY17" s="316">
        <v>0</v>
      </c>
      <c r="AZ17" s="316">
        <v>0</v>
      </c>
      <c r="BA17" s="316">
        <v>0</v>
      </c>
      <c r="BB17" s="316">
        <v>0</v>
      </c>
      <c r="BC17" s="316">
        <v>0</v>
      </c>
      <c r="BD17" s="316">
        <v>0</v>
      </c>
      <c r="BE17" s="316">
        <v>0</v>
      </c>
      <c r="BF17" s="316">
        <v>2</v>
      </c>
      <c r="BG17" s="316">
        <v>0</v>
      </c>
      <c r="BH17" s="643">
        <v>0</v>
      </c>
      <c r="BI17" s="325">
        <f t="shared" si="4"/>
        <v>1498</v>
      </c>
      <c r="BL17" s="316">
        <v>1485</v>
      </c>
      <c r="BM17" s="345">
        <v>0</v>
      </c>
      <c r="BN17" s="316">
        <f t="shared" si="6"/>
        <v>1485</v>
      </c>
    </row>
    <row r="18" spans="1:66" s="321" customFormat="1" ht="16.149999999999999" customHeight="1" x14ac:dyDescent="0.2">
      <c r="A18" s="326" t="s">
        <v>163</v>
      </c>
      <c r="B18" s="311" t="s">
        <v>164</v>
      </c>
      <c r="C18" s="312">
        <f t="shared" si="5"/>
        <v>1130</v>
      </c>
      <c r="D18" s="312">
        <v>0</v>
      </c>
      <c r="E18" s="312">
        <v>0</v>
      </c>
      <c r="F18" s="312">
        <v>0</v>
      </c>
      <c r="G18" s="312">
        <v>0</v>
      </c>
      <c r="H18" s="312">
        <v>0</v>
      </c>
      <c r="I18" s="312">
        <v>0</v>
      </c>
      <c r="J18" s="312">
        <v>0</v>
      </c>
      <c r="K18" s="312">
        <v>0</v>
      </c>
      <c r="L18" s="312">
        <v>0</v>
      </c>
      <c r="M18" s="312">
        <v>0</v>
      </c>
      <c r="N18" s="312">
        <v>0</v>
      </c>
      <c r="O18" s="312">
        <v>0</v>
      </c>
      <c r="P18" s="312">
        <v>0</v>
      </c>
      <c r="Q18" s="312">
        <v>0</v>
      </c>
      <c r="R18" s="312">
        <v>0</v>
      </c>
      <c r="S18" s="312">
        <v>0</v>
      </c>
      <c r="T18" s="312">
        <v>0</v>
      </c>
      <c r="U18" s="312">
        <v>0</v>
      </c>
      <c r="V18" s="312">
        <v>0</v>
      </c>
      <c r="W18" s="312">
        <v>0</v>
      </c>
      <c r="X18" s="312">
        <v>0</v>
      </c>
      <c r="Y18" s="312">
        <v>0</v>
      </c>
      <c r="Z18" s="312">
        <v>0</v>
      </c>
      <c r="AA18" s="312">
        <v>0</v>
      </c>
      <c r="AB18" s="312">
        <v>0</v>
      </c>
      <c r="AC18" s="312">
        <v>0</v>
      </c>
      <c r="AD18" s="312">
        <v>0</v>
      </c>
      <c r="AE18" s="312">
        <v>0</v>
      </c>
      <c r="AF18" s="312">
        <v>0</v>
      </c>
      <c r="AG18" s="312">
        <v>0</v>
      </c>
      <c r="AH18" s="312">
        <v>0</v>
      </c>
      <c r="AI18" s="312">
        <v>0</v>
      </c>
      <c r="AJ18" s="312"/>
      <c r="AK18" s="312">
        <v>0</v>
      </c>
      <c r="AL18" s="312">
        <v>0</v>
      </c>
      <c r="AM18" s="312">
        <v>0</v>
      </c>
      <c r="AN18" s="312">
        <v>0</v>
      </c>
      <c r="AO18" s="312">
        <v>0</v>
      </c>
      <c r="AP18" s="312">
        <v>0</v>
      </c>
      <c r="AQ18" s="312">
        <v>0</v>
      </c>
      <c r="AR18" s="312">
        <v>0</v>
      </c>
      <c r="AS18" s="312">
        <v>0</v>
      </c>
      <c r="AT18" s="312">
        <v>0</v>
      </c>
      <c r="AU18" s="312">
        <v>1</v>
      </c>
      <c r="AV18" s="327">
        <f t="shared" si="3"/>
        <v>1131</v>
      </c>
      <c r="AW18" s="312">
        <v>0</v>
      </c>
      <c r="AX18" s="312">
        <v>0</v>
      </c>
      <c r="AY18" s="312">
        <v>0</v>
      </c>
      <c r="AZ18" s="312">
        <v>0</v>
      </c>
      <c r="BA18" s="312">
        <v>0</v>
      </c>
      <c r="BB18" s="312">
        <v>0</v>
      </c>
      <c r="BC18" s="312">
        <v>0</v>
      </c>
      <c r="BD18" s="312">
        <v>0</v>
      </c>
      <c r="BE18" s="312">
        <v>0</v>
      </c>
      <c r="BF18" s="312">
        <v>0</v>
      </c>
      <c r="BG18" s="312">
        <v>0</v>
      </c>
      <c r="BH18" s="312">
        <v>0</v>
      </c>
      <c r="BI18" s="327">
        <f t="shared" si="4"/>
        <v>1131</v>
      </c>
      <c r="BL18" s="312">
        <v>1130</v>
      </c>
      <c r="BM18" s="312">
        <v>0</v>
      </c>
      <c r="BN18" s="312">
        <f t="shared" si="6"/>
        <v>1130</v>
      </c>
    </row>
    <row r="19" spans="1:66" s="321" customFormat="1" ht="16.149999999999999" customHeight="1" x14ac:dyDescent="0.2">
      <c r="A19" s="326" t="s">
        <v>165</v>
      </c>
      <c r="B19" s="311" t="s">
        <v>166</v>
      </c>
      <c r="C19" s="312">
        <f t="shared" si="5"/>
        <v>1073</v>
      </c>
      <c r="D19" s="312">
        <v>0</v>
      </c>
      <c r="E19" s="312">
        <v>0</v>
      </c>
      <c r="F19" s="312">
        <v>0</v>
      </c>
      <c r="G19" s="312">
        <v>0</v>
      </c>
      <c r="H19" s="312">
        <v>0</v>
      </c>
      <c r="I19" s="312">
        <v>0</v>
      </c>
      <c r="J19" s="312">
        <v>0</v>
      </c>
      <c r="K19" s="312">
        <v>0</v>
      </c>
      <c r="L19" s="312">
        <v>0</v>
      </c>
      <c r="M19" s="312">
        <v>0</v>
      </c>
      <c r="N19" s="312">
        <v>0</v>
      </c>
      <c r="O19" s="312">
        <v>0</v>
      </c>
      <c r="P19" s="312">
        <v>89</v>
      </c>
      <c r="Q19" s="312">
        <v>0</v>
      </c>
      <c r="R19" s="312">
        <v>0</v>
      </c>
      <c r="S19" s="312">
        <v>0</v>
      </c>
      <c r="T19" s="312">
        <v>0</v>
      </c>
      <c r="U19" s="312">
        <v>0</v>
      </c>
      <c r="V19" s="312">
        <v>0</v>
      </c>
      <c r="W19" s="312">
        <v>0</v>
      </c>
      <c r="X19" s="312">
        <v>0</v>
      </c>
      <c r="Y19" s="312">
        <v>0</v>
      </c>
      <c r="Z19" s="312">
        <v>0</v>
      </c>
      <c r="AA19" s="312">
        <v>0</v>
      </c>
      <c r="AB19" s="312">
        <v>0</v>
      </c>
      <c r="AC19" s="312">
        <v>0</v>
      </c>
      <c r="AD19" s="312">
        <v>0</v>
      </c>
      <c r="AE19" s="312">
        <v>0</v>
      </c>
      <c r="AF19" s="312">
        <v>0</v>
      </c>
      <c r="AG19" s="312">
        <v>0</v>
      </c>
      <c r="AH19" s="312">
        <v>0</v>
      </c>
      <c r="AI19" s="312">
        <v>0</v>
      </c>
      <c r="AJ19" s="312"/>
      <c r="AK19" s="312">
        <v>0</v>
      </c>
      <c r="AL19" s="312">
        <v>0</v>
      </c>
      <c r="AM19" s="312">
        <v>0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6</v>
      </c>
      <c r="AU19" s="312">
        <v>9</v>
      </c>
      <c r="AV19" s="327">
        <f t="shared" si="3"/>
        <v>1177</v>
      </c>
      <c r="AW19" s="312">
        <v>0</v>
      </c>
      <c r="AX19" s="312">
        <v>0</v>
      </c>
      <c r="AY19" s="312">
        <v>0</v>
      </c>
      <c r="AZ19" s="312">
        <v>0</v>
      </c>
      <c r="BA19" s="312">
        <v>0</v>
      </c>
      <c r="BB19" s="312">
        <v>0</v>
      </c>
      <c r="BC19" s="312">
        <v>0</v>
      </c>
      <c r="BD19" s="312">
        <v>0</v>
      </c>
      <c r="BE19" s="312">
        <v>0</v>
      </c>
      <c r="BF19" s="312">
        <v>0</v>
      </c>
      <c r="BG19" s="312">
        <v>0</v>
      </c>
      <c r="BH19" s="312">
        <v>0</v>
      </c>
      <c r="BI19" s="327">
        <f t="shared" si="4"/>
        <v>1177</v>
      </c>
      <c r="BL19" s="312">
        <v>1073</v>
      </c>
      <c r="BM19" s="312">
        <v>0</v>
      </c>
      <c r="BN19" s="312">
        <f t="shared" si="6"/>
        <v>1073</v>
      </c>
    </row>
    <row r="20" spans="1:66" s="321" customFormat="1" ht="16.149999999999999" customHeight="1" x14ac:dyDescent="0.2">
      <c r="A20" s="326" t="s">
        <v>167</v>
      </c>
      <c r="B20" s="311" t="s">
        <v>168</v>
      </c>
      <c r="C20" s="312">
        <f t="shared" si="5"/>
        <v>1617</v>
      </c>
      <c r="D20" s="312">
        <v>0</v>
      </c>
      <c r="E20" s="312">
        <v>0</v>
      </c>
      <c r="F20" s="312">
        <v>2</v>
      </c>
      <c r="G20" s="312">
        <v>0</v>
      </c>
      <c r="H20" s="312">
        <v>0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43</v>
      </c>
      <c r="W20" s="312">
        <v>0</v>
      </c>
      <c r="X20" s="312">
        <v>0</v>
      </c>
      <c r="Y20" s="312">
        <v>0</v>
      </c>
      <c r="Z20" s="312">
        <v>0</v>
      </c>
      <c r="AA20" s="312">
        <v>0</v>
      </c>
      <c r="AB20" s="312">
        <v>49</v>
      </c>
      <c r="AC20" s="312">
        <v>0</v>
      </c>
      <c r="AD20" s="312">
        <v>0</v>
      </c>
      <c r="AE20" s="312">
        <v>0</v>
      </c>
      <c r="AF20" s="312">
        <v>0</v>
      </c>
      <c r="AG20" s="312">
        <v>0</v>
      </c>
      <c r="AH20" s="312">
        <v>0</v>
      </c>
      <c r="AI20" s="312">
        <v>0</v>
      </c>
      <c r="AJ20" s="312"/>
      <c r="AK20" s="312">
        <v>0</v>
      </c>
      <c r="AL20" s="312">
        <v>0</v>
      </c>
      <c r="AM20" s="312">
        <v>0</v>
      </c>
      <c r="AN20" s="312">
        <v>0</v>
      </c>
      <c r="AO20" s="312">
        <v>0</v>
      </c>
      <c r="AP20" s="312">
        <v>0</v>
      </c>
      <c r="AQ20" s="312">
        <v>0</v>
      </c>
      <c r="AR20" s="312">
        <v>0</v>
      </c>
      <c r="AS20" s="312">
        <v>0</v>
      </c>
      <c r="AT20" s="312">
        <v>2</v>
      </c>
      <c r="AU20" s="312">
        <v>3</v>
      </c>
      <c r="AV20" s="327">
        <f t="shared" si="3"/>
        <v>1716</v>
      </c>
      <c r="AW20" s="312">
        <v>0</v>
      </c>
      <c r="AX20" s="312">
        <v>0</v>
      </c>
      <c r="AY20" s="312">
        <v>0</v>
      </c>
      <c r="AZ20" s="312">
        <v>0</v>
      </c>
      <c r="BA20" s="312">
        <v>0</v>
      </c>
      <c r="BB20" s="312">
        <v>0</v>
      </c>
      <c r="BC20" s="312">
        <v>0</v>
      </c>
      <c r="BD20" s="312">
        <v>0</v>
      </c>
      <c r="BE20" s="312">
        <v>0</v>
      </c>
      <c r="BF20" s="312">
        <v>0</v>
      </c>
      <c r="BG20" s="312">
        <v>0</v>
      </c>
      <c r="BH20" s="312">
        <v>0</v>
      </c>
      <c r="BI20" s="327">
        <f t="shared" si="4"/>
        <v>1716</v>
      </c>
      <c r="BL20" s="312">
        <v>1617</v>
      </c>
      <c r="BM20" s="312">
        <v>0</v>
      </c>
      <c r="BN20" s="312">
        <f t="shared" si="6"/>
        <v>1617</v>
      </c>
    </row>
    <row r="21" spans="1:66" s="321" customFormat="1" ht="16.149999999999999" customHeight="1" x14ac:dyDescent="0.2">
      <c r="A21" s="328" t="s">
        <v>169</v>
      </c>
      <c r="B21" s="313" t="s">
        <v>170</v>
      </c>
      <c r="C21" s="314">
        <f t="shared" si="5"/>
        <v>3127</v>
      </c>
      <c r="D21" s="314">
        <v>0</v>
      </c>
      <c r="E21" s="314">
        <v>0</v>
      </c>
      <c r="F21" s="314">
        <v>0</v>
      </c>
      <c r="G21" s="314">
        <v>0</v>
      </c>
      <c r="H21" s="314">
        <v>0</v>
      </c>
      <c r="I21" s="314">
        <v>0</v>
      </c>
      <c r="J21" s="314">
        <v>0</v>
      </c>
      <c r="K21" s="314">
        <v>0</v>
      </c>
      <c r="L21" s="314">
        <v>0</v>
      </c>
      <c r="M21" s="314">
        <v>0</v>
      </c>
      <c r="N21" s="314">
        <v>0</v>
      </c>
      <c r="O21" s="314">
        <v>0</v>
      </c>
      <c r="P21" s="314">
        <v>310</v>
      </c>
      <c r="Q21" s="314">
        <v>0</v>
      </c>
      <c r="R21" s="314">
        <v>0</v>
      </c>
      <c r="S21" s="314">
        <v>0</v>
      </c>
      <c r="T21" s="314">
        <v>0</v>
      </c>
      <c r="U21" s="314">
        <v>0</v>
      </c>
      <c r="V21" s="314">
        <v>0</v>
      </c>
      <c r="W21" s="314">
        <v>0</v>
      </c>
      <c r="X21" s="314">
        <v>0</v>
      </c>
      <c r="Y21" s="314">
        <v>0</v>
      </c>
      <c r="Z21" s="314">
        <v>0</v>
      </c>
      <c r="AA21" s="314">
        <v>0</v>
      </c>
      <c r="AB21" s="314">
        <v>0</v>
      </c>
      <c r="AC21" s="314">
        <v>0</v>
      </c>
      <c r="AD21" s="314">
        <v>0</v>
      </c>
      <c r="AE21" s="314">
        <v>0</v>
      </c>
      <c r="AF21" s="314">
        <v>0</v>
      </c>
      <c r="AG21" s="314">
        <v>0</v>
      </c>
      <c r="AH21" s="314">
        <v>0</v>
      </c>
      <c r="AI21" s="314">
        <v>0</v>
      </c>
      <c r="AJ21" s="314"/>
      <c r="AK21" s="314">
        <v>0</v>
      </c>
      <c r="AL21" s="314">
        <v>0</v>
      </c>
      <c r="AM21" s="314">
        <v>0</v>
      </c>
      <c r="AN21" s="314">
        <v>0</v>
      </c>
      <c r="AO21" s="314">
        <v>0</v>
      </c>
      <c r="AP21" s="314">
        <v>0</v>
      </c>
      <c r="AQ21" s="314">
        <v>0</v>
      </c>
      <c r="AR21" s="314">
        <v>0</v>
      </c>
      <c r="AS21" s="314">
        <v>0</v>
      </c>
      <c r="AT21" s="314">
        <v>10</v>
      </c>
      <c r="AU21" s="314">
        <v>1</v>
      </c>
      <c r="AV21" s="329">
        <f t="shared" si="3"/>
        <v>3448</v>
      </c>
      <c r="AW21" s="314">
        <v>0</v>
      </c>
      <c r="AX21" s="314">
        <v>0</v>
      </c>
      <c r="AY21" s="314">
        <v>0</v>
      </c>
      <c r="AZ21" s="314">
        <v>0</v>
      </c>
      <c r="BA21" s="314">
        <v>0</v>
      </c>
      <c r="BB21" s="314">
        <v>0</v>
      </c>
      <c r="BC21" s="314">
        <v>0</v>
      </c>
      <c r="BD21" s="314">
        <v>0</v>
      </c>
      <c r="BE21" s="314">
        <v>0</v>
      </c>
      <c r="BF21" s="314">
        <v>2</v>
      </c>
      <c r="BG21" s="314">
        <v>0</v>
      </c>
      <c r="BH21" s="644">
        <v>0</v>
      </c>
      <c r="BI21" s="329">
        <f t="shared" si="4"/>
        <v>3450</v>
      </c>
      <c r="BL21" s="314">
        <v>3127</v>
      </c>
      <c r="BM21" s="314">
        <v>0</v>
      </c>
      <c r="BN21" s="314">
        <f t="shared" si="6"/>
        <v>3127</v>
      </c>
    </row>
    <row r="22" spans="1:66" s="321" customFormat="1" ht="16.149999999999999" customHeight="1" x14ac:dyDescent="0.2">
      <c r="A22" s="324" t="s">
        <v>171</v>
      </c>
      <c r="B22" s="315" t="s">
        <v>172</v>
      </c>
      <c r="C22" s="316">
        <f t="shared" si="5"/>
        <v>4658</v>
      </c>
      <c r="D22" s="316">
        <v>0</v>
      </c>
      <c r="E22" s="316">
        <v>0</v>
      </c>
      <c r="F22" s="316">
        <v>0</v>
      </c>
      <c r="G22" s="316">
        <v>0</v>
      </c>
      <c r="H22" s="316">
        <v>0</v>
      </c>
      <c r="I22" s="316">
        <v>0</v>
      </c>
      <c r="J22" s="316">
        <v>0</v>
      </c>
      <c r="K22" s="316">
        <v>0</v>
      </c>
      <c r="L22" s="316">
        <v>0</v>
      </c>
      <c r="M22" s="316">
        <v>0</v>
      </c>
      <c r="N22" s="316">
        <v>0</v>
      </c>
      <c r="O22" s="316">
        <v>0</v>
      </c>
      <c r="P22" s="316">
        <v>0</v>
      </c>
      <c r="Q22" s="316">
        <v>0</v>
      </c>
      <c r="R22" s="316">
        <v>0</v>
      </c>
      <c r="S22" s="316">
        <v>0</v>
      </c>
      <c r="T22" s="316">
        <v>0</v>
      </c>
      <c r="U22" s="316">
        <v>0</v>
      </c>
      <c r="V22" s="316">
        <v>0</v>
      </c>
      <c r="W22" s="316">
        <v>0</v>
      </c>
      <c r="X22" s="316">
        <v>0</v>
      </c>
      <c r="Y22" s="316">
        <v>0</v>
      </c>
      <c r="Z22" s="316">
        <v>0</v>
      </c>
      <c r="AA22" s="316">
        <v>0</v>
      </c>
      <c r="AB22" s="345">
        <v>0</v>
      </c>
      <c r="AC22" s="345">
        <v>0</v>
      </c>
      <c r="AD22" s="345">
        <v>0</v>
      </c>
      <c r="AE22" s="345">
        <v>0</v>
      </c>
      <c r="AF22" s="345">
        <v>0</v>
      </c>
      <c r="AG22" s="345">
        <v>0</v>
      </c>
      <c r="AH22" s="345">
        <v>0</v>
      </c>
      <c r="AI22" s="345">
        <v>0</v>
      </c>
      <c r="AJ22" s="345"/>
      <c r="AK22" s="345">
        <v>0</v>
      </c>
      <c r="AL22" s="345">
        <v>0</v>
      </c>
      <c r="AM22" s="345">
        <v>0</v>
      </c>
      <c r="AN22" s="345">
        <v>0</v>
      </c>
      <c r="AO22" s="345">
        <v>0</v>
      </c>
      <c r="AP22" s="345">
        <v>0</v>
      </c>
      <c r="AQ22" s="345">
        <v>0</v>
      </c>
      <c r="AR22" s="345">
        <v>0</v>
      </c>
      <c r="AS22" s="345">
        <v>0</v>
      </c>
      <c r="AT22" s="316">
        <v>8</v>
      </c>
      <c r="AU22" s="316">
        <v>9</v>
      </c>
      <c r="AV22" s="325">
        <f t="shared" si="3"/>
        <v>4675</v>
      </c>
      <c r="AW22" s="316">
        <v>0</v>
      </c>
      <c r="AX22" s="316">
        <v>0</v>
      </c>
      <c r="AY22" s="316">
        <v>0</v>
      </c>
      <c r="AZ22" s="316">
        <v>0</v>
      </c>
      <c r="BA22" s="316">
        <v>0</v>
      </c>
      <c r="BB22" s="316">
        <v>0</v>
      </c>
      <c r="BC22" s="316">
        <v>0</v>
      </c>
      <c r="BD22" s="316">
        <v>0</v>
      </c>
      <c r="BE22" s="316">
        <v>0</v>
      </c>
      <c r="BF22" s="316">
        <v>1</v>
      </c>
      <c r="BG22" s="316">
        <v>0</v>
      </c>
      <c r="BH22" s="643">
        <v>0</v>
      </c>
      <c r="BI22" s="325">
        <f t="shared" si="4"/>
        <v>4676</v>
      </c>
      <c r="BL22" s="316">
        <v>4658</v>
      </c>
      <c r="BM22" s="345">
        <v>0</v>
      </c>
      <c r="BN22" s="316">
        <f t="shared" si="6"/>
        <v>4658</v>
      </c>
    </row>
    <row r="23" spans="1:66" s="321" customFormat="1" ht="16.149999999999999" customHeight="1" x14ac:dyDescent="0.2">
      <c r="A23" s="326" t="s">
        <v>104</v>
      </c>
      <c r="B23" s="311" t="s">
        <v>173</v>
      </c>
      <c r="C23" s="312">
        <f t="shared" si="5"/>
        <v>39414</v>
      </c>
      <c r="D23" s="312">
        <v>1968</v>
      </c>
      <c r="E23" s="312">
        <v>560</v>
      </c>
      <c r="F23" s="312">
        <v>0</v>
      </c>
      <c r="G23" s="312">
        <v>0</v>
      </c>
      <c r="H23" s="312">
        <v>0</v>
      </c>
      <c r="I23" s="312">
        <v>0</v>
      </c>
      <c r="J23" s="312">
        <v>0</v>
      </c>
      <c r="K23" s="312">
        <v>0</v>
      </c>
      <c r="L23" s="312">
        <v>1</v>
      </c>
      <c r="M23" s="312">
        <v>292</v>
      </c>
      <c r="N23" s="312">
        <v>0</v>
      </c>
      <c r="O23" s="312">
        <v>663</v>
      </c>
      <c r="P23" s="312">
        <v>0</v>
      </c>
      <c r="Q23" s="312">
        <v>223</v>
      </c>
      <c r="R23" s="312">
        <v>0</v>
      </c>
      <c r="S23" s="312">
        <v>224</v>
      </c>
      <c r="T23" s="312">
        <v>39</v>
      </c>
      <c r="U23" s="312">
        <v>0</v>
      </c>
      <c r="V23" s="312">
        <v>0</v>
      </c>
      <c r="W23" s="312">
        <v>1</v>
      </c>
      <c r="X23" s="312">
        <v>0</v>
      </c>
      <c r="Y23" s="312">
        <v>3</v>
      </c>
      <c r="Z23" s="312">
        <v>0</v>
      </c>
      <c r="AA23" s="312">
        <v>690</v>
      </c>
      <c r="AB23" s="312">
        <v>0</v>
      </c>
      <c r="AC23" s="312">
        <v>0</v>
      </c>
      <c r="AD23" s="312">
        <v>0</v>
      </c>
      <c r="AE23" s="312">
        <v>0</v>
      </c>
      <c r="AF23" s="312">
        <v>0</v>
      </c>
      <c r="AG23" s="312">
        <v>0</v>
      </c>
      <c r="AH23" s="312">
        <v>0</v>
      </c>
      <c r="AI23" s="312">
        <v>456</v>
      </c>
      <c r="AJ23" s="312"/>
      <c r="AK23" s="312">
        <v>0</v>
      </c>
      <c r="AL23" s="312">
        <v>0</v>
      </c>
      <c r="AM23" s="312">
        <v>194</v>
      </c>
      <c r="AN23" s="312">
        <v>0</v>
      </c>
      <c r="AO23" s="312">
        <v>0</v>
      </c>
      <c r="AP23" s="312">
        <v>0</v>
      </c>
      <c r="AQ23" s="312">
        <v>0</v>
      </c>
      <c r="AR23" s="312">
        <v>0</v>
      </c>
      <c r="AS23" s="312">
        <v>0</v>
      </c>
      <c r="AT23" s="312">
        <v>123</v>
      </c>
      <c r="AU23" s="312">
        <v>302</v>
      </c>
      <c r="AV23" s="327">
        <f t="shared" si="3"/>
        <v>45153</v>
      </c>
      <c r="AW23" s="312">
        <v>0</v>
      </c>
      <c r="AX23" s="312">
        <v>0</v>
      </c>
      <c r="AY23" s="312">
        <v>0</v>
      </c>
      <c r="AZ23" s="312">
        <v>0</v>
      </c>
      <c r="BA23" s="312">
        <v>0</v>
      </c>
      <c r="BB23" s="312">
        <v>0</v>
      </c>
      <c r="BC23" s="312">
        <v>0</v>
      </c>
      <c r="BD23" s="312">
        <v>1428</v>
      </c>
      <c r="BE23" s="312">
        <v>672</v>
      </c>
      <c r="BF23" s="312">
        <v>9</v>
      </c>
      <c r="BG23" s="312">
        <v>0</v>
      </c>
      <c r="BH23" s="312">
        <v>141</v>
      </c>
      <c r="BI23" s="327">
        <f t="shared" si="4"/>
        <v>47403</v>
      </c>
      <c r="BL23" s="312">
        <v>39086</v>
      </c>
      <c r="BM23" s="312">
        <v>328</v>
      </c>
      <c r="BN23" s="312">
        <f t="shared" si="6"/>
        <v>39414</v>
      </c>
    </row>
    <row r="24" spans="1:66" s="321" customFormat="1" ht="16.149999999999999" customHeight="1" x14ac:dyDescent="0.2">
      <c r="A24" s="326" t="s">
        <v>174</v>
      </c>
      <c r="B24" s="311" t="s">
        <v>175</v>
      </c>
      <c r="C24" s="312">
        <f t="shared" si="5"/>
        <v>797</v>
      </c>
      <c r="D24" s="312">
        <v>0</v>
      </c>
      <c r="E24" s="312">
        <v>0</v>
      </c>
      <c r="F24" s="312">
        <v>0</v>
      </c>
      <c r="G24" s="312">
        <v>0</v>
      </c>
      <c r="H24" s="312">
        <v>0</v>
      </c>
      <c r="I24" s="312">
        <v>0</v>
      </c>
      <c r="J24" s="312">
        <v>0</v>
      </c>
      <c r="K24" s="312">
        <v>0</v>
      </c>
      <c r="L24" s="312">
        <v>0</v>
      </c>
      <c r="M24" s="312">
        <v>0</v>
      </c>
      <c r="N24" s="312">
        <v>0</v>
      </c>
      <c r="O24" s="312">
        <v>0</v>
      </c>
      <c r="P24" s="312">
        <v>0</v>
      </c>
      <c r="Q24" s="312">
        <v>0</v>
      </c>
      <c r="R24" s="312">
        <v>0</v>
      </c>
      <c r="S24" s="312">
        <v>0</v>
      </c>
      <c r="T24" s="312">
        <v>0</v>
      </c>
      <c r="U24" s="312">
        <v>0</v>
      </c>
      <c r="V24" s="312">
        <v>0</v>
      </c>
      <c r="W24" s="312">
        <v>0</v>
      </c>
      <c r="X24" s="312">
        <v>0</v>
      </c>
      <c r="Y24" s="312">
        <v>0</v>
      </c>
      <c r="Z24" s="312">
        <v>0</v>
      </c>
      <c r="AA24" s="312">
        <v>0</v>
      </c>
      <c r="AB24" s="312">
        <v>0</v>
      </c>
      <c r="AC24" s="312">
        <v>0</v>
      </c>
      <c r="AD24" s="312">
        <v>0</v>
      </c>
      <c r="AE24" s="312">
        <v>0</v>
      </c>
      <c r="AF24" s="312">
        <v>0</v>
      </c>
      <c r="AG24" s="312">
        <v>0</v>
      </c>
      <c r="AH24" s="312">
        <v>0</v>
      </c>
      <c r="AI24" s="312">
        <v>0</v>
      </c>
      <c r="AJ24" s="312"/>
      <c r="AK24" s="312">
        <v>0</v>
      </c>
      <c r="AL24" s="312">
        <v>0</v>
      </c>
      <c r="AM24" s="312">
        <v>0</v>
      </c>
      <c r="AN24" s="312">
        <v>0</v>
      </c>
      <c r="AO24" s="312">
        <v>0</v>
      </c>
      <c r="AP24" s="312">
        <v>0</v>
      </c>
      <c r="AQ24" s="312">
        <v>0</v>
      </c>
      <c r="AR24" s="312">
        <v>0</v>
      </c>
      <c r="AS24" s="312">
        <v>0</v>
      </c>
      <c r="AT24" s="312">
        <v>2</v>
      </c>
      <c r="AU24" s="312">
        <v>4</v>
      </c>
      <c r="AV24" s="327">
        <f t="shared" si="3"/>
        <v>803</v>
      </c>
      <c r="AW24" s="312">
        <v>0</v>
      </c>
      <c r="AX24" s="312">
        <v>0</v>
      </c>
      <c r="AY24" s="312">
        <v>0</v>
      </c>
      <c r="AZ24" s="312">
        <v>0</v>
      </c>
      <c r="BA24" s="312">
        <v>8</v>
      </c>
      <c r="BB24" s="312">
        <v>0</v>
      </c>
      <c r="BC24" s="312">
        <v>0</v>
      </c>
      <c r="BD24" s="312">
        <v>0</v>
      </c>
      <c r="BE24" s="312">
        <v>0</v>
      </c>
      <c r="BF24" s="312">
        <v>0</v>
      </c>
      <c r="BG24" s="312">
        <v>0</v>
      </c>
      <c r="BH24" s="312">
        <v>0</v>
      </c>
      <c r="BI24" s="327">
        <f t="shared" si="4"/>
        <v>811</v>
      </c>
      <c r="BL24" s="312">
        <v>797</v>
      </c>
      <c r="BM24" s="312">
        <v>0</v>
      </c>
      <c r="BN24" s="312">
        <f t="shared" si="6"/>
        <v>797</v>
      </c>
    </row>
    <row r="25" spans="1:66" s="321" customFormat="1" ht="16.149999999999999" customHeight="1" x14ac:dyDescent="0.2">
      <c r="A25" s="326" t="s">
        <v>105</v>
      </c>
      <c r="B25" s="311" t="s">
        <v>176</v>
      </c>
      <c r="C25" s="312">
        <f t="shared" si="5"/>
        <v>1632</v>
      </c>
      <c r="D25" s="312">
        <v>0</v>
      </c>
      <c r="E25" s="312">
        <v>1</v>
      </c>
      <c r="F25" s="312">
        <v>0</v>
      </c>
      <c r="G25" s="312">
        <v>0</v>
      </c>
      <c r="H25" s="312">
        <v>0</v>
      </c>
      <c r="I25" s="312">
        <v>0</v>
      </c>
      <c r="J25" s="312">
        <v>0</v>
      </c>
      <c r="K25" s="312">
        <v>0</v>
      </c>
      <c r="L25" s="312">
        <v>0</v>
      </c>
      <c r="M25" s="312">
        <v>9</v>
      </c>
      <c r="N25" s="312">
        <v>0</v>
      </c>
      <c r="O25" s="312">
        <v>0</v>
      </c>
      <c r="P25" s="312">
        <v>0</v>
      </c>
      <c r="Q25" s="312">
        <v>0</v>
      </c>
      <c r="R25" s="312">
        <v>0</v>
      </c>
      <c r="S25" s="312">
        <v>9</v>
      </c>
      <c r="T25" s="312">
        <v>0</v>
      </c>
      <c r="U25" s="312">
        <v>0</v>
      </c>
      <c r="V25" s="312">
        <v>0</v>
      </c>
      <c r="W25" s="312">
        <v>0</v>
      </c>
      <c r="X25" s="312">
        <v>0</v>
      </c>
      <c r="Y25" s="312">
        <v>0</v>
      </c>
      <c r="Z25" s="312">
        <v>0</v>
      </c>
      <c r="AA25" s="312">
        <v>0</v>
      </c>
      <c r="AB25" s="312">
        <v>0</v>
      </c>
      <c r="AC25" s="312">
        <v>0</v>
      </c>
      <c r="AD25" s="312">
        <v>0</v>
      </c>
      <c r="AE25" s="312">
        <v>0</v>
      </c>
      <c r="AF25" s="312">
        <v>0</v>
      </c>
      <c r="AG25" s="312">
        <v>0</v>
      </c>
      <c r="AH25" s="312">
        <v>0</v>
      </c>
      <c r="AI25" s="312">
        <v>0</v>
      </c>
      <c r="AJ25" s="312"/>
      <c r="AK25" s="312">
        <v>0</v>
      </c>
      <c r="AL25" s="312">
        <v>0</v>
      </c>
      <c r="AM25" s="312">
        <v>0</v>
      </c>
      <c r="AN25" s="312">
        <v>0</v>
      </c>
      <c r="AO25" s="312">
        <v>0</v>
      </c>
      <c r="AP25" s="312">
        <v>0</v>
      </c>
      <c r="AQ25" s="312">
        <v>0</v>
      </c>
      <c r="AR25" s="312">
        <v>0</v>
      </c>
      <c r="AS25" s="312">
        <v>0</v>
      </c>
      <c r="AT25" s="312">
        <v>7</v>
      </c>
      <c r="AU25" s="312">
        <v>31</v>
      </c>
      <c r="AV25" s="327">
        <f t="shared" si="3"/>
        <v>1689</v>
      </c>
      <c r="AW25" s="312">
        <v>0</v>
      </c>
      <c r="AX25" s="312">
        <v>0</v>
      </c>
      <c r="AY25" s="312">
        <v>0</v>
      </c>
      <c r="AZ25" s="312">
        <v>0</v>
      </c>
      <c r="BA25" s="312">
        <v>0</v>
      </c>
      <c r="BB25" s="312">
        <v>0</v>
      </c>
      <c r="BC25" s="312">
        <v>0</v>
      </c>
      <c r="BD25" s="312">
        <v>0</v>
      </c>
      <c r="BE25" s="312">
        <v>0</v>
      </c>
      <c r="BF25" s="312">
        <v>1</v>
      </c>
      <c r="BG25" s="312">
        <v>0</v>
      </c>
      <c r="BH25" s="312">
        <v>0</v>
      </c>
      <c r="BI25" s="327">
        <f t="shared" si="4"/>
        <v>1690</v>
      </c>
      <c r="BL25" s="312">
        <v>1632</v>
      </c>
      <c r="BM25" s="312">
        <v>0</v>
      </c>
      <c r="BN25" s="312">
        <f t="shared" si="6"/>
        <v>1632</v>
      </c>
    </row>
    <row r="26" spans="1:66" s="321" customFormat="1" ht="16.149999999999999" customHeight="1" x14ac:dyDescent="0.2">
      <c r="A26" s="328" t="s">
        <v>177</v>
      </c>
      <c r="B26" s="313" t="s">
        <v>178</v>
      </c>
      <c r="C26" s="314">
        <f t="shared" si="5"/>
        <v>5479</v>
      </c>
      <c r="D26" s="314">
        <v>0</v>
      </c>
      <c r="E26" s="314">
        <v>0</v>
      </c>
      <c r="F26" s="314">
        <v>0</v>
      </c>
      <c r="G26" s="314">
        <v>0</v>
      </c>
      <c r="H26" s="314">
        <v>0</v>
      </c>
      <c r="I26" s="314">
        <v>0</v>
      </c>
      <c r="J26" s="314">
        <v>0</v>
      </c>
      <c r="K26" s="314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4">
        <v>0</v>
      </c>
      <c r="S26" s="314">
        <v>0</v>
      </c>
      <c r="T26" s="314">
        <v>0</v>
      </c>
      <c r="U26" s="314">
        <v>0</v>
      </c>
      <c r="V26" s="314">
        <v>0</v>
      </c>
      <c r="W26" s="314">
        <v>0</v>
      </c>
      <c r="X26" s="314">
        <v>1</v>
      </c>
      <c r="Y26" s="314">
        <v>0</v>
      </c>
      <c r="Z26" s="314">
        <v>0</v>
      </c>
      <c r="AA26" s="314">
        <v>0</v>
      </c>
      <c r="AB26" s="314">
        <v>0</v>
      </c>
      <c r="AC26" s="314">
        <v>0</v>
      </c>
      <c r="AD26" s="314">
        <v>0</v>
      </c>
      <c r="AE26" s="314">
        <v>0</v>
      </c>
      <c r="AF26" s="314">
        <v>0</v>
      </c>
      <c r="AG26" s="314">
        <v>0</v>
      </c>
      <c r="AH26" s="314">
        <v>0</v>
      </c>
      <c r="AI26" s="314">
        <v>0</v>
      </c>
      <c r="AJ26" s="314"/>
      <c r="AK26" s="314">
        <v>0</v>
      </c>
      <c r="AL26" s="314">
        <v>0</v>
      </c>
      <c r="AM26" s="314">
        <v>0</v>
      </c>
      <c r="AN26" s="314">
        <v>0</v>
      </c>
      <c r="AO26" s="314">
        <v>0</v>
      </c>
      <c r="AP26" s="314">
        <v>0</v>
      </c>
      <c r="AQ26" s="314">
        <v>0</v>
      </c>
      <c r="AR26" s="314">
        <v>0</v>
      </c>
      <c r="AS26" s="314">
        <v>0</v>
      </c>
      <c r="AT26" s="314">
        <v>19</v>
      </c>
      <c r="AU26" s="314">
        <v>19</v>
      </c>
      <c r="AV26" s="329">
        <f t="shared" si="3"/>
        <v>5518</v>
      </c>
      <c r="AW26" s="314">
        <v>0</v>
      </c>
      <c r="AX26" s="314">
        <v>0</v>
      </c>
      <c r="AY26" s="314">
        <v>0</v>
      </c>
      <c r="AZ26" s="314">
        <v>0</v>
      </c>
      <c r="BA26" s="314">
        <v>1</v>
      </c>
      <c r="BB26" s="314">
        <v>0</v>
      </c>
      <c r="BC26" s="314">
        <v>0</v>
      </c>
      <c r="BD26" s="314">
        <v>0</v>
      </c>
      <c r="BE26" s="314">
        <v>0</v>
      </c>
      <c r="BF26" s="314">
        <v>3</v>
      </c>
      <c r="BG26" s="314">
        <v>0</v>
      </c>
      <c r="BH26" s="644">
        <v>0</v>
      </c>
      <c r="BI26" s="329">
        <f t="shared" si="4"/>
        <v>5522</v>
      </c>
      <c r="BL26" s="314">
        <v>5479</v>
      </c>
      <c r="BM26" s="314">
        <v>0</v>
      </c>
      <c r="BN26" s="314">
        <f t="shared" si="6"/>
        <v>5479</v>
      </c>
    </row>
    <row r="27" spans="1:66" s="321" customFormat="1" ht="16.149999999999999" customHeight="1" x14ac:dyDescent="0.2">
      <c r="A27" s="324" t="s">
        <v>106</v>
      </c>
      <c r="B27" s="315" t="s">
        <v>179</v>
      </c>
      <c r="C27" s="316">
        <f t="shared" si="5"/>
        <v>2763</v>
      </c>
      <c r="D27" s="316">
        <v>0</v>
      </c>
      <c r="E27" s="316">
        <v>0</v>
      </c>
      <c r="F27" s="316">
        <v>0</v>
      </c>
      <c r="G27" s="316">
        <v>0</v>
      </c>
      <c r="H27" s="316">
        <v>0</v>
      </c>
      <c r="I27" s="316">
        <v>0</v>
      </c>
      <c r="J27" s="316">
        <v>0</v>
      </c>
      <c r="K27" s="316">
        <v>0</v>
      </c>
      <c r="L27" s="316">
        <v>0</v>
      </c>
      <c r="M27" s="316">
        <v>0</v>
      </c>
      <c r="N27" s="316">
        <v>0</v>
      </c>
      <c r="O27" s="316">
        <v>0</v>
      </c>
      <c r="P27" s="316">
        <v>1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W27" s="316">
        <v>0</v>
      </c>
      <c r="X27" s="316">
        <v>0</v>
      </c>
      <c r="Y27" s="316">
        <v>0</v>
      </c>
      <c r="Z27" s="316">
        <v>0</v>
      </c>
      <c r="AA27" s="316">
        <v>0</v>
      </c>
      <c r="AB27" s="345">
        <v>0</v>
      </c>
      <c r="AC27" s="345">
        <v>0</v>
      </c>
      <c r="AD27" s="345">
        <v>0</v>
      </c>
      <c r="AE27" s="345">
        <v>0</v>
      </c>
      <c r="AF27" s="345">
        <v>0</v>
      </c>
      <c r="AG27" s="345">
        <v>0</v>
      </c>
      <c r="AH27" s="345">
        <v>0</v>
      </c>
      <c r="AI27" s="345">
        <v>0</v>
      </c>
      <c r="AJ27" s="345"/>
      <c r="AK27" s="345">
        <v>0</v>
      </c>
      <c r="AL27" s="345">
        <v>0</v>
      </c>
      <c r="AM27" s="345">
        <v>0</v>
      </c>
      <c r="AN27" s="345">
        <v>0</v>
      </c>
      <c r="AO27" s="345">
        <v>0</v>
      </c>
      <c r="AP27" s="345">
        <v>0</v>
      </c>
      <c r="AQ27" s="345">
        <v>0</v>
      </c>
      <c r="AR27" s="345">
        <v>0</v>
      </c>
      <c r="AS27" s="345">
        <v>0</v>
      </c>
      <c r="AT27" s="316">
        <v>4</v>
      </c>
      <c r="AU27" s="316">
        <v>15</v>
      </c>
      <c r="AV27" s="325">
        <f t="shared" si="3"/>
        <v>2783</v>
      </c>
      <c r="AW27" s="316">
        <v>3</v>
      </c>
      <c r="AX27" s="316">
        <v>0</v>
      </c>
      <c r="AY27" s="316">
        <v>0</v>
      </c>
      <c r="AZ27" s="316">
        <v>0</v>
      </c>
      <c r="BA27" s="316">
        <v>56</v>
      </c>
      <c r="BB27" s="316">
        <v>0</v>
      </c>
      <c r="BC27" s="316">
        <v>0</v>
      </c>
      <c r="BD27" s="316">
        <v>0</v>
      </c>
      <c r="BE27" s="316">
        <v>0</v>
      </c>
      <c r="BF27" s="316">
        <v>2</v>
      </c>
      <c r="BG27" s="316">
        <v>0</v>
      </c>
      <c r="BH27" s="643">
        <v>0</v>
      </c>
      <c r="BI27" s="325">
        <f t="shared" si="4"/>
        <v>2844</v>
      </c>
      <c r="BL27" s="316">
        <v>2763</v>
      </c>
      <c r="BM27" s="345">
        <v>0</v>
      </c>
      <c r="BN27" s="316">
        <f t="shared" si="6"/>
        <v>2763</v>
      </c>
    </row>
    <row r="28" spans="1:66" s="321" customFormat="1" ht="16.149999999999999" customHeight="1" x14ac:dyDescent="0.2">
      <c r="A28" s="326" t="s">
        <v>107</v>
      </c>
      <c r="B28" s="311" t="s">
        <v>180</v>
      </c>
      <c r="C28" s="312">
        <f t="shared" si="5"/>
        <v>2801</v>
      </c>
      <c r="D28" s="312">
        <v>0</v>
      </c>
      <c r="E28" s="312">
        <v>0</v>
      </c>
      <c r="F28" s="312">
        <v>0</v>
      </c>
      <c r="G28" s="312">
        <v>0</v>
      </c>
      <c r="H28" s="312">
        <v>0</v>
      </c>
      <c r="I28" s="312">
        <v>0</v>
      </c>
      <c r="J28" s="312">
        <v>0</v>
      </c>
      <c r="K28" s="312">
        <v>0</v>
      </c>
      <c r="L28" s="312">
        <v>0</v>
      </c>
      <c r="M28" s="312">
        <v>0</v>
      </c>
      <c r="N28" s="312">
        <v>0</v>
      </c>
      <c r="O28" s="312">
        <v>0</v>
      </c>
      <c r="P28" s="312">
        <v>0</v>
      </c>
      <c r="Q28" s="312">
        <v>0</v>
      </c>
      <c r="R28" s="312">
        <v>0</v>
      </c>
      <c r="S28" s="312">
        <v>0</v>
      </c>
      <c r="T28" s="312">
        <v>0</v>
      </c>
      <c r="U28" s="312">
        <v>0</v>
      </c>
      <c r="V28" s="312">
        <v>0</v>
      </c>
      <c r="W28" s="312">
        <v>0</v>
      </c>
      <c r="X28" s="312">
        <v>0</v>
      </c>
      <c r="Y28" s="312">
        <v>0</v>
      </c>
      <c r="Z28" s="312">
        <v>0</v>
      </c>
      <c r="AA28" s="312">
        <v>0</v>
      </c>
      <c r="AB28" s="312">
        <v>0</v>
      </c>
      <c r="AC28" s="312">
        <v>0</v>
      </c>
      <c r="AD28" s="312">
        <v>0</v>
      </c>
      <c r="AE28" s="312">
        <v>0</v>
      </c>
      <c r="AF28" s="312">
        <v>0</v>
      </c>
      <c r="AG28" s="312">
        <v>0</v>
      </c>
      <c r="AH28" s="312">
        <v>0</v>
      </c>
      <c r="AI28" s="312">
        <v>0</v>
      </c>
      <c r="AJ28" s="312"/>
      <c r="AK28" s="312">
        <v>0</v>
      </c>
      <c r="AL28" s="312">
        <v>0</v>
      </c>
      <c r="AM28" s="312">
        <v>0</v>
      </c>
      <c r="AN28" s="312">
        <v>0</v>
      </c>
      <c r="AO28" s="312">
        <v>0</v>
      </c>
      <c r="AP28" s="312">
        <v>0</v>
      </c>
      <c r="AQ28" s="312">
        <v>0</v>
      </c>
      <c r="AR28" s="312">
        <v>0</v>
      </c>
      <c r="AS28" s="312">
        <v>0</v>
      </c>
      <c r="AT28" s="312">
        <v>9</v>
      </c>
      <c r="AU28" s="312">
        <v>17</v>
      </c>
      <c r="AV28" s="327">
        <f t="shared" si="3"/>
        <v>2827</v>
      </c>
      <c r="AW28" s="312">
        <v>0</v>
      </c>
      <c r="AX28" s="312">
        <v>0</v>
      </c>
      <c r="AY28" s="312">
        <v>0</v>
      </c>
      <c r="AZ28" s="312">
        <v>0</v>
      </c>
      <c r="BA28" s="312">
        <v>0</v>
      </c>
      <c r="BB28" s="312">
        <v>0</v>
      </c>
      <c r="BC28" s="312">
        <v>0</v>
      </c>
      <c r="BD28" s="312">
        <v>0</v>
      </c>
      <c r="BE28" s="312">
        <v>0</v>
      </c>
      <c r="BF28" s="312">
        <v>0</v>
      </c>
      <c r="BG28" s="312">
        <v>0</v>
      </c>
      <c r="BH28" s="312">
        <v>0</v>
      </c>
      <c r="BI28" s="327">
        <f t="shared" si="4"/>
        <v>2827</v>
      </c>
      <c r="BL28" s="312">
        <v>2801</v>
      </c>
      <c r="BM28" s="312">
        <v>0</v>
      </c>
      <c r="BN28" s="312">
        <f t="shared" si="6"/>
        <v>2801</v>
      </c>
    </row>
    <row r="29" spans="1:66" s="321" customFormat="1" ht="16.149999999999999" customHeight="1" x14ac:dyDescent="0.2">
      <c r="A29" s="326" t="s">
        <v>108</v>
      </c>
      <c r="B29" s="311" t="s">
        <v>181</v>
      </c>
      <c r="C29" s="312">
        <f t="shared" si="5"/>
        <v>11492</v>
      </c>
      <c r="D29" s="312">
        <v>0</v>
      </c>
      <c r="E29" s="312">
        <v>0</v>
      </c>
      <c r="F29" s="312">
        <v>0</v>
      </c>
      <c r="G29" s="312">
        <v>0</v>
      </c>
      <c r="H29" s="312">
        <v>0</v>
      </c>
      <c r="I29" s="312">
        <v>0</v>
      </c>
      <c r="J29" s="312">
        <v>0</v>
      </c>
      <c r="K29" s="312">
        <v>0</v>
      </c>
      <c r="L29" s="312">
        <v>0</v>
      </c>
      <c r="M29" s="312">
        <v>0</v>
      </c>
      <c r="N29" s="312">
        <v>0</v>
      </c>
      <c r="O29" s="312">
        <v>0</v>
      </c>
      <c r="P29" s="312">
        <v>0</v>
      </c>
      <c r="Q29" s="312">
        <v>0</v>
      </c>
      <c r="R29" s="312">
        <v>0</v>
      </c>
      <c r="S29" s="312">
        <v>0</v>
      </c>
      <c r="T29" s="312">
        <v>0</v>
      </c>
      <c r="U29" s="312">
        <v>0</v>
      </c>
      <c r="V29" s="312">
        <v>0</v>
      </c>
      <c r="W29" s="312">
        <v>106</v>
      </c>
      <c r="X29" s="312">
        <v>6</v>
      </c>
      <c r="Y29" s="312">
        <v>1</v>
      </c>
      <c r="Z29" s="312">
        <v>0</v>
      </c>
      <c r="AA29" s="312">
        <v>0</v>
      </c>
      <c r="AB29" s="312">
        <v>0</v>
      </c>
      <c r="AC29" s="312">
        <v>0</v>
      </c>
      <c r="AD29" s="312">
        <v>0</v>
      </c>
      <c r="AE29" s="312">
        <v>0</v>
      </c>
      <c r="AF29" s="312">
        <v>0</v>
      </c>
      <c r="AG29" s="312">
        <v>0</v>
      </c>
      <c r="AH29" s="312">
        <v>3</v>
      </c>
      <c r="AI29" s="312">
        <v>0</v>
      </c>
      <c r="AJ29" s="312"/>
      <c r="AK29" s="312">
        <v>0</v>
      </c>
      <c r="AL29" s="312">
        <v>0</v>
      </c>
      <c r="AM29" s="312">
        <v>0</v>
      </c>
      <c r="AN29" s="312">
        <v>0</v>
      </c>
      <c r="AO29" s="312">
        <v>0</v>
      </c>
      <c r="AP29" s="312">
        <v>0</v>
      </c>
      <c r="AQ29" s="312">
        <v>0</v>
      </c>
      <c r="AR29" s="312">
        <v>0</v>
      </c>
      <c r="AS29" s="312">
        <v>0</v>
      </c>
      <c r="AT29" s="312">
        <v>35</v>
      </c>
      <c r="AU29" s="312">
        <v>55</v>
      </c>
      <c r="AV29" s="327">
        <f t="shared" si="3"/>
        <v>11698</v>
      </c>
      <c r="AW29" s="312">
        <v>0</v>
      </c>
      <c r="AX29" s="312">
        <v>104</v>
      </c>
      <c r="AY29" s="312">
        <v>0</v>
      </c>
      <c r="AZ29" s="312">
        <v>0</v>
      </c>
      <c r="BA29" s="312">
        <v>0</v>
      </c>
      <c r="BB29" s="312">
        <v>0</v>
      </c>
      <c r="BC29" s="312">
        <v>0</v>
      </c>
      <c r="BD29" s="312">
        <v>0</v>
      </c>
      <c r="BE29" s="312">
        <v>0</v>
      </c>
      <c r="BF29" s="312">
        <v>4</v>
      </c>
      <c r="BG29" s="312">
        <v>0</v>
      </c>
      <c r="BH29" s="312">
        <v>0</v>
      </c>
      <c r="BI29" s="327">
        <f t="shared" si="4"/>
        <v>11806</v>
      </c>
      <c r="BL29" s="312">
        <v>11492</v>
      </c>
      <c r="BM29" s="312">
        <v>0</v>
      </c>
      <c r="BN29" s="312">
        <f t="shared" si="6"/>
        <v>11492</v>
      </c>
    </row>
    <row r="30" spans="1:66" s="321" customFormat="1" ht="16.149999999999999" customHeight="1" x14ac:dyDescent="0.2">
      <c r="A30" s="326" t="s">
        <v>109</v>
      </c>
      <c r="B30" s="311" t="s">
        <v>182</v>
      </c>
      <c r="C30" s="312">
        <f t="shared" si="5"/>
        <v>3981</v>
      </c>
      <c r="D30" s="312">
        <v>0</v>
      </c>
      <c r="E30" s="312">
        <v>2</v>
      </c>
      <c r="F30" s="312">
        <v>0</v>
      </c>
      <c r="G30" s="312">
        <v>0</v>
      </c>
      <c r="H30" s="312">
        <v>0</v>
      </c>
      <c r="I30" s="312">
        <v>0</v>
      </c>
      <c r="J30" s="312">
        <v>0</v>
      </c>
      <c r="K30" s="312">
        <v>0</v>
      </c>
      <c r="L30" s="312">
        <v>0</v>
      </c>
      <c r="M30" s="312">
        <v>15</v>
      </c>
      <c r="N30" s="312">
        <v>0</v>
      </c>
      <c r="O30" s="312">
        <v>0</v>
      </c>
      <c r="P30" s="312">
        <v>0</v>
      </c>
      <c r="Q30" s="312">
        <v>1</v>
      </c>
      <c r="R30" s="312">
        <v>0</v>
      </c>
      <c r="S30" s="312">
        <v>0</v>
      </c>
      <c r="T30" s="312">
        <v>166</v>
      </c>
      <c r="U30" s="312">
        <v>0</v>
      </c>
      <c r="V30" s="312">
        <v>0</v>
      </c>
      <c r="W30" s="312">
        <v>0</v>
      </c>
      <c r="X30" s="312">
        <v>0</v>
      </c>
      <c r="Y30" s="312">
        <v>0</v>
      </c>
      <c r="Z30" s="312">
        <v>0</v>
      </c>
      <c r="AA30" s="312">
        <v>0</v>
      </c>
      <c r="AB30" s="312">
        <v>0</v>
      </c>
      <c r="AC30" s="312">
        <v>0</v>
      </c>
      <c r="AD30" s="312">
        <v>0</v>
      </c>
      <c r="AE30" s="312">
        <v>0</v>
      </c>
      <c r="AF30" s="312">
        <v>0</v>
      </c>
      <c r="AG30" s="312">
        <v>0</v>
      </c>
      <c r="AH30" s="312">
        <v>0</v>
      </c>
      <c r="AI30" s="312">
        <v>0</v>
      </c>
      <c r="AJ30" s="312"/>
      <c r="AK30" s="312">
        <v>0</v>
      </c>
      <c r="AL30" s="312">
        <v>0</v>
      </c>
      <c r="AM30" s="312">
        <v>0</v>
      </c>
      <c r="AN30" s="312">
        <v>0</v>
      </c>
      <c r="AO30" s="312">
        <v>0</v>
      </c>
      <c r="AP30" s="312">
        <v>0</v>
      </c>
      <c r="AQ30" s="312">
        <v>0</v>
      </c>
      <c r="AR30" s="312">
        <v>0</v>
      </c>
      <c r="AS30" s="312">
        <v>0</v>
      </c>
      <c r="AT30" s="312">
        <v>3</v>
      </c>
      <c r="AU30" s="312">
        <v>14</v>
      </c>
      <c r="AV30" s="327">
        <f t="shared" si="3"/>
        <v>4182</v>
      </c>
      <c r="AW30" s="312">
        <v>0</v>
      </c>
      <c r="AX30" s="312">
        <v>0</v>
      </c>
      <c r="AY30" s="312">
        <v>0</v>
      </c>
      <c r="AZ30" s="312">
        <v>0</v>
      </c>
      <c r="BA30" s="312">
        <v>0</v>
      </c>
      <c r="BB30" s="312">
        <v>1</v>
      </c>
      <c r="BC30" s="312">
        <v>0</v>
      </c>
      <c r="BD30" s="312">
        <v>0</v>
      </c>
      <c r="BE30" s="312">
        <v>0</v>
      </c>
      <c r="BF30" s="312">
        <v>1</v>
      </c>
      <c r="BG30" s="312">
        <v>0</v>
      </c>
      <c r="BH30" s="312">
        <v>1</v>
      </c>
      <c r="BI30" s="327">
        <f t="shared" si="4"/>
        <v>4185</v>
      </c>
      <c r="BL30" s="312">
        <v>3981</v>
      </c>
      <c r="BM30" s="312">
        <v>0</v>
      </c>
      <c r="BN30" s="312">
        <f t="shared" si="6"/>
        <v>3981</v>
      </c>
    </row>
    <row r="31" spans="1:66" s="321" customFormat="1" ht="16.149999999999999" customHeight="1" x14ac:dyDescent="0.2">
      <c r="A31" s="328" t="s">
        <v>110</v>
      </c>
      <c r="B31" s="313" t="s">
        <v>183</v>
      </c>
      <c r="C31" s="314">
        <f t="shared" si="5"/>
        <v>2096</v>
      </c>
      <c r="D31" s="314">
        <v>0</v>
      </c>
      <c r="E31" s="314">
        <v>0</v>
      </c>
      <c r="F31" s="314">
        <v>0</v>
      </c>
      <c r="G31" s="314">
        <v>0</v>
      </c>
      <c r="H31" s="314">
        <v>0</v>
      </c>
      <c r="I31" s="314">
        <v>0</v>
      </c>
      <c r="J31" s="314">
        <v>0</v>
      </c>
      <c r="K31" s="314">
        <v>0</v>
      </c>
      <c r="L31" s="314">
        <v>0</v>
      </c>
      <c r="M31" s="314">
        <v>0</v>
      </c>
      <c r="N31" s="314">
        <v>0</v>
      </c>
      <c r="O31" s="314">
        <v>0</v>
      </c>
      <c r="P31" s="314">
        <v>0</v>
      </c>
      <c r="Q31" s="314">
        <v>0</v>
      </c>
      <c r="R31" s="314">
        <v>0</v>
      </c>
      <c r="S31" s="314">
        <v>0</v>
      </c>
      <c r="T31" s="314">
        <v>0</v>
      </c>
      <c r="U31" s="314">
        <v>0</v>
      </c>
      <c r="V31" s="314">
        <v>0</v>
      </c>
      <c r="W31" s="314">
        <v>0</v>
      </c>
      <c r="X31" s="314">
        <v>0</v>
      </c>
      <c r="Y31" s="314">
        <v>0</v>
      </c>
      <c r="Z31" s="314">
        <v>0</v>
      </c>
      <c r="AA31" s="314">
        <v>0</v>
      </c>
      <c r="AB31" s="314">
        <v>22</v>
      </c>
      <c r="AC31" s="314">
        <v>0</v>
      </c>
      <c r="AD31" s="314">
        <v>0</v>
      </c>
      <c r="AE31" s="314">
        <v>0</v>
      </c>
      <c r="AF31" s="314">
        <v>0</v>
      </c>
      <c r="AG31" s="314">
        <v>0</v>
      </c>
      <c r="AH31" s="314">
        <v>0</v>
      </c>
      <c r="AI31" s="314">
        <v>0</v>
      </c>
      <c r="AJ31" s="314"/>
      <c r="AK31" s="314">
        <v>0</v>
      </c>
      <c r="AL31" s="314">
        <v>0</v>
      </c>
      <c r="AM31" s="314">
        <v>0</v>
      </c>
      <c r="AN31" s="314">
        <v>0</v>
      </c>
      <c r="AO31" s="314">
        <v>0</v>
      </c>
      <c r="AP31" s="314">
        <v>0</v>
      </c>
      <c r="AQ31" s="314">
        <v>0</v>
      </c>
      <c r="AR31" s="314">
        <v>0</v>
      </c>
      <c r="AS31" s="314">
        <v>0</v>
      </c>
      <c r="AT31" s="314">
        <v>13</v>
      </c>
      <c r="AU31" s="314">
        <v>6</v>
      </c>
      <c r="AV31" s="329">
        <f t="shared" si="3"/>
        <v>2137</v>
      </c>
      <c r="AW31" s="314">
        <v>0</v>
      </c>
      <c r="AX31" s="314">
        <v>0</v>
      </c>
      <c r="AY31" s="314">
        <v>0</v>
      </c>
      <c r="AZ31" s="314">
        <v>0</v>
      </c>
      <c r="BA31" s="314">
        <v>0</v>
      </c>
      <c r="BB31" s="314">
        <v>0</v>
      </c>
      <c r="BC31" s="314">
        <v>0</v>
      </c>
      <c r="BD31" s="314">
        <v>0</v>
      </c>
      <c r="BE31" s="314">
        <v>0</v>
      </c>
      <c r="BF31" s="314">
        <v>1</v>
      </c>
      <c r="BG31" s="314">
        <v>0</v>
      </c>
      <c r="BH31" s="644">
        <v>0</v>
      </c>
      <c r="BI31" s="329">
        <f t="shared" si="4"/>
        <v>2138</v>
      </c>
      <c r="BL31" s="314">
        <v>2096</v>
      </c>
      <c r="BM31" s="314">
        <v>0</v>
      </c>
      <c r="BN31" s="314">
        <f t="shared" si="6"/>
        <v>2096</v>
      </c>
    </row>
    <row r="32" spans="1:66" s="321" customFormat="1" ht="16.149999999999999" customHeight="1" x14ac:dyDescent="0.2">
      <c r="A32" s="324" t="s">
        <v>111</v>
      </c>
      <c r="B32" s="315" t="s">
        <v>184</v>
      </c>
      <c r="C32" s="316">
        <f t="shared" si="5"/>
        <v>47148</v>
      </c>
      <c r="D32" s="316">
        <v>0</v>
      </c>
      <c r="E32" s="316">
        <v>0</v>
      </c>
      <c r="F32" s="316">
        <v>0</v>
      </c>
      <c r="G32" s="316">
        <v>41</v>
      </c>
      <c r="H32" s="316">
        <v>721</v>
      </c>
      <c r="I32" s="316">
        <v>245</v>
      </c>
      <c r="J32" s="316">
        <v>0</v>
      </c>
      <c r="K32" s="316">
        <v>0</v>
      </c>
      <c r="L32" s="316">
        <v>0</v>
      </c>
      <c r="M32" s="316">
        <v>1</v>
      </c>
      <c r="N32" s="316">
        <v>156</v>
      </c>
      <c r="O32" s="316">
        <v>0</v>
      </c>
      <c r="P32" s="316">
        <v>0</v>
      </c>
      <c r="Q32" s="316">
        <v>0</v>
      </c>
      <c r="R32" s="316">
        <v>0</v>
      </c>
      <c r="S32" s="316">
        <v>0</v>
      </c>
      <c r="T32" s="316">
        <v>9</v>
      </c>
      <c r="U32" s="316">
        <v>0</v>
      </c>
      <c r="V32" s="316">
        <v>0</v>
      </c>
      <c r="W32" s="316">
        <v>0</v>
      </c>
      <c r="X32" s="316">
        <v>0</v>
      </c>
      <c r="Y32" s="316">
        <v>0</v>
      </c>
      <c r="Z32" s="316">
        <v>0</v>
      </c>
      <c r="AA32" s="316">
        <v>0</v>
      </c>
      <c r="AB32" s="345">
        <v>0</v>
      </c>
      <c r="AC32" s="345">
        <v>0</v>
      </c>
      <c r="AD32" s="345">
        <v>0</v>
      </c>
      <c r="AE32" s="345">
        <v>0</v>
      </c>
      <c r="AF32" s="345">
        <v>0</v>
      </c>
      <c r="AG32" s="345">
        <v>8</v>
      </c>
      <c r="AH32" s="345">
        <v>0</v>
      </c>
      <c r="AI32" s="345">
        <v>0</v>
      </c>
      <c r="AJ32" s="345"/>
      <c r="AK32" s="345">
        <v>12</v>
      </c>
      <c r="AL32" s="345">
        <v>1098</v>
      </c>
      <c r="AM32" s="345">
        <v>0</v>
      </c>
      <c r="AN32" s="345">
        <v>0</v>
      </c>
      <c r="AO32" s="345">
        <v>0</v>
      </c>
      <c r="AP32" s="345">
        <v>0</v>
      </c>
      <c r="AQ32" s="345">
        <v>0</v>
      </c>
      <c r="AR32" s="345">
        <v>0</v>
      </c>
      <c r="AS32" s="345">
        <v>0</v>
      </c>
      <c r="AT32" s="316">
        <v>162</v>
      </c>
      <c r="AU32" s="316">
        <v>237</v>
      </c>
      <c r="AV32" s="325">
        <f t="shared" si="3"/>
        <v>49838</v>
      </c>
      <c r="AW32" s="316">
        <v>0</v>
      </c>
      <c r="AX32" s="316">
        <v>0</v>
      </c>
      <c r="AY32" s="316">
        <v>525</v>
      </c>
      <c r="AZ32" s="316">
        <v>0</v>
      </c>
      <c r="BA32" s="316">
        <v>4</v>
      </c>
      <c r="BB32" s="316">
        <v>212</v>
      </c>
      <c r="BC32" s="316">
        <v>0</v>
      </c>
      <c r="BD32" s="316">
        <v>0</v>
      </c>
      <c r="BE32" s="316">
        <v>0</v>
      </c>
      <c r="BF32" s="316">
        <v>5</v>
      </c>
      <c r="BG32" s="316">
        <v>35</v>
      </c>
      <c r="BH32" s="643">
        <v>0</v>
      </c>
      <c r="BI32" s="325">
        <f t="shared" si="4"/>
        <v>50619</v>
      </c>
      <c r="BL32" s="316">
        <v>47148</v>
      </c>
      <c r="BM32" s="345">
        <v>0</v>
      </c>
      <c r="BN32" s="316">
        <f t="shared" si="6"/>
        <v>47148</v>
      </c>
    </row>
    <row r="33" spans="1:66" s="321" customFormat="1" ht="16.149999999999999" customHeight="1" x14ac:dyDescent="0.2">
      <c r="A33" s="326" t="s">
        <v>185</v>
      </c>
      <c r="B33" s="311" t="s">
        <v>186</v>
      </c>
      <c r="C33" s="312">
        <f t="shared" si="5"/>
        <v>5367</v>
      </c>
      <c r="D33" s="312">
        <v>0</v>
      </c>
      <c r="E33" s="312">
        <v>0</v>
      </c>
      <c r="F33" s="312">
        <v>0</v>
      </c>
      <c r="G33" s="312">
        <v>0</v>
      </c>
      <c r="H33" s="312">
        <v>0</v>
      </c>
      <c r="I33" s="312">
        <v>0</v>
      </c>
      <c r="J33" s="312">
        <v>1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0</v>
      </c>
      <c r="W33" s="312">
        <v>0</v>
      </c>
      <c r="X33" s="312">
        <v>0</v>
      </c>
      <c r="Y33" s="312">
        <v>0</v>
      </c>
      <c r="Z33" s="312">
        <v>0</v>
      </c>
      <c r="AA33" s="312">
        <v>0</v>
      </c>
      <c r="AB33" s="312">
        <v>0</v>
      </c>
      <c r="AC33" s="312">
        <v>0</v>
      </c>
      <c r="AD33" s="312">
        <v>0</v>
      </c>
      <c r="AE33" s="312">
        <v>0</v>
      </c>
      <c r="AF33" s="312">
        <v>0</v>
      </c>
      <c r="AG33" s="312">
        <v>0</v>
      </c>
      <c r="AH33" s="312">
        <v>0</v>
      </c>
      <c r="AI33" s="312">
        <v>0</v>
      </c>
      <c r="AJ33" s="312"/>
      <c r="AK33" s="312">
        <v>0</v>
      </c>
      <c r="AL33" s="312">
        <v>0</v>
      </c>
      <c r="AM33" s="312">
        <v>0</v>
      </c>
      <c r="AN33" s="312">
        <v>0</v>
      </c>
      <c r="AO33" s="312">
        <v>0</v>
      </c>
      <c r="AP33" s="312">
        <v>0</v>
      </c>
      <c r="AQ33" s="312">
        <v>0</v>
      </c>
      <c r="AR33" s="312">
        <v>0</v>
      </c>
      <c r="AS33" s="312">
        <v>0</v>
      </c>
      <c r="AT33" s="312">
        <v>15</v>
      </c>
      <c r="AU33" s="312">
        <v>8</v>
      </c>
      <c r="AV33" s="327">
        <f t="shared" si="3"/>
        <v>5391</v>
      </c>
      <c r="AW33" s="312">
        <v>0</v>
      </c>
      <c r="AX33" s="312">
        <v>0</v>
      </c>
      <c r="AY33" s="312">
        <v>0</v>
      </c>
      <c r="AZ33" s="312">
        <v>0</v>
      </c>
      <c r="BA33" s="312">
        <v>0</v>
      </c>
      <c r="BB33" s="312">
        <v>0</v>
      </c>
      <c r="BC33" s="312">
        <v>0</v>
      </c>
      <c r="BD33" s="312">
        <v>0</v>
      </c>
      <c r="BE33" s="312">
        <v>0</v>
      </c>
      <c r="BF33" s="312">
        <v>0</v>
      </c>
      <c r="BG33" s="312">
        <v>0</v>
      </c>
      <c r="BH33" s="312">
        <v>0</v>
      </c>
      <c r="BI33" s="327">
        <f t="shared" si="4"/>
        <v>5391</v>
      </c>
      <c r="BL33" s="312">
        <v>5367</v>
      </c>
      <c r="BM33" s="312">
        <v>0</v>
      </c>
      <c r="BN33" s="312">
        <f t="shared" si="6"/>
        <v>5367</v>
      </c>
    </row>
    <row r="34" spans="1:66" s="321" customFormat="1" ht="16.149999999999999" customHeight="1" x14ac:dyDescent="0.2">
      <c r="A34" s="326" t="s">
        <v>112</v>
      </c>
      <c r="B34" s="311" t="s">
        <v>187</v>
      </c>
      <c r="C34" s="312">
        <f t="shared" si="5"/>
        <v>30749</v>
      </c>
      <c r="D34" s="312">
        <v>0</v>
      </c>
      <c r="E34" s="312">
        <v>0</v>
      </c>
      <c r="F34" s="312">
        <v>0</v>
      </c>
      <c r="G34" s="312">
        <v>0</v>
      </c>
      <c r="H34" s="312">
        <v>1</v>
      </c>
      <c r="I34" s="312">
        <v>0</v>
      </c>
      <c r="J34" s="312">
        <v>3</v>
      </c>
      <c r="K34" s="312">
        <v>0</v>
      </c>
      <c r="L34" s="312">
        <v>0</v>
      </c>
      <c r="M34" s="312">
        <v>1</v>
      </c>
      <c r="N34" s="312">
        <v>0</v>
      </c>
      <c r="O34" s="312">
        <v>0</v>
      </c>
      <c r="P34" s="312">
        <v>0</v>
      </c>
      <c r="Q34" s="312">
        <v>0</v>
      </c>
      <c r="R34" s="312">
        <v>0</v>
      </c>
      <c r="S34" s="312">
        <v>0</v>
      </c>
      <c r="T34" s="312">
        <v>9</v>
      </c>
      <c r="U34" s="312">
        <v>0</v>
      </c>
      <c r="V34" s="312">
        <v>0</v>
      </c>
      <c r="W34" s="312">
        <v>1152</v>
      </c>
      <c r="X34" s="312">
        <v>824</v>
      </c>
      <c r="Y34" s="312">
        <v>564</v>
      </c>
      <c r="Z34" s="312">
        <v>0</v>
      </c>
      <c r="AA34" s="312">
        <v>0</v>
      </c>
      <c r="AB34" s="312">
        <v>0</v>
      </c>
      <c r="AC34" s="312">
        <v>0</v>
      </c>
      <c r="AD34" s="312">
        <v>0</v>
      </c>
      <c r="AE34" s="312">
        <v>0</v>
      </c>
      <c r="AF34" s="312">
        <v>0</v>
      </c>
      <c r="AG34" s="312">
        <v>0</v>
      </c>
      <c r="AH34" s="312">
        <v>58</v>
      </c>
      <c r="AI34" s="312">
        <v>0</v>
      </c>
      <c r="AJ34" s="312"/>
      <c r="AK34" s="312">
        <v>0</v>
      </c>
      <c r="AL34" s="312">
        <v>0</v>
      </c>
      <c r="AM34" s="312">
        <v>0</v>
      </c>
      <c r="AN34" s="312">
        <v>0</v>
      </c>
      <c r="AO34" s="312">
        <v>0</v>
      </c>
      <c r="AP34" s="312">
        <v>0</v>
      </c>
      <c r="AQ34" s="312">
        <v>0</v>
      </c>
      <c r="AR34" s="312">
        <v>0</v>
      </c>
      <c r="AS34" s="312">
        <v>0</v>
      </c>
      <c r="AT34" s="312">
        <v>73</v>
      </c>
      <c r="AU34" s="312">
        <v>127</v>
      </c>
      <c r="AV34" s="327">
        <f t="shared" si="3"/>
        <v>33561</v>
      </c>
      <c r="AW34" s="312">
        <v>0</v>
      </c>
      <c r="AX34" s="312">
        <v>2</v>
      </c>
      <c r="AY34" s="312">
        <v>0</v>
      </c>
      <c r="AZ34" s="312">
        <v>3</v>
      </c>
      <c r="BA34" s="312">
        <v>0</v>
      </c>
      <c r="BB34" s="312">
        <v>2</v>
      </c>
      <c r="BC34" s="312">
        <v>0</v>
      </c>
      <c r="BD34" s="312">
        <v>0</v>
      </c>
      <c r="BE34" s="312">
        <v>0</v>
      </c>
      <c r="BF34" s="312">
        <v>11</v>
      </c>
      <c r="BG34" s="312">
        <v>0</v>
      </c>
      <c r="BH34" s="312">
        <v>1</v>
      </c>
      <c r="BI34" s="327">
        <f t="shared" si="4"/>
        <v>33580</v>
      </c>
      <c r="BL34" s="312">
        <v>30749</v>
      </c>
      <c r="BM34" s="312">
        <v>0</v>
      </c>
      <c r="BN34" s="312">
        <f t="shared" si="6"/>
        <v>30749</v>
      </c>
    </row>
    <row r="35" spans="1:66" s="321" customFormat="1" ht="16.149999999999999" customHeight="1" x14ac:dyDescent="0.2">
      <c r="A35" s="326" t="s">
        <v>113</v>
      </c>
      <c r="B35" s="311" t="s">
        <v>188</v>
      </c>
      <c r="C35" s="312">
        <f t="shared" si="5"/>
        <v>13857</v>
      </c>
      <c r="D35" s="312">
        <v>0</v>
      </c>
      <c r="E35" s="312">
        <v>0</v>
      </c>
      <c r="F35" s="312">
        <v>0</v>
      </c>
      <c r="G35" s="312">
        <v>0</v>
      </c>
      <c r="H35" s="312">
        <v>0</v>
      </c>
      <c r="I35" s="312">
        <v>0</v>
      </c>
      <c r="J35" s="312">
        <v>0</v>
      </c>
      <c r="K35" s="312">
        <v>0</v>
      </c>
      <c r="L35" s="312">
        <v>0</v>
      </c>
      <c r="M35" s="312">
        <v>0</v>
      </c>
      <c r="N35" s="312">
        <v>0</v>
      </c>
      <c r="O35" s="312">
        <v>0</v>
      </c>
      <c r="P35" s="312">
        <v>0</v>
      </c>
      <c r="Q35" s="312">
        <v>0</v>
      </c>
      <c r="R35" s="312">
        <v>0</v>
      </c>
      <c r="S35" s="312">
        <v>0</v>
      </c>
      <c r="T35" s="312">
        <v>70</v>
      </c>
      <c r="U35" s="312">
        <v>0</v>
      </c>
      <c r="V35" s="312">
        <v>0</v>
      </c>
      <c r="W35" s="312">
        <v>10</v>
      </c>
      <c r="X35" s="312">
        <v>2</v>
      </c>
      <c r="Y35" s="312">
        <v>0</v>
      </c>
      <c r="Z35" s="312">
        <v>0</v>
      </c>
      <c r="AA35" s="312">
        <v>0</v>
      </c>
      <c r="AB35" s="312">
        <v>0</v>
      </c>
      <c r="AC35" s="312">
        <v>0</v>
      </c>
      <c r="AD35" s="312">
        <v>0</v>
      </c>
      <c r="AE35" s="312">
        <v>0</v>
      </c>
      <c r="AF35" s="312">
        <v>0</v>
      </c>
      <c r="AG35" s="312">
        <v>0</v>
      </c>
      <c r="AH35" s="312">
        <v>0</v>
      </c>
      <c r="AI35" s="312">
        <v>0</v>
      </c>
      <c r="AJ35" s="312"/>
      <c r="AK35" s="312">
        <v>0</v>
      </c>
      <c r="AL35" s="312">
        <v>0</v>
      </c>
      <c r="AM35" s="312">
        <v>0</v>
      </c>
      <c r="AN35" s="312">
        <v>0</v>
      </c>
      <c r="AO35" s="312">
        <v>0</v>
      </c>
      <c r="AP35" s="312">
        <v>0</v>
      </c>
      <c r="AQ35" s="312">
        <v>0</v>
      </c>
      <c r="AR35" s="312">
        <v>0</v>
      </c>
      <c r="AS35" s="312">
        <v>0</v>
      </c>
      <c r="AT35" s="312">
        <v>30</v>
      </c>
      <c r="AU35" s="312">
        <v>60</v>
      </c>
      <c r="AV35" s="327">
        <f t="shared" si="3"/>
        <v>14029</v>
      </c>
      <c r="AW35" s="312">
        <v>0</v>
      </c>
      <c r="AX35" s="312">
        <v>0</v>
      </c>
      <c r="AY35" s="312">
        <v>1</v>
      </c>
      <c r="AZ35" s="312">
        <v>3</v>
      </c>
      <c r="BA35" s="312">
        <v>1</v>
      </c>
      <c r="BB35" s="312">
        <v>0</v>
      </c>
      <c r="BC35" s="312">
        <v>70</v>
      </c>
      <c r="BD35" s="312">
        <v>0</v>
      </c>
      <c r="BE35" s="312">
        <v>0</v>
      </c>
      <c r="BF35" s="312">
        <v>8</v>
      </c>
      <c r="BG35" s="312">
        <v>0</v>
      </c>
      <c r="BH35" s="312">
        <v>0</v>
      </c>
      <c r="BI35" s="327">
        <f t="shared" si="4"/>
        <v>14112</v>
      </c>
      <c r="BL35" s="312">
        <v>13857</v>
      </c>
      <c r="BM35" s="312">
        <v>0</v>
      </c>
      <c r="BN35" s="312">
        <f t="shared" si="6"/>
        <v>13857</v>
      </c>
    </row>
    <row r="36" spans="1:66" s="321" customFormat="1" ht="16.149999999999999" customHeight="1" x14ac:dyDescent="0.2">
      <c r="A36" s="328" t="s">
        <v>189</v>
      </c>
      <c r="B36" s="313" t="s">
        <v>190</v>
      </c>
      <c r="C36" s="314">
        <f t="shared" si="5"/>
        <v>2423</v>
      </c>
      <c r="D36" s="314">
        <v>0</v>
      </c>
      <c r="E36" s="314">
        <v>0</v>
      </c>
      <c r="F36" s="314">
        <v>0</v>
      </c>
      <c r="G36" s="314">
        <v>0</v>
      </c>
      <c r="H36" s="314">
        <v>0</v>
      </c>
      <c r="I36" s="314">
        <v>0</v>
      </c>
      <c r="J36" s="314">
        <v>0</v>
      </c>
      <c r="K36" s="314">
        <v>0</v>
      </c>
      <c r="L36" s="314">
        <v>0</v>
      </c>
      <c r="M36" s="314">
        <v>0</v>
      </c>
      <c r="N36" s="314">
        <v>0</v>
      </c>
      <c r="O36" s="314">
        <v>0</v>
      </c>
      <c r="P36" s="314">
        <v>0</v>
      </c>
      <c r="Q36" s="314">
        <v>0</v>
      </c>
      <c r="R36" s="314">
        <v>0</v>
      </c>
      <c r="S36" s="314">
        <v>0</v>
      </c>
      <c r="T36" s="314">
        <v>0</v>
      </c>
      <c r="U36" s="314">
        <v>0</v>
      </c>
      <c r="V36" s="314">
        <v>0</v>
      </c>
      <c r="W36" s="314">
        <v>0</v>
      </c>
      <c r="X36" s="314">
        <v>0</v>
      </c>
      <c r="Y36" s="314">
        <v>0</v>
      </c>
      <c r="Z36" s="314">
        <v>0</v>
      </c>
      <c r="AA36" s="314">
        <v>0</v>
      </c>
      <c r="AB36" s="314">
        <v>0</v>
      </c>
      <c r="AC36" s="314">
        <v>0</v>
      </c>
      <c r="AD36" s="314">
        <v>0</v>
      </c>
      <c r="AE36" s="314">
        <v>0</v>
      </c>
      <c r="AF36" s="314">
        <v>0</v>
      </c>
      <c r="AG36" s="314">
        <v>0</v>
      </c>
      <c r="AH36" s="314">
        <v>0</v>
      </c>
      <c r="AI36" s="314">
        <v>0</v>
      </c>
      <c r="AJ36" s="314"/>
      <c r="AK36" s="314">
        <v>0</v>
      </c>
      <c r="AL36" s="314">
        <v>0</v>
      </c>
      <c r="AM36" s="314">
        <v>0</v>
      </c>
      <c r="AN36" s="314">
        <v>0</v>
      </c>
      <c r="AO36" s="314">
        <v>0</v>
      </c>
      <c r="AP36" s="314">
        <v>0</v>
      </c>
      <c r="AQ36" s="314">
        <v>0</v>
      </c>
      <c r="AR36" s="314">
        <v>0</v>
      </c>
      <c r="AS36" s="314">
        <v>0</v>
      </c>
      <c r="AT36" s="314">
        <v>2</v>
      </c>
      <c r="AU36" s="314">
        <v>13</v>
      </c>
      <c r="AV36" s="329">
        <f t="shared" si="3"/>
        <v>2438</v>
      </c>
      <c r="AW36" s="314">
        <v>0</v>
      </c>
      <c r="AX36" s="314">
        <v>0</v>
      </c>
      <c r="AY36" s="314">
        <v>0</v>
      </c>
      <c r="AZ36" s="314">
        <v>0</v>
      </c>
      <c r="BA36" s="314">
        <v>0</v>
      </c>
      <c r="BB36" s="314">
        <v>0</v>
      </c>
      <c r="BC36" s="314">
        <v>0</v>
      </c>
      <c r="BD36" s="314">
        <v>0</v>
      </c>
      <c r="BE36" s="314">
        <v>0</v>
      </c>
      <c r="BF36" s="314">
        <v>0</v>
      </c>
      <c r="BG36" s="314">
        <v>0</v>
      </c>
      <c r="BH36" s="644">
        <v>0</v>
      </c>
      <c r="BI36" s="329">
        <f t="shared" si="4"/>
        <v>2438</v>
      </c>
      <c r="BL36" s="314">
        <v>2423</v>
      </c>
      <c r="BM36" s="314">
        <v>0</v>
      </c>
      <c r="BN36" s="314">
        <f t="shared" si="6"/>
        <v>2423</v>
      </c>
    </row>
    <row r="37" spans="1:66" s="321" customFormat="1" ht="16.149999999999999" customHeight="1" x14ac:dyDescent="0.2">
      <c r="A37" s="324" t="s">
        <v>114</v>
      </c>
      <c r="B37" s="315" t="s">
        <v>191</v>
      </c>
      <c r="C37" s="316">
        <f t="shared" si="5"/>
        <v>5590</v>
      </c>
      <c r="D37" s="316">
        <v>0</v>
      </c>
      <c r="E37" s="316">
        <v>0</v>
      </c>
      <c r="F37" s="316">
        <v>47</v>
      </c>
      <c r="G37" s="316">
        <v>0</v>
      </c>
      <c r="H37" s="316">
        <v>0</v>
      </c>
      <c r="I37" s="316">
        <v>0</v>
      </c>
      <c r="J37" s="316">
        <v>0</v>
      </c>
      <c r="K37" s="316">
        <v>0</v>
      </c>
      <c r="L37" s="316">
        <v>0</v>
      </c>
      <c r="M37" s="316">
        <v>0</v>
      </c>
      <c r="N37" s="316">
        <v>0</v>
      </c>
      <c r="O37" s="316">
        <v>0</v>
      </c>
      <c r="P37" s="316">
        <v>0</v>
      </c>
      <c r="Q37" s="316">
        <v>0</v>
      </c>
      <c r="R37" s="316">
        <v>0</v>
      </c>
      <c r="S37" s="316">
        <v>0</v>
      </c>
      <c r="T37" s="316">
        <v>0</v>
      </c>
      <c r="U37" s="316">
        <v>0</v>
      </c>
      <c r="V37" s="316">
        <v>6</v>
      </c>
      <c r="W37" s="316">
        <v>0</v>
      </c>
      <c r="X37" s="316">
        <v>0</v>
      </c>
      <c r="Y37" s="316">
        <v>0</v>
      </c>
      <c r="Z37" s="316">
        <v>0</v>
      </c>
      <c r="AA37" s="316">
        <v>0</v>
      </c>
      <c r="AB37" s="345">
        <v>413</v>
      </c>
      <c r="AC37" s="345">
        <v>0</v>
      </c>
      <c r="AD37" s="345">
        <v>0</v>
      </c>
      <c r="AE37" s="345">
        <v>0</v>
      </c>
      <c r="AF37" s="345">
        <v>0</v>
      </c>
      <c r="AG37" s="345">
        <v>0</v>
      </c>
      <c r="AH37" s="345">
        <v>0</v>
      </c>
      <c r="AI37" s="345">
        <v>0</v>
      </c>
      <c r="AJ37" s="345"/>
      <c r="AK37" s="345">
        <v>0</v>
      </c>
      <c r="AL37" s="345">
        <v>0</v>
      </c>
      <c r="AM37" s="345">
        <v>0</v>
      </c>
      <c r="AN37" s="345">
        <v>0</v>
      </c>
      <c r="AO37" s="345">
        <v>0</v>
      </c>
      <c r="AP37" s="345">
        <v>0</v>
      </c>
      <c r="AQ37" s="345">
        <v>0</v>
      </c>
      <c r="AR37" s="345">
        <v>0</v>
      </c>
      <c r="AS37" s="345">
        <v>0</v>
      </c>
      <c r="AT37" s="316">
        <v>20</v>
      </c>
      <c r="AU37" s="316">
        <v>14</v>
      </c>
      <c r="AV37" s="325">
        <f t="shared" si="3"/>
        <v>6090</v>
      </c>
      <c r="AW37" s="316">
        <v>1</v>
      </c>
      <c r="AX37" s="316">
        <v>0</v>
      </c>
      <c r="AY37" s="316">
        <v>0</v>
      </c>
      <c r="AZ37" s="316">
        <v>0</v>
      </c>
      <c r="BA37" s="316">
        <v>0</v>
      </c>
      <c r="BB37" s="316">
        <v>0</v>
      </c>
      <c r="BC37" s="316">
        <v>0</v>
      </c>
      <c r="BD37" s="316">
        <v>0</v>
      </c>
      <c r="BE37" s="316">
        <v>0</v>
      </c>
      <c r="BF37" s="316">
        <v>7</v>
      </c>
      <c r="BG37" s="316">
        <v>0</v>
      </c>
      <c r="BH37" s="643">
        <v>0</v>
      </c>
      <c r="BI37" s="325">
        <f t="shared" si="4"/>
        <v>6098</v>
      </c>
      <c r="BL37" s="316">
        <v>5590</v>
      </c>
      <c r="BM37" s="345">
        <v>0</v>
      </c>
      <c r="BN37" s="316">
        <f t="shared" si="6"/>
        <v>5590</v>
      </c>
    </row>
    <row r="38" spans="1:66" s="321" customFormat="1" ht="16.149999999999999" customHeight="1" x14ac:dyDescent="0.2">
      <c r="A38" s="326" t="s">
        <v>115</v>
      </c>
      <c r="B38" s="311" t="s">
        <v>192</v>
      </c>
      <c r="C38" s="312">
        <f t="shared" si="5"/>
        <v>25359</v>
      </c>
      <c r="D38" s="312">
        <v>0</v>
      </c>
      <c r="E38" s="312">
        <v>4</v>
      </c>
      <c r="F38" s="312">
        <v>0</v>
      </c>
      <c r="G38" s="312">
        <v>0</v>
      </c>
      <c r="H38" s="312">
        <v>0</v>
      </c>
      <c r="I38" s="312">
        <v>0</v>
      </c>
      <c r="J38" s="312">
        <v>0</v>
      </c>
      <c r="K38" s="312">
        <v>0</v>
      </c>
      <c r="L38" s="312">
        <v>0</v>
      </c>
      <c r="M38" s="312">
        <v>19</v>
      </c>
      <c r="N38" s="312">
        <v>0</v>
      </c>
      <c r="O38" s="312">
        <v>1</v>
      </c>
      <c r="P38" s="312">
        <v>0</v>
      </c>
      <c r="Q38" s="312">
        <v>0</v>
      </c>
      <c r="R38" s="312">
        <v>0</v>
      </c>
      <c r="S38" s="312">
        <v>2</v>
      </c>
      <c r="T38" s="312">
        <v>4</v>
      </c>
      <c r="U38" s="312">
        <v>0</v>
      </c>
      <c r="V38" s="312">
        <v>0</v>
      </c>
      <c r="W38" s="312">
        <v>0</v>
      </c>
      <c r="X38" s="312">
        <v>0</v>
      </c>
      <c r="Y38" s="312">
        <v>0</v>
      </c>
      <c r="Z38" s="312">
        <v>0</v>
      </c>
      <c r="AA38" s="312">
        <v>6</v>
      </c>
      <c r="AB38" s="312">
        <v>0</v>
      </c>
      <c r="AC38" s="312">
        <v>0</v>
      </c>
      <c r="AD38" s="312">
        <v>0</v>
      </c>
      <c r="AE38" s="312">
        <v>0</v>
      </c>
      <c r="AF38" s="312">
        <v>0</v>
      </c>
      <c r="AG38" s="312">
        <v>0</v>
      </c>
      <c r="AH38" s="312">
        <v>0</v>
      </c>
      <c r="AI38" s="312">
        <v>0</v>
      </c>
      <c r="AJ38" s="312"/>
      <c r="AK38" s="312">
        <v>0</v>
      </c>
      <c r="AL38" s="312">
        <v>0</v>
      </c>
      <c r="AM38" s="312">
        <v>0</v>
      </c>
      <c r="AN38" s="312">
        <v>0</v>
      </c>
      <c r="AO38" s="312">
        <v>0</v>
      </c>
      <c r="AP38" s="312">
        <v>0</v>
      </c>
      <c r="AQ38" s="312">
        <v>0</v>
      </c>
      <c r="AR38" s="312">
        <v>0</v>
      </c>
      <c r="AS38" s="312">
        <v>0</v>
      </c>
      <c r="AT38" s="312">
        <v>82</v>
      </c>
      <c r="AU38" s="312">
        <v>298</v>
      </c>
      <c r="AV38" s="327">
        <f t="shared" si="3"/>
        <v>25775</v>
      </c>
      <c r="AW38" s="312">
        <v>0</v>
      </c>
      <c r="AX38" s="312">
        <v>0</v>
      </c>
      <c r="AY38" s="312">
        <v>0</v>
      </c>
      <c r="AZ38" s="312">
        <v>0</v>
      </c>
      <c r="BA38" s="312">
        <v>0</v>
      </c>
      <c r="BB38" s="312">
        <v>0</v>
      </c>
      <c r="BC38" s="312">
        <v>0</v>
      </c>
      <c r="BD38" s="312">
        <v>0</v>
      </c>
      <c r="BE38" s="312">
        <v>0</v>
      </c>
      <c r="BF38" s="312">
        <v>12</v>
      </c>
      <c r="BG38" s="312">
        <v>0</v>
      </c>
      <c r="BH38" s="312">
        <v>0</v>
      </c>
      <c r="BI38" s="327">
        <f t="shared" si="4"/>
        <v>25787</v>
      </c>
      <c r="BL38" s="312">
        <v>25359</v>
      </c>
      <c r="BM38" s="312">
        <v>0</v>
      </c>
      <c r="BN38" s="312">
        <f t="shared" si="6"/>
        <v>25359</v>
      </c>
    </row>
    <row r="39" spans="1:66" s="321" customFormat="1" ht="16.149999999999999" customHeight="1" x14ac:dyDescent="0.2">
      <c r="A39" s="326" t="s">
        <v>193</v>
      </c>
      <c r="B39" s="311" t="s">
        <v>194</v>
      </c>
      <c r="C39" s="312">
        <f t="shared" si="5"/>
        <v>1103</v>
      </c>
      <c r="D39" s="312">
        <v>0</v>
      </c>
      <c r="E39" s="312">
        <v>0</v>
      </c>
      <c r="F39" s="312">
        <v>0</v>
      </c>
      <c r="G39" s="312">
        <v>0</v>
      </c>
      <c r="H39" s="312">
        <v>0</v>
      </c>
      <c r="I39" s="312">
        <v>0</v>
      </c>
      <c r="J39" s="312">
        <v>0</v>
      </c>
      <c r="K39" s="312">
        <v>0</v>
      </c>
      <c r="L39" s="312">
        <v>0</v>
      </c>
      <c r="M39" s="312">
        <v>0</v>
      </c>
      <c r="N39" s="312">
        <v>0</v>
      </c>
      <c r="O39" s="312">
        <v>0</v>
      </c>
      <c r="P39" s="312">
        <v>0</v>
      </c>
      <c r="Q39" s="312">
        <v>0</v>
      </c>
      <c r="R39" s="312">
        <v>0</v>
      </c>
      <c r="S39" s="312">
        <v>0</v>
      </c>
      <c r="T39" s="312">
        <v>0</v>
      </c>
      <c r="U39" s="312">
        <v>0</v>
      </c>
      <c r="V39" s="312">
        <v>0</v>
      </c>
      <c r="W39" s="312">
        <v>0</v>
      </c>
      <c r="X39" s="312">
        <v>0</v>
      </c>
      <c r="Y39" s="312">
        <v>0</v>
      </c>
      <c r="Z39" s="312">
        <v>0</v>
      </c>
      <c r="AA39" s="312">
        <v>0</v>
      </c>
      <c r="AB39" s="312">
        <v>0</v>
      </c>
      <c r="AC39" s="312">
        <v>0</v>
      </c>
      <c r="AD39" s="312">
        <v>0</v>
      </c>
      <c r="AE39" s="312">
        <v>0</v>
      </c>
      <c r="AF39" s="312">
        <v>0</v>
      </c>
      <c r="AG39" s="312">
        <v>0</v>
      </c>
      <c r="AH39" s="312">
        <v>0</v>
      </c>
      <c r="AI39" s="312">
        <v>0</v>
      </c>
      <c r="AJ39" s="312"/>
      <c r="AK39" s="312">
        <v>0</v>
      </c>
      <c r="AL39" s="312">
        <v>0</v>
      </c>
      <c r="AM39" s="312">
        <v>0</v>
      </c>
      <c r="AN39" s="312">
        <v>0</v>
      </c>
      <c r="AO39" s="312">
        <v>0</v>
      </c>
      <c r="AP39" s="312">
        <v>0</v>
      </c>
      <c r="AQ39" s="312">
        <v>0</v>
      </c>
      <c r="AR39" s="312">
        <v>0</v>
      </c>
      <c r="AS39" s="312">
        <v>0</v>
      </c>
      <c r="AT39" s="312">
        <v>1</v>
      </c>
      <c r="AU39" s="312">
        <v>237</v>
      </c>
      <c r="AV39" s="327">
        <f t="shared" ref="AV39:AV70" si="7">SUM(C39:AU39)</f>
        <v>1341</v>
      </c>
      <c r="AW39" s="312">
        <v>0</v>
      </c>
      <c r="AX39" s="312">
        <v>0</v>
      </c>
      <c r="AY39" s="312">
        <v>0</v>
      </c>
      <c r="AZ39" s="312">
        <v>0</v>
      </c>
      <c r="BA39" s="312">
        <v>273</v>
      </c>
      <c r="BB39" s="312">
        <v>0</v>
      </c>
      <c r="BC39" s="312">
        <v>0</v>
      </c>
      <c r="BD39" s="312">
        <v>0</v>
      </c>
      <c r="BE39" s="312">
        <v>0</v>
      </c>
      <c r="BF39" s="312">
        <v>1</v>
      </c>
      <c r="BG39" s="312">
        <v>0</v>
      </c>
      <c r="BH39" s="312">
        <v>0</v>
      </c>
      <c r="BI39" s="327">
        <f t="shared" ref="BI39:BI70" si="8">SUM(AV39:BH39)</f>
        <v>1615</v>
      </c>
      <c r="BL39" s="312">
        <v>1103</v>
      </c>
      <c r="BM39" s="312">
        <v>0</v>
      </c>
      <c r="BN39" s="312">
        <f t="shared" si="6"/>
        <v>1103</v>
      </c>
    </row>
    <row r="40" spans="1:66" s="321" customFormat="1" ht="16.149999999999999" customHeight="1" x14ac:dyDescent="0.2">
      <c r="A40" s="326" t="s">
        <v>116</v>
      </c>
      <c r="B40" s="311" t="s">
        <v>195</v>
      </c>
      <c r="C40" s="312">
        <f t="shared" si="5"/>
        <v>3277</v>
      </c>
      <c r="D40" s="312">
        <v>0</v>
      </c>
      <c r="E40" s="312">
        <v>0</v>
      </c>
      <c r="F40" s="312">
        <v>3</v>
      </c>
      <c r="G40" s="312">
        <v>0</v>
      </c>
      <c r="H40" s="312">
        <v>0</v>
      </c>
      <c r="I40" s="312">
        <v>0</v>
      </c>
      <c r="J40" s="312">
        <v>0</v>
      </c>
      <c r="K40" s="312">
        <v>0</v>
      </c>
      <c r="L40" s="312">
        <v>0</v>
      </c>
      <c r="M40" s="312">
        <v>0</v>
      </c>
      <c r="N40" s="312">
        <v>0</v>
      </c>
      <c r="O40" s="312">
        <v>0</v>
      </c>
      <c r="P40" s="312">
        <v>0</v>
      </c>
      <c r="Q40" s="312">
        <v>0</v>
      </c>
      <c r="R40" s="312">
        <v>0</v>
      </c>
      <c r="S40" s="312">
        <v>0</v>
      </c>
      <c r="T40" s="312">
        <v>0</v>
      </c>
      <c r="U40" s="312">
        <v>0</v>
      </c>
      <c r="V40" s="312">
        <v>0</v>
      </c>
      <c r="W40" s="312">
        <v>0</v>
      </c>
      <c r="X40" s="312">
        <v>0</v>
      </c>
      <c r="Y40" s="312">
        <v>0</v>
      </c>
      <c r="Z40" s="312">
        <v>0</v>
      </c>
      <c r="AA40" s="312">
        <v>0</v>
      </c>
      <c r="AB40" s="312">
        <v>0</v>
      </c>
      <c r="AC40" s="312">
        <v>0</v>
      </c>
      <c r="AD40" s="312">
        <v>0</v>
      </c>
      <c r="AE40" s="312">
        <v>0</v>
      </c>
      <c r="AF40" s="312">
        <v>0</v>
      </c>
      <c r="AG40" s="312">
        <v>0</v>
      </c>
      <c r="AH40" s="312">
        <v>0</v>
      </c>
      <c r="AI40" s="312">
        <v>0</v>
      </c>
      <c r="AJ40" s="312"/>
      <c r="AK40" s="312">
        <v>0</v>
      </c>
      <c r="AL40" s="312">
        <v>0</v>
      </c>
      <c r="AM40" s="312">
        <v>0</v>
      </c>
      <c r="AN40" s="312">
        <v>0</v>
      </c>
      <c r="AO40" s="312">
        <v>0</v>
      </c>
      <c r="AP40" s="312">
        <v>0</v>
      </c>
      <c r="AQ40" s="312">
        <v>0</v>
      </c>
      <c r="AR40" s="312">
        <v>0</v>
      </c>
      <c r="AS40" s="312">
        <v>0</v>
      </c>
      <c r="AT40" s="312">
        <v>35</v>
      </c>
      <c r="AU40" s="312">
        <v>27</v>
      </c>
      <c r="AV40" s="327">
        <f t="shared" si="7"/>
        <v>3342</v>
      </c>
      <c r="AW40" s="312">
        <v>9</v>
      </c>
      <c r="AX40" s="312">
        <v>0</v>
      </c>
      <c r="AY40" s="312">
        <v>0</v>
      </c>
      <c r="AZ40" s="312">
        <v>0</v>
      </c>
      <c r="BA40" s="312">
        <v>6</v>
      </c>
      <c r="BB40" s="312">
        <v>0</v>
      </c>
      <c r="BC40" s="312">
        <v>0</v>
      </c>
      <c r="BD40" s="312">
        <v>0</v>
      </c>
      <c r="BE40" s="312">
        <v>0</v>
      </c>
      <c r="BF40" s="312">
        <v>0</v>
      </c>
      <c r="BG40" s="312">
        <v>0</v>
      </c>
      <c r="BH40" s="312">
        <v>1</v>
      </c>
      <c r="BI40" s="327">
        <f t="shared" si="8"/>
        <v>3358</v>
      </c>
      <c r="BL40" s="312">
        <v>3277</v>
      </c>
      <c r="BM40" s="312">
        <v>0</v>
      </c>
      <c r="BN40" s="312">
        <f t="shared" si="6"/>
        <v>3277</v>
      </c>
    </row>
    <row r="41" spans="1:66" s="321" customFormat="1" ht="16.149999999999999" customHeight="1" x14ac:dyDescent="0.2">
      <c r="A41" s="328" t="s">
        <v>117</v>
      </c>
      <c r="B41" s="313" t="s">
        <v>196</v>
      </c>
      <c r="C41" s="314">
        <f t="shared" si="5"/>
        <v>5384</v>
      </c>
      <c r="D41" s="314">
        <v>0</v>
      </c>
      <c r="E41" s="314">
        <v>0</v>
      </c>
      <c r="F41" s="314">
        <v>0</v>
      </c>
      <c r="G41" s="314">
        <v>0</v>
      </c>
      <c r="H41" s="314">
        <v>0</v>
      </c>
      <c r="I41" s="314">
        <v>0</v>
      </c>
      <c r="J41" s="314">
        <v>0</v>
      </c>
      <c r="K41" s="314">
        <v>0</v>
      </c>
      <c r="L41" s="314">
        <v>0</v>
      </c>
      <c r="M41" s="314">
        <v>0</v>
      </c>
      <c r="N41" s="314">
        <v>0</v>
      </c>
      <c r="O41" s="314">
        <v>0</v>
      </c>
      <c r="P41" s="314">
        <v>0</v>
      </c>
      <c r="Q41" s="314">
        <v>0</v>
      </c>
      <c r="R41" s="314">
        <v>0</v>
      </c>
      <c r="S41" s="314">
        <v>0</v>
      </c>
      <c r="T41" s="314">
        <v>0</v>
      </c>
      <c r="U41" s="314">
        <v>0</v>
      </c>
      <c r="V41" s="314">
        <v>0</v>
      </c>
      <c r="W41" s="314">
        <v>0</v>
      </c>
      <c r="X41" s="314">
        <v>0</v>
      </c>
      <c r="Y41" s="314">
        <v>0</v>
      </c>
      <c r="Z41" s="314">
        <v>0</v>
      </c>
      <c r="AA41" s="314">
        <v>0</v>
      </c>
      <c r="AB41" s="314">
        <v>0</v>
      </c>
      <c r="AC41" s="314">
        <v>0</v>
      </c>
      <c r="AD41" s="314">
        <v>0</v>
      </c>
      <c r="AE41" s="314">
        <v>0</v>
      </c>
      <c r="AF41" s="314">
        <v>0</v>
      </c>
      <c r="AG41" s="314">
        <v>0</v>
      </c>
      <c r="AH41" s="314">
        <v>0</v>
      </c>
      <c r="AI41" s="314">
        <v>0</v>
      </c>
      <c r="AJ41" s="314"/>
      <c r="AK41" s="314">
        <v>0</v>
      </c>
      <c r="AL41" s="314">
        <v>0</v>
      </c>
      <c r="AM41" s="314">
        <v>0</v>
      </c>
      <c r="AN41" s="314">
        <v>0</v>
      </c>
      <c r="AO41" s="314">
        <v>0</v>
      </c>
      <c r="AP41" s="314">
        <v>0</v>
      </c>
      <c r="AQ41" s="314">
        <v>0</v>
      </c>
      <c r="AR41" s="314">
        <v>0</v>
      </c>
      <c r="AS41" s="314">
        <v>0</v>
      </c>
      <c r="AT41" s="314">
        <v>17</v>
      </c>
      <c r="AU41" s="314">
        <v>9</v>
      </c>
      <c r="AV41" s="329">
        <f t="shared" si="7"/>
        <v>5410</v>
      </c>
      <c r="AW41" s="314">
        <v>0</v>
      </c>
      <c r="AX41" s="314">
        <v>0</v>
      </c>
      <c r="AY41" s="314">
        <v>0</v>
      </c>
      <c r="AZ41" s="314">
        <v>0</v>
      </c>
      <c r="BA41" s="314">
        <v>0</v>
      </c>
      <c r="BB41" s="314">
        <v>0</v>
      </c>
      <c r="BC41" s="314">
        <v>0</v>
      </c>
      <c r="BD41" s="314">
        <v>0</v>
      </c>
      <c r="BE41" s="314">
        <v>0</v>
      </c>
      <c r="BF41" s="314">
        <v>21</v>
      </c>
      <c r="BG41" s="314">
        <v>0</v>
      </c>
      <c r="BH41" s="644">
        <v>0</v>
      </c>
      <c r="BI41" s="329">
        <f t="shared" si="8"/>
        <v>5431</v>
      </c>
      <c r="BL41" s="314">
        <v>5384</v>
      </c>
      <c r="BM41" s="314">
        <v>0</v>
      </c>
      <c r="BN41" s="314">
        <f t="shared" si="6"/>
        <v>5384</v>
      </c>
    </row>
    <row r="42" spans="1:66" s="321" customFormat="1" ht="16.149999999999999" customHeight="1" x14ac:dyDescent="0.2">
      <c r="A42" s="324" t="s">
        <v>118</v>
      </c>
      <c r="B42" s="315" t="s">
        <v>197</v>
      </c>
      <c r="C42" s="316">
        <f t="shared" si="5"/>
        <v>43829</v>
      </c>
      <c r="D42" s="316">
        <v>0</v>
      </c>
      <c r="E42" s="316">
        <v>0</v>
      </c>
      <c r="F42" s="316">
        <v>0</v>
      </c>
      <c r="G42" s="316">
        <v>332</v>
      </c>
      <c r="H42" s="316">
        <v>250</v>
      </c>
      <c r="I42" s="316">
        <v>718</v>
      </c>
      <c r="J42" s="316">
        <v>0</v>
      </c>
      <c r="K42" s="316">
        <v>0</v>
      </c>
      <c r="L42" s="316">
        <v>0</v>
      </c>
      <c r="M42" s="316">
        <v>1</v>
      </c>
      <c r="N42" s="316">
        <v>19</v>
      </c>
      <c r="O42" s="316">
        <v>0</v>
      </c>
      <c r="P42" s="316">
        <v>0</v>
      </c>
      <c r="Q42" s="316">
        <v>0</v>
      </c>
      <c r="R42" s="316">
        <v>0</v>
      </c>
      <c r="S42" s="316">
        <v>0</v>
      </c>
      <c r="T42" s="316">
        <v>4</v>
      </c>
      <c r="U42" s="316">
        <v>0</v>
      </c>
      <c r="V42" s="316">
        <v>0</v>
      </c>
      <c r="W42" s="316">
        <v>0</v>
      </c>
      <c r="X42" s="316">
        <v>0</v>
      </c>
      <c r="Y42" s="316">
        <v>0</v>
      </c>
      <c r="Z42" s="316">
        <v>0</v>
      </c>
      <c r="AA42" s="316">
        <v>0</v>
      </c>
      <c r="AB42" s="345">
        <v>0</v>
      </c>
      <c r="AC42" s="345">
        <v>0</v>
      </c>
      <c r="AD42" s="345">
        <v>0</v>
      </c>
      <c r="AE42" s="345">
        <v>0</v>
      </c>
      <c r="AF42" s="345">
        <v>0</v>
      </c>
      <c r="AG42" s="345">
        <v>96</v>
      </c>
      <c r="AH42" s="345">
        <v>0</v>
      </c>
      <c r="AI42" s="345">
        <v>0</v>
      </c>
      <c r="AJ42" s="345"/>
      <c r="AK42" s="345">
        <v>156</v>
      </c>
      <c r="AL42" s="345">
        <v>124</v>
      </c>
      <c r="AM42" s="345">
        <v>0</v>
      </c>
      <c r="AN42" s="345">
        <v>0</v>
      </c>
      <c r="AO42" s="345">
        <v>0</v>
      </c>
      <c r="AP42" s="345">
        <v>0</v>
      </c>
      <c r="AQ42" s="345">
        <v>0</v>
      </c>
      <c r="AR42" s="345">
        <v>0</v>
      </c>
      <c r="AS42" s="345">
        <v>0</v>
      </c>
      <c r="AT42" s="316">
        <v>90</v>
      </c>
      <c r="AU42" s="316">
        <v>81</v>
      </c>
      <c r="AV42" s="325">
        <f t="shared" si="7"/>
        <v>45700</v>
      </c>
      <c r="AW42" s="316">
        <v>0</v>
      </c>
      <c r="AX42" s="316">
        <v>0</v>
      </c>
      <c r="AY42" s="316">
        <v>724</v>
      </c>
      <c r="AZ42" s="316">
        <v>0</v>
      </c>
      <c r="BA42" s="316">
        <v>0</v>
      </c>
      <c r="BB42" s="316">
        <v>185</v>
      </c>
      <c r="BC42" s="316">
        <v>0</v>
      </c>
      <c r="BD42" s="316">
        <v>0</v>
      </c>
      <c r="BE42" s="316">
        <v>0</v>
      </c>
      <c r="BF42" s="316">
        <v>0</v>
      </c>
      <c r="BG42" s="316">
        <v>133</v>
      </c>
      <c r="BH42" s="643">
        <v>0</v>
      </c>
      <c r="BI42" s="325">
        <f t="shared" si="8"/>
        <v>46742</v>
      </c>
      <c r="BL42" s="316">
        <v>43829</v>
      </c>
      <c r="BM42" s="345">
        <v>0</v>
      </c>
      <c r="BN42" s="316">
        <f t="shared" si="6"/>
        <v>43829</v>
      </c>
    </row>
    <row r="43" spans="1:66" s="321" customFormat="1" ht="16.149999999999999" customHeight="1" x14ac:dyDescent="0.2">
      <c r="A43" s="326" t="s">
        <v>119</v>
      </c>
      <c r="B43" s="311" t="s">
        <v>198</v>
      </c>
      <c r="C43" s="312">
        <f t="shared" si="5"/>
        <v>17955</v>
      </c>
      <c r="D43" s="312">
        <v>0</v>
      </c>
      <c r="E43" s="312">
        <v>0</v>
      </c>
      <c r="F43" s="312">
        <v>7</v>
      </c>
      <c r="G43" s="312">
        <v>0</v>
      </c>
      <c r="H43" s="312">
        <v>0</v>
      </c>
      <c r="I43" s="312">
        <v>0</v>
      </c>
      <c r="J43" s="312">
        <v>0</v>
      </c>
      <c r="K43" s="312">
        <v>0</v>
      </c>
      <c r="L43" s="312">
        <v>0</v>
      </c>
      <c r="M43" s="312">
        <v>0</v>
      </c>
      <c r="N43" s="312">
        <v>1</v>
      </c>
      <c r="O43" s="312">
        <v>0</v>
      </c>
      <c r="P43" s="312">
        <v>1</v>
      </c>
      <c r="Q43" s="312">
        <v>1</v>
      </c>
      <c r="R43" s="312">
        <v>0</v>
      </c>
      <c r="S43" s="312">
        <v>0</v>
      </c>
      <c r="T43" s="312">
        <v>0</v>
      </c>
      <c r="U43" s="312">
        <v>0</v>
      </c>
      <c r="V43" s="312">
        <v>0</v>
      </c>
      <c r="W43" s="312">
        <v>0</v>
      </c>
      <c r="X43" s="312">
        <v>0</v>
      </c>
      <c r="Y43" s="312">
        <v>0</v>
      </c>
      <c r="Z43" s="312">
        <v>0</v>
      </c>
      <c r="AA43" s="312">
        <v>0</v>
      </c>
      <c r="AB43" s="312">
        <v>12</v>
      </c>
      <c r="AC43" s="312">
        <v>0</v>
      </c>
      <c r="AD43" s="312">
        <v>0</v>
      </c>
      <c r="AE43" s="312">
        <v>0</v>
      </c>
      <c r="AF43" s="312">
        <v>0</v>
      </c>
      <c r="AG43" s="312">
        <v>0</v>
      </c>
      <c r="AH43" s="312">
        <v>0</v>
      </c>
      <c r="AI43" s="312">
        <v>0</v>
      </c>
      <c r="AJ43" s="312"/>
      <c r="AK43" s="312">
        <v>0</v>
      </c>
      <c r="AL43" s="312">
        <v>0</v>
      </c>
      <c r="AM43" s="312">
        <v>0</v>
      </c>
      <c r="AN43" s="312">
        <v>0</v>
      </c>
      <c r="AO43" s="312">
        <v>0</v>
      </c>
      <c r="AP43" s="312">
        <v>0</v>
      </c>
      <c r="AQ43" s="312">
        <v>0</v>
      </c>
      <c r="AR43" s="312">
        <v>0</v>
      </c>
      <c r="AS43" s="312">
        <v>0</v>
      </c>
      <c r="AT43" s="312">
        <v>64</v>
      </c>
      <c r="AU43" s="312">
        <v>89</v>
      </c>
      <c r="AV43" s="327">
        <f t="shared" si="7"/>
        <v>18130</v>
      </c>
      <c r="AW43" s="312">
        <v>69</v>
      </c>
      <c r="AX43" s="312">
        <v>0</v>
      </c>
      <c r="AY43" s="312">
        <v>0</v>
      </c>
      <c r="AZ43" s="312">
        <v>0</v>
      </c>
      <c r="BA43" s="312">
        <v>2</v>
      </c>
      <c r="BB43" s="312">
        <v>0</v>
      </c>
      <c r="BC43" s="312">
        <v>0</v>
      </c>
      <c r="BD43" s="312">
        <v>0</v>
      </c>
      <c r="BE43" s="312">
        <v>0</v>
      </c>
      <c r="BF43" s="312">
        <v>8</v>
      </c>
      <c r="BG43" s="312">
        <v>0</v>
      </c>
      <c r="BH43" s="312">
        <v>0</v>
      </c>
      <c r="BI43" s="327">
        <f t="shared" si="8"/>
        <v>18209</v>
      </c>
      <c r="BL43" s="312">
        <v>17955</v>
      </c>
      <c r="BM43" s="312">
        <v>0</v>
      </c>
      <c r="BN43" s="312">
        <f t="shared" si="6"/>
        <v>17955</v>
      </c>
    </row>
    <row r="44" spans="1:66" s="321" customFormat="1" ht="16.149999999999999" customHeight="1" x14ac:dyDescent="0.2">
      <c r="A44" s="326" t="s">
        <v>120</v>
      </c>
      <c r="B44" s="311" t="s">
        <v>199</v>
      </c>
      <c r="C44" s="312">
        <f t="shared" si="5"/>
        <v>3755</v>
      </c>
      <c r="D44" s="312">
        <v>0</v>
      </c>
      <c r="E44" s="312">
        <v>0</v>
      </c>
      <c r="F44" s="312">
        <v>0</v>
      </c>
      <c r="G44" s="312">
        <v>0</v>
      </c>
      <c r="H44" s="312">
        <v>15</v>
      </c>
      <c r="I44" s="312">
        <v>3</v>
      </c>
      <c r="J44" s="312">
        <v>0</v>
      </c>
      <c r="K44" s="312">
        <v>0</v>
      </c>
      <c r="L44" s="312">
        <v>0</v>
      </c>
      <c r="M44" s="312">
        <v>0</v>
      </c>
      <c r="N44" s="312">
        <v>1</v>
      </c>
      <c r="O44" s="312">
        <v>0</v>
      </c>
      <c r="P44" s="312">
        <v>0</v>
      </c>
      <c r="Q44" s="312">
        <v>0</v>
      </c>
      <c r="R44" s="312">
        <v>0</v>
      </c>
      <c r="S44" s="312">
        <v>0</v>
      </c>
      <c r="T44" s="312">
        <v>0</v>
      </c>
      <c r="U44" s="312">
        <v>0</v>
      </c>
      <c r="V44" s="312">
        <v>0</v>
      </c>
      <c r="W44" s="312">
        <v>0</v>
      </c>
      <c r="X44" s="312">
        <v>0</v>
      </c>
      <c r="Y44" s="312">
        <v>0</v>
      </c>
      <c r="Z44" s="312">
        <v>0</v>
      </c>
      <c r="AA44" s="312">
        <v>0</v>
      </c>
      <c r="AB44" s="312">
        <v>0</v>
      </c>
      <c r="AC44" s="312">
        <v>0</v>
      </c>
      <c r="AD44" s="312">
        <v>0</v>
      </c>
      <c r="AE44" s="312">
        <v>0</v>
      </c>
      <c r="AF44" s="312">
        <v>0</v>
      </c>
      <c r="AG44" s="312">
        <v>0</v>
      </c>
      <c r="AH44" s="312">
        <v>0</v>
      </c>
      <c r="AI44" s="312">
        <v>0</v>
      </c>
      <c r="AJ44" s="312"/>
      <c r="AK44" s="312">
        <v>1</v>
      </c>
      <c r="AL44" s="312">
        <v>8</v>
      </c>
      <c r="AM44" s="312">
        <v>0</v>
      </c>
      <c r="AN44" s="312">
        <v>0</v>
      </c>
      <c r="AO44" s="312">
        <v>0</v>
      </c>
      <c r="AP44" s="312">
        <v>0</v>
      </c>
      <c r="AQ44" s="312">
        <v>0</v>
      </c>
      <c r="AR44" s="312">
        <v>0</v>
      </c>
      <c r="AS44" s="312">
        <v>0</v>
      </c>
      <c r="AT44" s="312">
        <v>9</v>
      </c>
      <c r="AU44" s="312">
        <v>14</v>
      </c>
      <c r="AV44" s="327">
        <f t="shared" si="7"/>
        <v>3806</v>
      </c>
      <c r="AW44" s="312">
        <v>0</v>
      </c>
      <c r="AX44" s="312">
        <v>0</v>
      </c>
      <c r="AY44" s="312">
        <v>10</v>
      </c>
      <c r="AZ44" s="312">
        <v>0</v>
      </c>
      <c r="BA44" s="312">
        <v>0</v>
      </c>
      <c r="BB44" s="312">
        <v>451</v>
      </c>
      <c r="BC44" s="312">
        <v>0</v>
      </c>
      <c r="BD44" s="312">
        <v>0</v>
      </c>
      <c r="BE44" s="312">
        <v>0</v>
      </c>
      <c r="BF44" s="312">
        <v>1</v>
      </c>
      <c r="BG44" s="312">
        <v>3</v>
      </c>
      <c r="BH44" s="312">
        <v>0</v>
      </c>
      <c r="BI44" s="327">
        <f t="shared" si="8"/>
        <v>4271</v>
      </c>
      <c r="BL44" s="312">
        <v>3755</v>
      </c>
      <c r="BM44" s="312">
        <v>0</v>
      </c>
      <c r="BN44" s="312">
        <f t="shared" si="6"/>
        <v>3755</v>
      </c>
    </row>
    <row r="45" spans="1:66" s="321" customFormat="1" ht="16.149999999999999" customHeight="1" x14ac:dyDescent="0.2">
      <c r="A45" s="326" t="s">
        <v>121</v>
      </c>
      <c r="B45" s="311" t="s">
        <v>200</v>
      </c>
      <c r="C45" s="312">
        <f t="shared" si="5"/>
        <v>2521</v>
      </c>
      <c r="D45" s="312">
        <v>0</v>
      </c>
      <c r="E45" s="312">
        <v>0</v>
      </c>
      <c r="F45" s="312">
        <v>0</v>
      </c>
      <c r="G45" s="312">
        <v>0</v>
      </c>
      <c r="H45" s="312">
        <v>0</v>
      </c>
      <c r="I45" s="312">
        <v>0</v>
      </c>
      <c r="J45" s="312">
        <v>0</v>
      </c>
      <c r="K45" s="312">
        <v>0</v>
      </c>
      <c r="L45" s="312">
        <v>0</v>
      </c>
      <c r="M45" s="312">
        <v>7</v>
      </c>
      <c r="N45" s="312">
        <v>0</v>
      </c>
      <c r="O45" s="312">
        <v>0</v>
      </c>
      <c r="P45" s="312">
        <v>0</v>
      </c>
      <c r="Q45" s="312">
        <v>0</v>
      </c>
      <c r="R45" s="312">
        <v>0</v>
      </c>
      <c r="S45" s="312">
        <v>4</v>
      </c>
      <c r="T45" s="312">
        <v>0</v>
      </c>
      <c r="U45" s="312">
        <v>0</v>
      </c>
      <c r="V45" s="312">
        <v>0</v>
      </c>
      <c r="W45" s="312">
        <v>0</v>
      </c>
      <c r="X45" s="312">
        <v>0</v>
      </c>
      <c r="Y45" s="312">
        <v>0</v>
      </c>
      <c r="Z45" s="312">
        <v>0</v>
      </c>
      <c r="AA45" s="312">
        <v>0</v>
      </c>
      <c r="AB45" s="312">
        <v>0</v>
      </c>
      <c r="AC45" s="312">
        <v>0</v>
      </c>
      <c r="AD45" s="312">
        <v>0</v>
      </c>
      <c r="AE45" s="312">
        <v>0</v>
      </c>
      <c r="AF45" s="312">
        <v>0</v>
      </c>
      <c r="AG45" s="312">
        <v>0</v>
      </c>
      <c r="AH45" s="312">
        <v>0</v>
      </c>
      <c r="AI45" s="312">
        <v>0</v>
      </c>
      <c r="AJ45" s="312"/>
      <c r="AK45" s="312">
        <v>0</v>
      </c>
      <c r="AL45" s="312">
        <v>0</v>
      </c>
      <c r="AM45" s="312">
        <v>0</v>
      </c>
      <c r="AN45" s="312">
        <v>0</v>
      </c>
      <c r="AO45" s="312">
        <v>0</v>
      </c>
      <c r="AP45" s="312">
        <v>0</v>
      </c>
      <c r="AQ45" s="312">
        <v>0</v>
      </c>
      <c r="AR45" s="312">
        <v>0</v>
      </c>
      <c r="AS45" s="312">
        <v>0</v>
      </c>
      <c r="AT45" s="312">
        <v>12</v>
      </c>
      <c r="AU45" s="312">
        <v>20</v>
      </c>
      <c r="AV45" s="327">
        <f t="shared" si="7"/>
        <v>2564</v>
      </c>
      <c r="AW45" s="312">
        <v>0</v>
      </c>
      <c r="AX45" s="312">
        <v>0</v>
      </c>
      <c r="AY45" s="312">
        <v>0</v>
      </c>
      <c r="AZ45" s="312">
        <v>0</v>
      </c>
      <c r="BA45" s="312">
        <v>0</v>
      </c>
      <c r="BB45" s="312">
        <v>0</v>
      </c>
      <c r="BC45" s="312">
        <v>0</v>
      </c>
      <c r="BD45" s="312">
        <v>0</v>
      </c>
      <c r="BE45" s="312">
        <v>0</v>
      </c>
      <c r="BF45" s="312">
        <v>7</v>
      </c>
      <c r="BG45" s="312">
        <v>0</v>
      </c>
      <c r="BH45" s="312">
        <v>4</v>
      </c>
      <c r="BI45" s="327">
        <f t="shared" si="8"/>
        <v>2575</v>
      </c>
      <c r="BL45" s="312">
        <v>2521</v>
      </c>
      <c r="BM45" s="312">
        <v>0</v>
      </c>
      <c r="BN45" s="312">
        <f t="shared" si="6"/>
        <v>2521</v>
      </c>
    </row>
    <row r="46" spans="1:66" s="321" customFormat="1" ht="16.149999999999999" customHeight="1" x14ac:dyDescent="0.2">
      <c r="A46" s="328" t="s">
        <v>122</v>
      </c>
      <c r="B46" s="313" t="s">
        <v>201</v>
      </c>
      <c r="C46" s="314">
        <f t="shared" si="5"/>
        <v>21230</v>
      </c>
      <c r="D46" s="314">
        <v>0</v>
      </c>
      <c r="E46" s="314">
        <v>0</v>
      </c>
      <c r="F46" s="314">
        <v>0</v>
      </c>
      <c r="G46" s="314">
        <v>0</v>
      </c>
      <c r="H46" s="314">
        <v>0</v>
      </c>
      <c r="I46" s="314">
        <v>0</v>
      </c>
      <c r="J46" s="314">
        <v>0</v>
      </c>
      <c r="K46" s="314">
        <v>0</v>
      </c>
      <c r="L46" s="314">
        <v>0</v>
      </c>
      <c r="M46" s="314">
        <v>0</v>
      </c>
      <c r="N46" s="314">
        <v>0</v>
      </c>
      <c r="O46" s="314">
        <v>0</v>
      </c>
      <c r="P46" s="314">
        <v>0</v>
      </c>
      <c r="Q46" s="314">
        <v>0</v>
      </c>
      <c r="R46" s="314">
        <v>0</v>
      </c>
      <c r="S46" s="314">
        <v>0</v>
      </c>
      <c r="T46" s="314">
        <v>0</v>
      </c>
      <c r="U46" s="314">
        <v>0</v>
      </c>
      <c r="V46" s="314">
        <v>0</v>
      </c>
      <c r="W46" s="314">
        <v>0</v>
      </c>
      <c r="X46" s="314">
        <v>0</v>
      </c>
      <c r="Y46" s="314">
        <v>0</v>
      </c>
      <c r="Z46" s="314">
        <v>0</v>
      </c>
      <c r="AA46" s="314">
        <v>0</v>
      </c>
      <c r="AB46" s="314">
        <v>0</v>
      </c>
      <c r="AC46" s="314">
        <v>0</v>
      </c>
      <c r="AD46" s="314">
        <v>0</v>
      </c>
      <c r="AE46" s="314">
        <v>0</v>
      </c>
      <c r="AF46" s="314">
        <v>0</v>
      </c>
      <c r="AG46" s="314">
        <v>0</v>
      </c>
      <c r="AH46" s="314">
        <v>0</v>
      </c>
      <c r="AI46" s="314">
        <v>0</v>
      </c>
      <c r="AJ46" s="314"/>
      <c r="AK46" s="314">
        <v>0</v>
      </c>
      <c r="AL46" s="314">
        <v>0</v>
      </c>
      <c r="AM46" s="314">
        <v>0</v>
      </c>
      <c r="AN46" s="314">
        <v>0</v>
      </c>
      <c r="AO46" s="314">
        <v>0</v>
      </c>
      <c r="AP46" s="314">
        <v>0</v>
      </c>
      <c r="AQ46" s="314">
        <v>0</v>
      </c>
      <c r="AR46" s="314">
        <v>0</v>
      </c>
      <c r="AS46" s="314">
        <v>0</v>
      </c>
      <c r="AT46" s="314">
        <v>49</v>
      </c>
      <c r="AU46" s="314">
        <v>72</v>
      </c>
      <c r="AV46" s="329">
        <f t="shared" si="7"/>
        <v>21351</v>
      </c>
      <c r="AW46" s="314">
        <v>0</v>
      </c>
      <c r="AX46" s="314">
        <v>0</v>
      </c>
      <c r="AY46" s="314">
        <v>0</v>
      </c>
      <c r="AZ46" s="314">
        <v>0</v>
      </c>
      <c r="BA46" s="314">
        <v>3</v>
      </c>
      <c r="BB46" s="314">
        <v>0</v>
      </c>
      <c r="BC46" s="314">
        <v>0</v>
      </c>
      <c r="BD46" s="314">
        <v>0</v>
      </c>
      <c r="BE46" s="314">
        <v>0</v>
      </c>
      <c r="BF46" s="314">
        <v>18</v>
      </c>
      <c r="BG46" s="314">
        <v>0</v>
      </c>
      <c r="BH46" s="644">
        <v>0</v>
      </c>
      <c r="BI46" s="329">
        <f t="shared" si="8"/>
        <v>21372</v>
      </c>
      <c r="BL46" s="314">
        <v>21230</v>
      </c>
      <c r="BM46" s="314">
        <v>0</v>
      </c>
      <c r="BN46" s="314">
        <f t="shared" si="6"/>
        <v>21230</v>
      </c>
    </row>
    <row r="47" spans="1:66" s="321" customFormat="1" ht="16.149999999999999" customHeight="1" x14ac:dyDescent="0.2">
      <c r="A47" s="324" t="s">
        <v>202</v>
      </c>
      <c r="B47" s="315" t="s">
        <v>203</v>
      </c>
      <c r="C47" s="316">
        <f t="shared" si="5"/>
        <v>1242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316">
        <v>0</v>
      </c>
      <c r="T47" s="316">
        <v>0</v>
      </c>
      <c r="U47" s="316">
        <v>0</v>
      </c>
      <c r="V47" s="316">
        <v>0</v>
      </c>
      <c r="W47" s="316">
        <v>0</v>
      </c>
      <c r="X47" s="316">
        <v>0</v>
      </c>
      <c r="Y47" s="316">
        <v>0</v>
      </c>
      <c r="Z47" s="316">
        <v>0</v>
      </c>
      <c r="AA47" s="316">
        <v>0</v>
      </c>
      <c r="AB47" s="345">
        <v>0</v>
      </c>
      <c r="AC47" s="345">
        <v>0</v>
      </c>
      <c r="AD47" s="345">
        <v>0</v>
      </c>
      <c r="AE47" s="345">
        <v>0</v>
      </c>
      <c r="AF47" s="345">
        <v>0</v>
      </c>
      <c r="AG47" s="345">
        <v>0</v>
      </c>
      <c r="AH47" s="345">
        <v>0</v>
      </c>
      <c r="AI47" s="345">
        <v>0</v>
      </c>
      <c r="AJ47" s="345"/>
      <c r="AK47" s="345">
        <v>0</v>
      </c>
      <c r="AL47" s="345">
        <v>0</v>
      </c>
      <c r="AM47" s="345">
        <v>0</v>
      </c>
      <c r="AN47" s="345">
        <v>0</v>
      </c>
      <c r="AO47" s="345">
        <v>0</v>
      </c>
      <c r="AP47" s="345">
        <v>0</v>
      </c>
      <c r="AQ47" s="345">
        <v>0</v>
      </c>
      <c r="AR47" s="345">
        <v>0</v>
      </c>
      <c r="AS47" s="345">
        <v>0</v>
      </c>
      <c r="AT47" s="316">
        <v>3</v>
      </c>
      <c r="AU47" s="316">
        <v>2</v>
      </c>
      <c r="AV47" s="325">
        <f t="shared" si="7"/>
        <v>1247</v>
      </c>
      <c r="AW47" s="316">
        <v>0</v>
      </c>
      <c r="AX47" s="316">
        <v>0</v>
      </c>
      <c r="AY47" s="316">
        <v>0</v>
      </c>
      <c r="AZ47" s="316">
        <v>0</v>
      </c>
      <c r="BA47" s="316">
        <v>0</v>
      </c>
      <c r="BB47" s="316">
        <v>0</v>
      </c>
      <c r="BC47" s="316">
        <v>0</v>
      </c>
      <c r="BD47" s="316">
        <v>0</v>
      </c>
      <c r="BE47" s="316">
        <v>0</v>
      </c>
      <c r="BF47" s="316">
        <v>0</v>
      </c>
      <c r="BG47" s="316">
        <v>0</v>
      </c>
      <c r="BH47" s="643">
        <v>0</v>
      </c>
      <c r="BI47" s="325">
        <f t="shared" si="8"/>
        <v>1247</v>
      </c>
      <c r="BL47" s="316">
        <v>1242</v>
      </c>
      <c r="BM47" s="345">
        <v>0</v>
      </c>
      <c r="BN47" s="316">
        <f t="shared" si="6"/>
        <v>1242</v>
      </c>
    </row>
    <row r="48" spans="1:66" s="321" customFormat="1" ht="16.149999999999999" customHeight="1" x14ac:dyDescent="0.2">
      <c r="A48" s="326" t="s">
        <v>123</v>
      </c>
      <c r="B48" s="311" t="s">
        <v>204</v>
      </c>
      <c r="C48" s="312">
        <f t="shared" si="5"/>
        <v>2672</v>
      </c>
      <c r="D48" s="312">
        <v>0</v>
      </c>
      <c r="E48" s="312">
        <v>0</v>
      </c>
      <c r="F48" s="312">
        <v>0</v>
      </c>
      <c r="G48" s="312">
        <v>0</v>
      </c>
      <c r="H48" s="312">
        <v>0</v>
      </c>
      <c r="I48" s="312">
        <v>0</v>
      </c>
      <c r="J48" s="312">
        <v>0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2">
        <v>0</v>
      </c>
      <c r="R48" s="312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2">
        <v>0</v>
      </c>
      <c r="Z48" s="312">
        <v>0</v>
      </c>
      <c r="AA48" s="312">
        <v>0</v>
      </c>
      <c r="AB48" s="312">
        <v>0</v>
      </c>
      <c r="AC48" s="312">
        <v>0</v>
      </c>
      <c r="AD48" s="312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/>
      <c r="AK48" s="312">
        <v>0</v>
      </c>
      <c r="AL48" s="312">
        <v>0</v>
      </c>
      <c r="AM48" s="312">
        <v>0</v>
      </c>
      <c r="AN48" s="312">
        <v>0</v>
      </c>
      <c r="AO48" s="312">
        <v>0</v>
      </c>
      <c r="AP48" s="312">
        <v>0</v>
      </c>
      <c r="AQ48" s="312">
        <v>0</v>
      </c>
      <c r="AR48" s="312">
        <v>0</v>
      </c>
      <c r="AS48" s="312">
        <v>0</v>
      </c>
      <c r="AT48" s="312">
        <v>6</v>
      </c>
      <c r="AU48" s="312">
        <v>17</v>
      </c>
      <c r="AV48" s="327">
        <f t="shared" si="7"/>
        <v>2695</v>
      </c>
      <c r="AW48" s="312">
        <v>3</v>
      </c>
      <c r="AX48" s="312">
        <v>0</v>
      </c>
      <c r="AY48" s="312">
        <v>0</v>
      </c>
      <c r="AZ48" s="312">
        <v>0</v>
      </c>
      <c r="BA48" s="312">
        <v>356</v>
      </c>
      <c r="BB48" s="312">
        <v>0</v>
      </c>
      <c r="BC48" s="312">
        <v>0</v>
      </c>
      <c r="BD48" s="312">
        <v>0</v>
      </c>
      <c r="BE48" s="312">
        <v>0</v>
      </c>
      <c r="BF48" s="312">
        <v>3</v>
      </c>
      <c r="BG48" s="312">
        <v>0</v>
      </c>
      <c r="BH48" s="312">
        <v>0</v>
      </c>
      <c r="BI48" s="327">
        <f t="shared" si="8"/>
        <v>3057</v>
      </c>
      <c r="BL48" s="312">
        <v>2672</v>
      </c>
      <c r="BM48" s="312">
        <v>0</v>
      </c>
      <c r="BN48" s="312">
        <f t="shared" si="6"/>
        <v>2672</v>
      </c>
    </row>
    <row r="49" spans="1:66" s="321" customFormat="1" ht="16.149999999999999" customHeight="1" x14ac:dyDescent="0.2">
      <c r="A49" s="326" t="s">
        <v>205</v>
      </c>
      <c r="B49" s="311" t="s">
        <v>206</v>
      </c>
      <c r="C49" s="312">
        <f t="shared" si="5"/>
        <v>3924</v>
      </c>
      <c r="D49" s="312">
        <v>0</v>
      </c>
      <c r="E49" s="312">
        <v>0</v>
      </c>
      <c r="F49" s="312">
        <v>0</v>
      </c>
      <c r="G49" s="312">
        <v>0</v>
      </c>
      <c r="H49" s="312">
        <v>0</v>
      </c>
      <c r="I49" s="312">
        <v>0</v>
      </c>
      <c r="J49" s="312">
        <v>0</v>
      </c>
      <c r="K49" s="312">
        <v>0</v>
      </c>
      <c r="L49" s="312">
        <v>0</v>
      </c>
      <c r="M49" s="312">
        <v>0</v>
      </c>
      <c r="N49" s="312">
        <v>0</v>
      </c>
      <c r="O49" s="312">
        <v>0</v>
      </c>
      <c r="P49" s="312">
        <v>1</v>
      </c>
      <c r="Q49" s="312">
        <v>0</v>
      </c>
      <c r="R49" s="312">
        <v>0</v>
      </c>
      <c r="S49" s="312">
        <v>0</v>
      </c>
      <c r="T49" s="312">
        <v>0</v>
      </c>
      <c r="U49" s="312">
        <v>0</v>
      </c>
      <c r="V49" s="312">
        <v>0</v>
      </c>
      <c r="W49" s="312">
        <v>0</v>
      </c>
      <c r="X49" s="312">
        <v>0</v>
      </c>
      <c r="Y49" s="312">
        <v>0</v>
      </c>
      <c r="Z49" s="312">
        <v>0</v>
      </c>
      <c r="AA49" s="312">
        <v>0</v>
      </c>
      <c r="AB49" s="312">
        <v>0</v>
      </c>
      <c r="AC49" s="312">
        <v>0</v>
      </c>
      <c r="AD49" s="312">
        <v>0</v>
      </c>
      <c r="AE49" s="312">
        <v>0</v>
      </c>
      <c r="AF49" s="312">
        <v>0</v>
      </c>
      <c r="AG49" s="312">
        <v>0</v>
      </c>
      <c r="AH49" s="312">
        <v>0</v>
      </c>
      <c r="AI49" s="312">
        <v>0</v>
      </c>
      <c r="AJ49" s="312"/>
      <c r="AK49" s="312">
        <v>0</v>
      </c>
      <c r="AL49" s="312">
        <v>0</v>
      </c>
      <c r="AM49" s="312">
        <v>0</v>
      </c>
      <c r="AN49" s="312">
        <v>0</v>
      </c>
      <c r="AO49" s="312">
        <v>0</v>
      </c>
      <c r="AP49" s="312">
        <v>0</v>
      </c>
      <c r="AQ49" s="312">
        <v>0</v>
      </c>
      <c r="AR49" s="312">
        <v>0</v>
      </c>
      <c r="AS49" s="312">
        <v>0</v>
      </c>
      <c r="AT49" s="312">
        <v>2</v>
      </c>
      <c r="AU49" s="312">
        <v>11</v>
      </c>
      <c r="AV49" s="327">
        <f t="shared" si="7"/>
        <v>3938</v>
      </c>
      <c r="AW49" s="312">
        <v>0</v>
      </c>
      <c r="AX49" s="312">
        <v>0</v>
      </c>
      <c r="AY49" s="312">
        <v>0</v>
      </c>
      <c r="AZ49" s="312">
        <v>0</v>
      </c>
      <c r="BA49" s="312">
        <v>0</v>
      </c>
      <c r="BB49" s="312">
        <v>0</v>
      </c>
      <c r="BC49" s="312">
        <v>0</v>
      </c>
      <c r="BD49" s="312">
        <v>0</v>
      </c>
      <c r="BE49" s="312">
        <v>0</v>
      </c>
      <c r="BF49" s="312">
        <v>10</v>
      </c>
      <c r="BG49" s="312">
        <v>0</v>
      </c>
      <c r="BH49" s="312">
        <v>0</v>
      </c>
      <c r="BI49" s="327">
        <f t="shared" si="8"/>
        <v>3948</v>
      </c>
      <c r="BL49" s="312">
        <v>3924</v>
      </c>
      <c r="BM49" s="312">
        <v>0</v>
      </c>
      <c r="BN49" s="312">
        <f t="shared" si="6"/>
        <v>3924</v>
      </c>
    </row>
    <row r="50" spans="1:66" s="321" customFormat="1" ht="16.149999999999999" customHeight="1" x14ac:dyDescent="0.2">
      <c r="A50" s="326" t="s">
        <v>124</v>
      </c>
      <c r="B50" s="311" t="s">
        <v>207</v>
      </c>
      <c r="C50" s="312">
        <f t="shared" si="5"/>
        <v>7543</v>
      </c>
      <c r="D50" s="312">
        <v>0</v>
      </c>
      <c r="E50" s="312">
        <v>0</v>
      </c>
      <c r="F50" s="312">
        <v>0</v>
      </c>
      <c r="G50" s="312">
        <v>4</v>
      </c>
      <c r="H50" s="312">
        <v>4</v>
      </c>
      <c r="I50" s="312">
        <v>6</v>
      </c>
      <c r="J50" s="312">
        <v>0</v>
      </c>
      <c r="K50" s="312">
        <v>0</v>
      </c>
      <c r="L50" s="312">
        <v>0</v>
      </c>
      <c r="M50" s="312">
        <v>0</v>
      </c>
      <c r="N50" s="312">
        <v>0</v>
      </c>
      <c r="O50" s="312">
        <v>0</v>
      </c>
      <c r="P50" s="312">
        <v>0</v>
      </c>
      <c r="Q50" s="312">
        <v>0</v>
      </c>
      <c r="R50" s="312">
        <v>0</v>
      </c>
      <c r="S50" s="312">
        <v>0</v>
      </c>
      <c r="T50" s="312">
        <v>0</v>
      </c>
      <c r="U50" s="312">
        <v>0</v>
      </c>
      <c r="V50" s="312">
        <v>0</v>
      </c>
      <c r="W50" s="312">
        <v>2</v>
      </c>
      <c r="X50" s="312">
        <v>0</v>
      </c>
      <c r="Y50" s="312">
        <v>0</v>
      </c>
      <c r="Z50" s="312">
        <v>0</v>
      </c>
      <c r="AA50" s="312">
        <v>0</v>
      </c>
      <c r="AB50" s="312">
        <v>0</v>
      </c>
      <c r="AC50" s="312">
        <v>0</v>
      </c>
      <c r="AD50" s="312">
        <v>0</v>
      </c>
      <c r="AE50" s="312">
        <v>0</v>
      </c>
      <c r="AF50" s="312">
        <v>0</v>
      </c>
      <c r="AG50" s="312">
        <v>1</v>
      </c>
      <c r="AH50" s="312">
        <v>0</v>
      </c>
      <c r="AI50" s="312">
        <v>0</v>
      </c>
      <c r="AJ50" s="312"/>
      <c r="AK50" s="312">
        <v>0</v>
      </c>
      <c r="AL50" s="312">
        <v>5</v>
      </c>
      <c r="AM50" s="312">
        <v>0</v>
      </c>
      <c r="AN50" s="312">
        <v>0</v>
      </c>
      <c r="AO50" s="312">
        <v>0</v>
      </c>
      <c r="AP50" s="312">
        <v>0</v>
      </c>
      <c r="AQ50" s="312">
        <v>0</v>
      </c>
      <c r="AR50" s="312">
        <v>0</v>
      </c>
      <c r="AS50" s="312">
        <v>0</v>
      </c>
      <c r="AT50" s="312">
        <v>21</v>
      </c>
      <c r="AU50" s="312">
        <v>7</v>
      </c>
      <c r="AV50" s="327">
        <f t="shared" si="7"/>
        <v>7593</v>
      </c>
      <c r="AW50" s="312">
        <v>0</v>
      </c>
      <c r="AX50" s="312">
        <v>0</v>
      </c>
      <c r="AY50" s="312">
        <v>15</v>
      </c>
      <c r="AZ50" s="312">
        <v>0</v>
      </c>
      <c r="BA50" s="312">
        <v>0</v>
      </c>
      <c r="BB50" s="312">
        <v>0</v>
      </c>
      <c r="BC50" s="312">
        <v>0</v>
      </c>
      <c r="BD50" s="312">
        <v>0</v>
      </c>
      <c r="BE50" s="312">
        <v>0</v>
      </c>
      <c r="BF50" s="312">
        <v>3</v>
      </c>
      <c r="BG50" s="312">
        <v>11</v>
      </c>
      <c r="BH50" s="312">
        <v>1</v>
      </c>
      <c r="BI50" s="327">
        <f t="shared" si="8"/>
        <v>7623</v>
      </c>
      <c r="BL50" s="312">
        <v>7543</v>
      </c>
      <c r="BM50" s="312">
        <v>0</v>
      </c>
      <c r="BN50" s="312">
        <f t="shared" si="6"/>
        <v>7543</v>
      </c>
    </row>
    <row r="51" spans="1:66" s="321" customFormat="1" ht="16.149999999999999" customHeight="1" x14ac:dyDescent="0.2">
      <c r="A51" s="328" t="s">
        <v>125</v>
      </c>
      <c r="B51" s="313" t="s">
        <v>208</v>
      </c>
      <c r="C51" s="314">
        <f t="shared" si="5"/>
        <v>9295</v>
      </c>
      <c r="D51" s="314">
        <v>0</v>
      </c>
      <c r="E51" s="314">
        <v>0</v>
      </c>
      <c r="F51" s="314">
        <v>0</v>
      </c>
      <c r="G51" s="314">
        <v>0</v>
      </c>
      <c r="H51" s="314">
        <v>2</v>
      </c>
      <c r="I51" s="314">
        <v>6</v>
      </c>
      <c r="J51" s="314">
        <v>0</v>
      </c>
      <c r="K51" s="314">
        <v>0</v>
      </c>
      <c r="L51" s="314">
        <v>0</v>
      </c>
      <c r="M51" s="314">
        <v>0</v>
      </c>
      <c r="N51" s="314">
        <v>3</v>
      </c>
      <c r="O51" s="314">
        <v>0</v>
      </c>
      <c r="P51" s="314">
        <v>0</v>
      </c>
      <c r="Q51" s="314">
        <v>0</v>
      </c>
      <c r="R51" s="314">
        <v>0</v>
      </c>
      <c r="S51" s="314">
        <v>0</v>
      </c>
      <c r="T51" s="314">
        <v>4</v>
      </c>
      <c r="U51" s="314">
        <v>0</v>
      </c>
      <c r="V51" s="314">
        <v>0</v>
      </c>
      <c r="W51" s="314">
        <v>0</v>
      </c>
      <c r="X51" s="314">
        <v>0</v>
      </c>
      <c r="Y51" s="314">
        <v>0</v>
      </c>
      <c r="Z51" s="314">
        <v>0</v>
      </c>
      <c r="AA51" s="314">
        <v>0</v>
      </c>
      <c r="AB51" s="314">
        <v>0</v>
      </c>
      <c r="AC51" s="314">
        <v>0</v>
      </c>
      <c r="AD51" s="314">
        <v>0</v>
      </c>
      <c r="AE51" s="314">
        <v>0</v>
      </c>
      <c r="AF51" s="314">
        <v>0</v>
      </c>
      <c r="AG51" s="314">
        <v>1</v>
      </c>
      <c r="AH51" s="314">
        <v>0</v>
      </c>
      <c r="AI51" s="314">
        <v>0</v>
      </c>
      <c r="AJ51" s="314"/>
      <c r="AK51" s="314">
        <v>0</v>
      </c>
      <c r="AL51" s="314">
        <v>0</v>
      </c>
      <c r="AM51" s="314">
        <v>0</v>
      </c>
      <c r="AN51" s="314">
        <v>0</v>
      </c>
      <c r="AO51" s="314">
        <v>0</v>
      </c>
      <c r="AP51" s="314">
        <v>0</v>
      </c>
      <c r="AQ51" s="314">
        <v>0</v>
      </c>
      <c r="AR51" s="314">
        <v>0</v>
      </c>
      <c r="AS51" s="314">
        <v>0</v>
      </c>
      <c r="AT51" s="314">
        <v>23</v>
      </c>
      <c r="AU51" s="314">
        <v>15</v>
      </c>
      <c r="AV51" s="329">
        <f t="shared" si="7"/>
        <v>9349</v>
      </c>
      <c r="AW51" s="314">
        <v>0</v>
      </c>
      <c r="AX51" s="314">
        <v>0</v>
      </c>
      <c r="AY51" s="314">
        <v>6</v>
      </c>
      <c r="AZ51" s="314">
        <v>0</v>
      </c>
      <c r="BA51" s="314">
        <v>0</v>
      </c>
      <c r="BB51" s="314">
        <v>3</v>
      </c>
      <c r="BC51" s="314">
        <v>1</v>
      </c>
      <c r="BD51" s="314">
        <v>0</v>
      </c>
      <c r="BE51" s="314">
        <v>0</v>
      </c>
      <c r="BF51" s="314">
        <v>4</v>
      </c>
      <c r="BG51" s="314">
        <v>5</v>
      </c>
      <c r="BH51" s="644">
        <v>0</v>
      </c>
      <c r="BI51" s="329">
        <f t="shared" si="8"/>
        <v>9368</v>
      </c>
      <c r="BL51" s="314">
        <v>9295</v>
      </c>
      <c r="BM51" s="314">
        <v>0</v>
      </c>
      <c r="BN51" s="314">
        <f t="shared" si="6"/>
        <v>9295</v>
      </c>
    </row>
    <row r="52" spans="1:66" s="321" customFormat="1" ht="16.149999999999999" customHeight="1" x14ac:dyDescent="0.2">
      <c r="A52" s="324" t="s">
        <v>126</v>
      </c>
      <c r="B52" s="315" t="s">
        <v>209</v>
      </c>
      <c r="C52" s="316">
        <f t="shared" si="5"/>
        <v>1153</v>
      </c>
      <c r="D52" s="316">
        <v>0</v>
      </c>
      <c r="E52" s="316">
        <v>0</v>
      </c>
      <c r="F52" s="316">
        <v>0</v>
      </c>
      <c r="G52" s="316">
        <v>0</v>
      </c>
      <c r="H52" s="316">
        <v>0</v>
      </c>
      <c r="I52" s="316">
        <v>0</v>
      </c>
      <c r="J52" s="316">
        <v>0</v>
      </c>
      <c r="K52" s="316">
        <v>0</v>
      </c>
      <c r="L52" s="316">
        <v>0</v>
      </c>
      <c r="M52" s="316">
        <v>0</v>
      </c>
      <c r="N52" s="316">
        <v>0</v>
      </c>
      <c r="O52" s="316">
        <v>0</v>
      </c>
      <c r="P52" s="316">
        <v>0</v>
      </c>
      <c r="Q52" s="316">
        <v>0</v>
      </c>
      <c r="R52" s="316">
        <v>0</v>
      </c>
      <c r="S52" s="316">
        <v>1</v>
      </c>
      <c r="T52" s="316">
        <v>0</v>
      </c>
      <c r="U52" s="316">
        <v>0</v>
      </c>
      <c r="V52" s="316">
        <v>0</v>
      </c>
      <c r="W52" s="316">
        <v>0</v>
      </c>
      <c r="X52" s="316">
        <v>0</v>
      </c>
      <c r="Y52" s="316">
        <v>0</v>
      </c>
      <c r="Z52" s="316">
        <v>0</v>
      </c>
      <c r="AA52" s="316">
        <v>0</v>
      </c>
      <c r="AB52" s="345">
        <v>0</v>
      </c>
      <c r="AC52" s="345">
        <v>0</v>
      </c>
      <c r="AD52" s="345">
        <v>0</v>
      </c>
      <c r="AE52" s="345">
        <v>0</v>
      </c>
      <c r="AF52" s="345">
        <v>0</v>
      </c>
      <c r="AG52" s="345">
        <v>0</v>
      </c>
      <c r="AH52" s="345">
        <v>0</v>
      </c>
      <c r="AI52" s="345">
        <v>0</v>
      </c>
      <c r="AJ52" s="345"/>
      <c r="AK52" s="345">
        <v>0</v>
      </c>
      <c r="AL52" s="345">
        <v>0</v>
      </c>
      <c r="AM52" s="345">
        <v>0</v>
      </c>
      <c r="AN52" s="345">
        <v>0</v>
      </c>
      <c r="AO52" s="345">
        <v>0</v>
      </c>
      <c r="AP52" s="345">
        <v>0</v>
      </c>
      <c r="AQ52" s="345">
        <v>0</v>
      </c>
      <c r="AR52" s="345">
        <v>0</v>
      </c>
      <c r="AS52" s="345">
        <v>0</v>
      </c>
      <c r="AT52" s="316">
        <v>4</v>
      </c>
      <c r="AU52" s="316">
        <v>10</v>
      </c>
      <c r="AV52" s="325">
        <f t="shared" si="7"/>
        <v>1168</v>
      </c>
      <c r="AW52" s="316">
        <v>0</v>
      </c>
      <c r="AX52" s="316">
        <v>0</v>
      </c>
      <c r="AY52" s="316">
        <v>0</v>
      </c>
      <c r="AZ52" s="316">
        <v>0</v>
      </c>
      <c r="BA52" s="316">
        <v>0</v>
      </c>
      <c r="BB52" s="316">
        <v>0</v>
      </c>
      <c r="BC52" s="316">
        <v>0</v>
      </c>
      <c r="BD52" s="316">
        <v>0</v>
      </c>
      <c r="BE52" s="316">
        <v>0</v>
      </c>
      <c r="BF52" s="316">
        <v>1</v>
      </c>
      <c r="BG52" s="316">
        <v>0</v>
      </c>
      <c r="BH52" s="643">
        <v>0</v>
      </c>
      <c r="BI52" s="325">
        <f t="shared" si="8"/>
        <v>1169</v>
      </c>
      <c r="BL52" s="316">
        <v>1153</v>
      </c>
      <c r="BM52" s="345">
        <v>0</v>
      </c>
      <c r="BN52" s="316">
        <f t="shared" si="6"/>
        <v>1153</v>
      </c>
    </row>
    <row r="53" spans="1:66" s="321" customFormat="1" ht="16.149999999999999" customHeight="1" x14ac:dyDescent="0.2">
      <c r="A53" s="326" t="s">
        <v>127</v>
      </c>
      <c r="B53" s="311" t="s">
        <v>210</v>
      </c>
      <c r="C53" s="312">
        <f t="shared" si="5"/>
        <v>3350</v>
      </c>
      <c r="D53" s="312">
        <v>0</v>
      </c>
      <c r="E53" s="312">
        <v>0</v>
      </c>
      <c r="F53" s="312">
        <v>0</v>
      </c>
      <c r="G53" s="312">
        <v>0</v>
      </c>
      <c r="H53" s="312">
        <v>0</v>
      </c>
      <c r="I53" s="312">
        <v>0</v>
      </c>
      <c r="J53" s="312">
        <v>0</v>
      </c>
      <c r="K53" s="312">
        <v>0</v>
      </c>
      <c r="L53" s="312">
        <v>0</v>
      </c>
      <c r="M53" s="312">
        <v>0</v>
      </c>
      <c r="N53" s="312">
        <v>0</v>
      </c>
      <c r="O53" s="312">
        <v>0</v>
      </c>
      <c r="P53" s="312">
        <v>0</v>
      </c>
      <c r="Q53" s="312">
        <v>0</v>
      </c>
      <c r="R53" s="312">
        <v>0</v>
      </c>
      <c r="S53" s="312">
        <v>0</v>
      </c>
      <c r="T53" s="312">
        <v>0</v>
      </c>
      <c r="U53" s="312">
        <v>0</v>
      </c>
      <c r="V53" s="312">
        <v>0</v>
      </c>
      <c r="W53" s="312">
        <v>0</v>
      </c>
      <c r="X53" s="312">
        <v>0</v>
      </c>
      <c r="Y53" s="312">
        <v>0</v>
      </c>
      <c r="Z53" s="312">
        <v>0</v>
      </c>
      <c r="AA53" s="312">
        <v>0</v>
      </c>
      <c r="AB53" s="312">
        <v>0</v>
      </c>
      <c r="AC53" s="312">
        <v>0</v>
      </c>
      <c r="AD53" s="312">
        <v>0</v>
      </c>
      <c r="AE53" s="312">
        <v>0</v>
      </c>
      <c r="AF53" s="312">
        <v>0</v>
      </c>
      <c r="AG53" s="312">
        <v>0</v>
      </c>
      <c r="AH53" s="312">
        <v>0</v>
      </c>
      <c r="AI53" s="312">
        <v>0</v>
      </c>
      <c r="AJ53" s="312"/>
      <c r="AK53" s="312">
        <v>0</v>
      </c>
      <c r="AL53" s="312">
        <v>0</v>
      </c>
      <c r="AM53" s="312">
        <v>0</v>
      </c>
      <c r="AN53" s="312">
        <v>0</v>
      </c>
      <c r="AO53" s="312">
        <v>0</v>
      </c>
      <c r="AP53" s="312">
        <v>0</v>
      </c>
      <c r="AQ53" s="312">
        <v>0</v>
      </c>
      <c r="AR53" s="312">
        <v>0</v>
      </c>
      <c r="AS53" s="312">
        <v>0</v>
      </c>
      <c r="AT53" s="312">
        <v>4</v>
      </c>
      <c r="AU53" s="312">
        <v>7</v>
      </c>
      <c r="AV53" s="327">
        <f t="shared" si="7"/>
        <v>3361</v>
      </c>
      <c r="AW53" s="312">
        <v>0</v>
      </c>
      <c r="AX53" s="312">
        <v>0</v>
      </c>
      <c r="AY53" s="312">
        <v>0</v>
      </c>
      <c r="AZ53" s="312">
        <v>0</v>
      </c>
      <c r="BA53" s="312">
        <v>0</v>
      </c>
      <c r="BB53" s="312">
        <v>0</v>
      </c>
      <c r="BC53" s="312">
        <v>0</v>
      </c>
      <c r="BD53" s="312">
        <v>0</v>
      </c>
      <c r="BE53" s="312">
        <v>0</v>
      </c>
      <c r="BF53" s="312">
        <v>1</v>
      </c>
      <c r="BG53" s="312">
        <v>2</v>
      </c>
      <c r="BH53" s="312">
        <v>0</v>
      </c>
      <c r="BI53" s="327">
        <f t="shared" si="8"/>
        <v>3364</v>
      </c>
      <c r="BL53" s="312">
        <v>3350</v>
      </c>
      <c r="BM53" s="312">
        <v>0</v>
      </c>
      <c r="BN53" s="312">
        <f t="shared" si="6"/>
        <v>3350</v>
      </c>
    </row>
    <row r="54" spans="1:66" s="321" customFormat="1" ht="16.149999999999999" customHeight="1" x14ac:dyDescent="0.2">
      <c r="A54" s="326" t="s">
        <v>128</v>
      </c>
      <c r="B54" s="311" t="s">
        <v>211</v>
      </c>
      <c r="C54" s="312">
        <f t="shared" si="5"/>
        <v>5456</v>
      </c>
      <c r="D54" s="312">
        <v>0</v>
      </c>
      <c r="E54" s="312">
        <v>0</v>
      </c>
      <c r="F54" s="312">
        <v>0</v>
      </c>
      <c r="G54" s="312">
        <v>1</v>
      </c>
      <c r="H54" s="312">
        <v>0</v>
      </c>
      <c r="I54" s="312">
        <v>2</v>
      </c>
      <c r="J54" s="312">
        <v>0</v>
      </c>
      <c r="K54" s="312">
        <v>0</v>
      </c>
      <c r="L54" s="312">
        <v>0</v>
      </c>
      <c r="M54" s="312">
        <v>0</v>
      </c>
      <c r="N54" s="312">
        <v>2</v>
      </c>
      <c r="O54" s="312">
        <v>0</v>
      </c>
      <c r="P54" s="312">
        <v>0</v>
      </c>
      <c r="Q54" s="312">
        <v>0</v>
      </c>
      <c r="R54" s="312">
        <v>0</v>
      </c>
      <c r="S54" s="312">
        <v>0</v>
      </c>
      <c r="T54" s="312">
        <v>2</v>
      </c>
      <c r="U54" s="312">
        <v>0</v>
      </c>
      <c r="V54" s="312">
        <v>0</v>
      </c>
      <c r="W54" s="312">
        <v>0</v>
      </c>
      <c r="X54" s="312">
        <v>0</v>
      </c>
      <c r="Y54" s="312">
        <v>0</v>
      </c>
      <c r="Z54" s="312">
        <v>0</v>
      </c>
      <c r="AA54" s="312">
        <v>0</v>
      </c>
      <c r="AB54" s="312">
        <v>0</v>
      </c>
      <c r="AC54" s="312">
        <v>0</v>
      </c>
      <c r="AD54" s="312">
        <v>0</v>
      </c>
      <c r="AE54" s="312">
        <v>0</v>
      </c>
      <c r="AF54" s="312">
        <v>0</v>
      </c>
      <c r="AG54" s="312">
        <v>1</v>
      </c>
      <c r="AH54" s="312">
        <v>0</v>
      </c>
      <c r="AI54" s="312">
        <v>0</v>
      </c>
      <c r="AJ54" s="312"/>
      <c r="AK54" s="312">
        <v>0</v>
      </c>
      <c r="AL54" s="312">
        <v>0</v>
      </c>
      <c r="AM54" s="312">
        <v>0</v>
      </c>
      <c r="AN54" s="312">
        <v>0</v>
      </c>
      <c r="AO54" s="312">
        <v>0</v>
      </c>
      <c r="AP54" s="312">
        <v>0</v>
      </c>
      <c r="AQ54" s="312">
        <v>0</v>
      </c>
      <c r="AR54" s="312">
        <v>0</v>
      </c>
      <c r="AS54" s="312">
        <v>0</v>
      </c>
      <c r="AT54" s="312">
        <v>20</v>
      </c>
      <c r="AU54" s="312">
        <v>51</v>
      </c>
      <c r="AV54" s="327">
        <f t="shared" si="7"/>
        <v>5535</v>
      </c>
      <c r="AW54" s="312">
        <v>0</v>
      </c>
      <c r="AX54" s="312">
        <v>0</v>
      </c>
      <c r="AY54" s="312">
        <v>5</v>
      </c>
      <c r="AZ54" s="312">
        <v>0</v>
      </c>
      <c r="BA54" s="312">
        <v>0</v>
      </c>
      <c r="BB54" s="312">
        <v>0</v>
      </c>
      <c r="BC54" s="312">
        <v>2</v>
      </c>
      <c r="BD54" s="312">
        <v>0</v>
      </c>
      <c r="BE54" s="312">
        <v>0</v>
      </c>
      <c r="BF54" s="312">
        <v>2</v>
      </c>
      <c r="BG54" s="312">
        <v>2</v>
      </c>
      <c r="BH54" s="312">
        <v>0</v>
      </c>
      <c r="BI54" s="327">
        <f t="shared" si="8"/>
        <v>5546</v>
      </c>
      <c r="BL54" s="312">
        <v>5456</v>
      </c>
      <c r="BM54" s="312">
        <v>0</v>
      </c>
      <c r="BN54" s="312">
        <f t="shared" si="6"/>
        <v>5456</v>
      </c>
    </row>
    <row r="55" spans="1:66" s="321" customFormat="1" ht="16.149999999999999" customHeight="1" x14ac:dyDescent="0.2">
      <c r="A55" s="326" t="s">
        <v>129</v>
      </c>
      <c r="B55" s="311" t="s">
        <v>212</v>
      </c>
      <c r="C55" s="312">
        <f t="shared" si="5"/>
        <v>12213</v>
      </c>
      <c r="D55" s="312">
        <v>0</v>
      </c>
      <c r="E55" s="312">
        <v>0</v>
      </c>
      <c r="F55" s="312">
        <v>0</v>
      </c>
      <c r="G55" s="312">
        <v>0</v>
      </c>
      <c r="H55" s="312">
        <v>0</v>
      </c>
      <c r="I55" s="312">
        <v>0</v>
      </c>
      <c r="J55" s="312">
        <v>0</v>
      </c>
      <c r="K55" s="312">
        <v>248</v>
      </c>
      <c r="L55" s="312">
        <v>0</v>
      </c>
      <c r="M55" s="312">
        <v>1</v>
      </c>
      <c r="N55" s="312">
        <v>0</v>
      </c>
      <c r="O55" s="312">
        <v>0</v>
      </c>
      <c r="P55" s="312">
        <v>0</v>
      </c>
      <c r="Q55" s="312">
        <v>0</v>
      </c>
      <c r="R55" s="312">
        <v>0</v>
      </c>
      <c r="S55" s="312">
        <v>0</v>
      </c>
      <c r="T55" s="312">
        <v>4</v>
      </c>
      <c r="U55" s="312">
        <v>0</v>
      </c>
      <c r="V55" s="312">
        <v>0</v>
      </c>
      <c r="W55" s="312">
        <v>8</v>
      </c>
      <c r="X55" s="312">
        <v>96</v>
      </c>
      <c r="Y55" s="312">
        <v>21</v>
      </c>
      <c r="Z55" s="312">
        <v>0</v>
      </c>
      <c r="AA55" s="312">
        <v>0</v>
      </c>
      <c r="AB55" s="312">
        <v>0</v>
      </c>
      <c r="AC55" s="312">
        <v>0</v>
      </c>
      <c r="AD55" s="312">
        <v>0</v>
      </c>
      <c r="AE55" s="312">
        <v>0</v>
      </c>
      <c r="AF55" s="312">
        <v>0</v>
      </c>
      <c r="AG55" s="312">
        <v>0</v>
      </c>
      <c r="AH55" s="312">
        <v>0</v>
      </c>
      <c r="AI55" s="312">
        <v>0</v>
      </c>
      <c r="AJ55" s="312"/>
      <c r="AK55" s="312">
        <v>0</v>
      </c>
      <c r="AL55" s="312">
        <v>0</v>
      </c>
      <c r="AM55" s="312">
        <v>0</v>
      </c>
      <c r="AN55" s="312">
        <v>0</v>
      </c>
      <c r="AO55" s="312">
        <v>0</v>
      </c>
      <c r="AP55" s="312">
        <v>0</v>
      </c>
      <c r="AQ55" s="312">
        <v>0</v>
      </c>
      <c r="AR55" s="312">
        <v>0</v>
      </c>
      <c r="AS55" s="312">
        <v>0</v>
      </c>
      <c r="AT55" s="312">
        <v>79</v>
      </c>
      <c r="AU55" s="312">
        <v>85</v>
      </c>
      <c r="AV55" s="327">
        <f t="shared" si="7"/>
        <v>12755</v>
      </c>
      <c r="AW55" s="312">
        <v>0</v>
      </c>
      <c r="AX55" s="312">
        <v>0</v>
      </c>
      <c r="AY55" s="312">
        <v>0</v>
      </c>
      <c r="AZ55" s="312">
        <v>4</v>
      </c>
      <c r="BA55" s="312">
        <v>0</v>
      </c>
      <c r="BB55" s="312">
        <v>0</v>
      </c>
      <c r="BC55" s="312">
        <v>0</v>
      </c>
      <c r="BD55" s="312">
        <v>0</v>
      </c>
      <c r="BE55" s="312">
        <v>0</v>
      </c>
      <c r="BF55" s="312">
        <v>8</v>
      </c>
      <c r="BG55" s="312">
        <v>0</v>
      </c>
      <c r="BH55" s="312">
        <v>0</v>
      </c>
      <c r="BI55" s="327">
        <f t="shared" si="8"/>
        <v>12767</v>
      </c>
      <c r="BL55" s="312">
        <v>12213</v>
      </c>
      <c r="BM55" s="312">
        <v>0</v>
      </c>
      <c r="BN55" s="312">
        <f t="shared" si="6"/>
        <v>12213</v>
      </c>
    </row>
    <row r="56" spans="1:66" s="321" customFormat="1" ht="16.149999999999999" customHeight="1" x14ac:dyDescent="0.2">
      <c r="A56" s="328" t="s">
        <v>130</v>
      </c>
      <c r="B56" s="313" t="s">
        <v>213</v>
      </c>
      <c r="C56" s="314">
        <f t="shared" si="5"/>
        <v>7096</v>
      </c>
      <c r="D56" s="314">
        <v>0</v>
      </c>
      <c r="E56" s="314">
        <v>0</v>
      </c>
      <c r="F56" s="314">
        <v>0</v>
      </c>
      <c r="G56" s="314">
        <v>0</v>
      </c>
      <c r="H56" s="314">
        <v>0</v>
      </c>
      <c r="I56" s="314">
        <v>0</v>
      </c>
      <c r="J56" s="314">
        <v>0</v>
      </c>
      <c r="K56" s="314">
        <v>0</v>
      </c>
      <c r="L56" s="314">
        <v>0</v>
      </c>
      <c r="M56" s="314">
        <v>0</v>
      </c>
      <c r="N56" s="314">
        <v>0</v>
      </c>
      <c r="O56" s="314">
        <v>0</v>
      </c>
      <c r="P56" s="314">
        <v>0</v>
      </c>
      <c r="Q56" s="314">
        <v>0</v>
      </c>
      <c r="R56" s="314">
        <v>0</v>
      </c>
      <c r="S56" s="314">
        <v>0</v>
      </c>
      <c r="T56" s="314">
        <v>40</v>
      </c>
      <c r="U56" s="314">
        <v>0</v>
      </c>
      <c r="V56" s="314">
        <v>0</v>
      </c>
      <c r="W56" s="314">
        <v>66</v>
      </c>
      <c r="X56" s="314">
        <v>44</v>
      </c>
      <c r="Y56" s="314">
        <v>25</v>
      </c>
      <c r="Z56" s="314">
        <v>0</v>
      </c>
      <c r="AA56" s="314">
        <v>0</v>
      </c>
      <c r="AB56" s="314">
        <v>0</v>
      </c>
      <c r="AC56" s="314">
        <v>0</v>
      </c>
      <c r="AD56" s="314">
        <v>0</v>
      </c>
      <c r="AE56" s="314">
        <v>0</v>
      </c>
      <c r="AF56" s="314">
        <v>0</v>
      </c>
      <c r="AG56" s="314">
        <v>0</v>
      </c>
      <c r="AH56" s="314">
        <v>3</v>
      </c>
      <c r="AI56" s="314">
        <v>0</v>
      </c>
      <c r="AJ56" s="314"/>
      <c r="AK56" s="314">
        <v>0</v>
      </c>
      <c r="AL56" s="314">
        <v>0</v>
      </c>
      <c r="AM56" s="314">
        <v>0</v>
      </c>
      <c r="AN56" s="314">
        <v>0</v>
      </c>
      <c r="AO56" s="314">
        <v>0</v>
      </c>
      <c r="AP56" s="314">
        <v>0</v>
      </c>
      <c r="AQ56" s="314">
        <v>0</v>
      </c>
      <c r="AR56" s="314">
        <v>0</v>
      </c>
      <c r="AS56" s="314">
        <v>0</v>
      </c>
      <c r="AT56" s="314">
        <v>24</v>
      </c>
      <c r="AU56" s="314">
        <v>18</v>
      </c>
      <c r="AV56" s="329">
        <f t="shared" si="7"/>
        <v>7316</v>
      </c>
      <c r="AW56" s="314">
        <v>0</v>
      </c>
      <c r="AX56" s="314">
        <v>0</v>
      </c>
      <c r="AY56" s="314">
        <v>0</v>
      </c>
      <c r="AZ56" s="314">
        <v>0</v>
      </c>
      <c r="BA56" s="314">
        <v>0</v>
      </c>
      <c r="BB56" s="314">
        <v>0</v>
      </c>
      <c r="BC56" s="314">
        <v>0</v>
      </c>
      <c r="BD56" s="314">
        <v>0</v>
      </c>
      <c r="BE56" s="314">
        <v>0</v>
      </c>
      <c r="BF56" s="314">
        <v>4</v>
      </c>
      <c r="BG56" s="314">
        <v>0</v>
      </c>
      <c r="BH56" s="644">
        <v>0</v>
      </c>
      <c r="BI56" s="329">
        <f t="shared" si="8"/>
        <v>7320</v>
      </c>
      <c r="BL56" s="314">
        <v>7096</v>
      </c>
      <c r="BM56" s="314">
        <v>0</v>
      </c>
      <c r="BN56" s="314">
        <f t="shared" si="6"/>
        <v>7096</v>
      </c>
    </row>
    <row r="57" spans="1:66" s="321" customFormat="1" ht="16.149999999999999" customHeight="1" x14ac:dyDescent="0.2">
      <c r="A57" s="324" t="s">
        <v>131</v>
      </c>
      <c r="B57" s="315" t="s">
        <v>214</v>
      </c>
      <c r="C57" s="316">
        <f t="shared" si="5"/>
        <v>7691</v>
      </c>
      <c r="D57" s="316">
        <v>0</v>
      </c>
      <c r="E57" s="316">
        <v>0</v>
      </c>
      <c r="F57" s="316">
        <v>0</v>
      </c>
      <c r="G57" s="316">
        <v>0</v>
      </c>
      <c r="H57" s="316">
        <v>0</v>
      </c>
      <c r="I57" s="316">
        <v>0</v>
      </c>
      <c r="J57" s="316">
        <v>0</v>
      </c>
      <c r="K57" s="316">
        <v>0</v>
      </c>
      <c r="L57" s="316">
        <v>0</v>
      </c>
      <c r="M57" s="316">
        <v>0</v>
      </c>
      <c r="N57" s="316">
        <v>0</v>
      </c>
      <c r="O57" s="316">
        <v>0</v>
      </c>
      <c r="P57" s="316">
        <v>0</v>
      </c>
      <c r="Q57" s="316">
        <v>0</v>
      </c>
      <c r="R57" s="316">
        <v>0</v>
      </c>
      <c r="S57" s="316">
        <v>0</v>
      </c>
      <c r="T57" s="316">
        <v>10</v>
      </c>
      <c r="U57" s="316">
        <v>0</v>
      </c>
      <c r="V57" s="316">
        <v>0</v>
      </c>
      <c r="W57" s="316">
        <v>1</v>
      </c>
      <c r="X57" s="316">
        <v>0</v>
      </c>
      <c r="Y57" s="316">
        <v>1</v>
      </c>
      <c r="Z57" s="316">
        <v>0</v>
      </c>
      <c r="AA57" s="316">
        <v>0</v>
      </c>
      <c r="AB57" s="345">
        <v>0</v>
      </c>
      <c r="AC57" s="345">
        <v>0</v>
      </c>
      <c r="AD57" s="345">
        <v>0</v>
      </c>
      <c r="AE57" s="345">
        <v>0</v>
      </c>
      <c r="AF57" s="345">
        <v>0</v>
      </c>
      <c r="AG57" s="345">
        <v>0</v>
      </c>
      <c r="AH57" s="345">
        <v>0</v>
      </c>
      <c r="AI57" s="345">
        <v>0</v>
      </c>
      <c r="AJ57" s="345"/>
      <c r="AK57" s="345">
        <v>0</v>
      </c>
      <c r="AL57" s="345">
        <v>0</v>
      </c>
      <c r="AM57" s="345">
        <v>0</v>
      </c>
      <c r="AN57" s="345">
        <v>0</v>
      </c>
      <c r="AO57" s="345">
        <v>0</v>
      </c>
      <c r="AP57" s="345">
        <v>0</v>
      </c>
      <c r="AQ57" s="345">
        <v>0</v>
      </c>
      <c r="AR57" s="345">
        <v>0</v>
      </c>
      <c r="AS57" s="345">
        <v>0</v>
      </c>
      <c r="AT57" s="316">
        <v>13</v>
      </c>
      <c r="AU57" s="316">
        <v>22</v>
      </c>
      <c r="AV57" s="325">
        <f t="shared" si="7"/>
        <v>7738</v>
      </c>
      <c r="AW57" s="316">
        <v>0</v>
      </c>
      <c r="AX57" s="316">
        <v>276</v>
      </c>
      <c r="AY57" s="316">
        <v>0</v>
      </c>
      <c r="AZ57" s="316">
        <v>0</v>
      </c>
      <c r="BA57" s="316">
        <v>0</v>
      </c>
      <c r="BB57" s="316">
        <v>0</v>
      </c>
      <c r="BC57" s="316">
        <v>1</v>
      </c>
      <c r="BD57" s="316">
        <v>0</v>
      </c>
      <c r="BE57" s="316">
        <v>0</v>
      </c>
      <c r="BF57" s="316">
        <v>3</v>
      </c>
      <c r="BG57" s="316">
        <v>0</v>
      </c>
      <c r="BH57" s="643">
        <v>0</v>
      </c>
      <c r="BI57" s="325">
        <f t="shared" si="8"/>
        <v>8018</v>
      </c>
      <c r="BL57" s="316">
        <v>7691</v>
      </c>
      <c r="BM57" s="345">
        <v>0</v>
      </c>
      <c r="BN57" s="316">
        <f t="shared" si="6"/>
        <v>7691</v>
      </c>
    </row>
    <row r="58" spans="1:66" s="321" customFormat="1" ht="16.149999999999999" customHeight="1" x14ac:dyDescent="0.2">
      <c r="A58" s="326" t="s">
        <v>132</v>
      </c>
      <c r="B58" s="311" t="s">
        <v>215</v>
      </c>
      <c r="C58" s="312">
        <f t="shared" si="5"/>
        <v>36572</v>
      </c>
      <c r="D58" s="312">
        <v>0</v>
      </c>
      <c r="E58" s="312">
        <v>0</v>
      </c>
      <c r="F58" s="312">
        <v>0</v>
      </c>
      <c r="G58" s="312">
        <v>0</v>
      </c>
      <c r="H58" s="312">
        <v>4</v>
      </c>
      <c r="I58" s="312">
        <v>13</v>
      </c>
      <c r="J58" s="312">
        <v>0</v>
      </c>
      <c r="K58" s="312">
        <v>0</v>
      </c>
      <c r="L58" s="312">
        <v>0</v>
      </c>
      <c r="M58" s="312">
        <v>3</v>
      </c>
      <c r="N58" s="312">
        <v>0</v>
      </c>
      <c r="O58" s="312">
        <v>0</v>
      </c>
      <c r="P58" s="312">
        <v>0</v>
      </c>
      <c r="Q58" s="312">
        <v>0</v>
      </c>
      <c r="R58" s="312">
        <v>0</v>
      </c>
      <c r="S58" s="312">
        <v>0</v>
      </c>
      <c r="T58" s="312">
        <v>2</v>
      </c>
      <c r="U58" s="312">
        <v>0</v>
      </c>
      <c r="V58" s="312">
        <v>0</v>
      </c>
      <c r="W58" s="312">
        <v>1</v>
      </c>
      <c r="X58" s="312">
        <v>0</v>
      </c>
      <c r="Y58" s="312">
        <v>0</v>
      </c>
      <c r="Z58" s="312">
        <v>0</v>
      </c>
      <c r="AA58" s="312">
        <v>0</v>
      </c>
      <c r="AB58" s="312">
        <v>0</v>
      </c>
      <c r="AC58" s="312">
        <v>0</v>
      </c>
      <c r="AD58" s="312">
        <v>0</v>
      </c>
      <c r="AE58" s="312">
        <v>0</v>
      </c>
      <c r="AF58" s="312">
        <v>0</v>
      </c>
      <c r="AG58" s="312">
        <v>0</v>
      </c>
      <c r="AH58" s="312">
        <v>0</v>
      </c>
      <c r="AI58" s="312">
        <v>0</v>
      </c>
      <c r="AJ58" s="312"/>
      <c r="AK58" s="312">
        <v>1</v>
      </c>
      <c r="AL58" s="312">
        <v>2</v>
      </c>
      <c r="AM58" s="312">
        <v>0</v>
      </c>
      <c r="AN58" s="312">
        <v>0</v>
      </c>
      <c r="AO58" s="312">
        <v>0</v>
      </c>
      <c r="AP58" s="312">
        <v>0</v>
      </c>
      <c r="AQ58" s="312">
        <v>0</v>
      </c>
      <c r="AR58" s="312">
        <v>0</v>
      </c>
      <c r="AS58" s="312">
        <v>0</v>
      </c>
      <c r="AT58" s="312">
        <v>128</v>
      </c>
      <c r="AU58" s="312">
        <v>359</v>
      </c>
      <c r="AV58" s="327">
        <f t="shared" si="7"/>
        <v>37085</v>
      </c>
      <c r="AW58" s="312">
        <v>0</v>
      </c>
      <c r="AX58" s="312">
        <v>0</v>
      </c>
      <c r="AY58" s="312">
        <v>5</v>
      </c>
      <c r="AZ58" s="312">
        <v>0</v>
      </c>
      <c r="BA58" s="312">
        <v>0</v>
      </c>
      <c r="BB58" s="312">
        <v>17</v>
      </c>
      <c r="BC58" s="312">
        <v>0</v>
      </c>
      <c r="BD58" s="312">
        <v>0</v>
      </c>
      <c r="BE58" s="312">
        <v>0</v>
      </c>
      <c r="BF58" s="312">
        <v>31</v>
      </c>
      <c r="BG58" s="312">
        <v>38</v>
      </c>
      <c r="BH58" s="312">
        <v>2</v>
      </c>
      <c r="BI58" s="327">
        <f t="shared" si="8"/>
        <v>37178</v>
      </c>
      <c r="BL58" s="312">
        <v>36572</v>
      </c>
      <c r="BM58" s="312">
        <v>0</v>
      </c>
      <c r="BN58" s="312">
        <f t="shared" si="6"/>
        <v>36572</v>
      </c>
    </row>
    <row r="59" spans="1:66" s="321" customFormat="1" ht="16.149999999999999" customHeight="1" x14ac:dyDescent="0.2">
      <c r="A59" s="326" t="s">
        <v>133</v>
      </c>
      <c r="B59" s="311" t="s">
        <v>216</v>
      </c>
      <c r="C59" s="312">
        <f t="shared" si="5"/>
        <v>18774</v>
      </c>
      <c r="D59" s="312">
        <v>0</v>
      </c>
      <c r="E59" s="312">
        <v>1</v>
      </c>
      <c r="F59" s="312">
        <v>0</v>
      </c>
      <c r="G59" s="312">
        <v>0</v>
      </c>
      <c r="H59" s="312">
        <v>1</v>
      </c>
      <c r="I59" s="312">
        <v>1</v>
      </c>
      <c r="J59" s="312">
        <v>0</v>
      </c>
      <c r="K59" s="312">
        <v>0</v>
      </c>
      <c r="L59" s="312">
        <v>0</v>
      </c>
      <c r="M59" s="312">
        <v>5</v>
      </c>
      <c r="N59" s="312">
        <v>1</v>
      </c>
      <c r="O59" s="312">
        <v>0</v>
      </c>
      <c r="P59" s="312">
        <v>0</v>
      </c>
      <c r="Q59" s="312">
        <v>0</v>
      </c>
      <c r="R59" s="312">
        <v>0</v>
      </c>
      <c r="S59" s="312">
        <v>0</v>
      </c>
      <c r="T59" s="312">
        <v>2</v>
      </c>
      <c r="U59" s="312">
        <v>0</v>
      </c>
      <c r="V59" s="312">
        <v>0</v>
      </c>
      <c r="W59" s="312">
        <v>0</v>
      </c>
      <c r="X59" s="312">
        <v>0</v>
      </c>
      <c r="Y59" s="312">
        <v>0</v>
      </c>
      <c r="Z59" s="312">
        <v>0</v>
      </c>
      <c r="AA59" s="312">
        <v>0</v>
      </c>
      <c r="AB59" s="312">
        <v>0</v>
      </c>
      <c r="AC59" s="312">
        <v>0</v>
      </c>
      <c r="AD59" s="312">
        <v>0</v>
      </c>
      <c r="AE59" s="312">
        <v>0</v>
      </c>
      <c r="AF59" s="312">
        <v>0</v>
      </c>
      <c r="AG59" s="312">
        <v>0</v>
      </c>
      <c r="AH59" s="312">
        <v>0</v>
      </c>
      <c r="AI59" s="312">
        <v>0</v>
      </c>
      <c r="AJ59" s="312"/>
      <c r="AK59" s="312">
        <v>0</v>
      </c>
      <c r="AL59" s="312">
        <v>0</v>
      </c>
      <c r="AM59" s="312">
        <v>0</v>
      </c>
      <c r="AN59" s="312">
        <v>0</v>
      </c>
      <c r="AO59" s="312">
        <v>0</v>
      </c>
      <c r="AP59" s="312">
        <v>0</v>
      </c>
      <c r="AQ59" s="312">
        <v>0</v>
      </c>
      <c r="AR59" s="312">
        <v>0</v>
      </c>
      <c r="AS59" s="312">
        <v>0</v>
      </c>
      <c r="AT59" s="312">
        <v>76</v>
      </c>
      <c r="AU59" s="312">
        <v>227</v>
      </c>
      <c r="AV59" s="327">
        <f t="shared" si="7"/>
        <v>19088</v>
      </c>
      <c r="AW59" s="312">
        <v>0</v>
      </c>
      <c r="AX59" s="312">
        <v>0</v>
      </c>
      <c r="AY59" s="312">
        <v>0</v>
      </c>
      <c r="AZ59" s="312">
        <v>0</v>
      </c>
      <c r="BA59" s="312">
        <v>0</v>
      </c>
      <c r="BB59" s="312">
        <v>0</v>
      </c>
      <c r="BC59" s="312">
        <v>0</v>
      </c>
      <c r="BD59" s="312">
        <v>0</v>
      </c>
      <c r="BE59" s="312">
        <v>0</v>
      </c>
      <c r="BF59" s="312">
        <v>13</v>
      </c>
      <c r="BG59" s="312">
        <v>8</v>
      </c>
      <c r="BH59" s="312">
        <v>3</v>
      </c>
      <c r="BI59" s="327">
        <f t="shared" si="8"/>
        <v>19112</v>
      </c>
      <c r="BL59" s="312">
        <v>18774</v>
      </c>
      <c r="BM59" s="312">
        <v>0</v>
      </c>
      <c r="BN59" s="312">
        <f t="shared" si="6"/>
        <v>18774</v>
      </c>
    </row>
    <row r="60" spans="1:66" s="321" customFormat="1" ht="16.149999999999999" customHeight="1" x14ac:dyDescent="0.2">
      <c r="A60" s="326" t="s">
        <v>217</v>
      </c>
      <c r="B60" s="311" t="s">
        <v>218</v>
      </c>
      <c r="C60" s="312">
        <f t="shared" si="5"/>
        <v>343</v>
      </c>
      <c r="D60" s="312">
        <v>0</v>
      </c>
      <c r="E60" s="312">
        <v>0</v>
      </c>
      <c r="F60" s="312">
        <v>0</v>
      </c>
      <c r="G60" s="312">
        <v>0</v>
      </c>
      <c r="H60" s="312">
        <v>0</v>
      </c>
      <c r="I60" s="312">
        <v>0</v>
      </c>
      <c r="J60" s="312">
        <v>0</v>
      </c>
      <c r="K60" s="312">
        <v>0</v>
      </c>
      <c r="L60" s="312">
        <v>0</v>
      </c>
      <c r="M60" s="312">
        <v>0</v>
      </c>
      <c r="N60" s="312">
        <v>0</v>
      </c>
      <c r="O60" s="312">
        <v>0</v>
      </c>
      <c r="P60" s="312">
        <v>52</v>
      </c>
      <c r="Q60" s="312">
        <v>0</v>
      </c>
      <c r="R60" s="312">
        <v>0</v>
      </c>
      <c r="S60" s="312">
        <v>0</v>
      </c>
      <c r="T60" s="312">
        <v>0</v>
      </c>
      <c r="U60" s="312">
        <v>0</v>
      </c>
      <c r="V60" s="312">
        <v>0</v>
      </c>
      <c r="W60" s="312">
        <v>0</v>
      </c>
      <c r="X60" s="312">
        <v>0</v>
      </c>
      <c r="Y60" s="312">
        <v>0</v>
      </c>
      <c r="Z60" s="312">
        <v>0</v>
      </c>
      <c r="AA60" s="312">
        <v>0</v>
      </c>
      <c r="AB60" s="312">
        <v>0</v>
      </c>
      <c r="AC60" s="312">
        <v>0</v>
      </c>
      <c r="AD60" s="312">
        <v>0</v>
      </c>
      <c r="AE60" s="312">
        <v>0</v>
      </c>
      <c r="AF60" s="312">
        <v>0</v>
      </c>
      <c r="AG60" s="312">
        <v>0</v>
      </c>
      <c r="AH60" s="312">
        <v>0</v>
      </c>
      <c r="AI60" s="312">
        <v>0</v>
      </c>
      <c r="AJ60" s="312"/>
      <c r="AK60" s="312">
        <v>0</v>
      </c>
      <c r="AL60" s="312">
        <v>0</v>
      </c>
      <c r="AM60" s="312">
        <v>0</v>
      </c>
      <c r="AN60" s="312">
        <v>0</v>
      </c>
      <c r="AO60" s="312">
        <v>0</v>
      </c>
      <c r="AP60" s="312">
        <v>0</v>
      </c>
      <c r="AQ60" s="312">
        <v>0</v>
      </c>
      <c r="AR60" s="312">
        <v>0</v>
      </c>
      <c r="AS60" s="312">
        <v>0</v>
      </c>
      <c r="AT60" s="312">
        <v>1</v>
      </c>
      <c r="AU60" s="312">
        <v>7</v>
      </c>
      <c r="AV60" s="327">
        <f t="shared" si="7"/>
        <v>403</v>
      </c>
      <c r="AW60" s="312">
        <v>0</v>
      </c>
      <c r="AX60" s="312">
        <v>0</v>
      </c>
      <c r="AY60" s="312">
        <v>0</v>
      </c>
      <c r="AZ60" s="312">
        <v>0</v>
      </c>
      <c r="BA60" s="312">
        <v>17</v>
      </c>
      <c r="BB60" s="312">
        <v>0</v>
      </c>
      <c r="BC60" s="312">
        <v>0</v>
      </c>
      <c r="BD60" s="312">
        <v>0</v>
      </c>
      <c r="BE60" s="312">
        <v>0</v>
      </c>
      <c r="BF60" s="312">
        <v>0</v>
      </c>
      <c r="BG60" s="312">
        <v>0</v>
      </c>
      <c r="BH60" s="312">
        <v>0</v>
      </c>
      <c r="BI60" s="327">
        <f t="shared" si="8"/>
        <v>420</v>
      </c>
      <c r="BL60" s="312">
        <v>343</v>
      </c>
      <c r="BM60" s="312">
        <v>0</v>
      </c>
      <c r="BN60" s="312">
        <f t="shared" si="6"/>
        <v>343</v>
      </c>
    </row>
    <row r="61" spans="1:66" s="321" customFormat="1" ht="16.149999999999999" customHeight="1" x14ac:dyDescent="0.2">
      <c r="A61" s="328" t="s">
        <v>134</v>
      </c>
      <c r="B61" s="313" t="s">
        <v>219</v>
      </c>
      <c r="C61" s="314">
        <f t="shared" si="5"/>
        <v>16091</v>
      </c>
      <c r="D61" s="314">
        <v>0</v>
      </c>
      <c r="E61" s="314">
        <v>0</v>
      </c>
      <c r="F61" s="314">
        <v>0</v>
      </c>
      <c r="G61" s="314">
        <v>1</v>
      </c>
      <c r="H61" s="314">
        <v>0</v>
      </c>
      <c r="I61" s="314">
        <v>0</v>
      </c>
      <c r="J61" s="314">
        <v>0</v>
      </c>
      <c r="K61" s="314">
        <v>0</v>
      </c>
      <c r="L61" s="314">
        <v>0</v>
      </c>
      <c r="M61" s="314">
        <v>0</v>
      </c>
      <c r="N61" s="314">
        <v>0</v>
      </c>
      <c r="O61" s="314">
        <v>0</v>
      </c>
      <c r="P61" s="314">
        <v>0</v>
      </c>
      <c r="Q61" s="314">
        <v>0</v>
      </c>
      <c r="R61" s="314">
        <v>0</v>
      </c>
      <c r="S61" s="314">
        <v>0</v>
      </c>
      <c r="T61" s="314">
        <v>80</v>
      </c>
      <c r="U61" s="314">
        <v>0</v>
      </c>
      <c r="V61" s="314">
        <v>0</v>
      </c>
      <c r="W61" s="314">
        <v>11</v>
      </c>
      <c r="X61" s="314">
        <v>0</v>
      </c>
      <c r="Y61" s="314">
        <v>0</v>
      </c>
      <c r="Z61" s="314">
        <v>0</v>
      </c>
      <c r="AA61" s="314">
        <v>0</v>
      </c>
      <c r="AB61" s="314">
        <v>0</v>
      </c>
      <c r="AC61" s="314">
        <v>0</v>
      </c>
      <c r="AD61" s="314">
        <v>0</v>
      </c>
      <c r="AE61" s="314">
        <v>0</v>
      </c>
      <c r="AF61" s="314">
        <v>0</v>
      </c>
      <c r="AG61" s="314">
        <v>0</v>
      </c>
      <c r="AH61" s="314">
        <v>0</v>
      </c>
      <c r="AI61" s="314">
        <v>0</v>
      </c>
      <c r="AJ61" s="314"/>
      <c r="AK61" s="314">
        <v>0</v>
      </c>
      <c r="AL61" s="314">
        <v>0</v>
      </c>
      <c r="AM61" s="314">
        <v>0</v>
      </c>
      <c r="AN61" s="314">
        <v>0</v>
      </c>
      <c r="AO61" s="314">
        <v>0</v>
      </c>
      <c r="AP61" s="314">
        <v>0</v>
      </c>
      <c r="AQ61" s="314">
        <v>0</v>
      </c>
      <c r="AR61" s="314">
        <v>0</v>
      </c>
      <c r="AS61" s="314">
        <v>0</v>
      </c>
      <c r="AT61" s="314">
        <v>78</v>
      </c>
      <c r="AU61" s="314">
        <v>128</v>
      </c>
      <c r="AV61" s="329">
        <f t="shared" si="7"/>
        <v>16389</v>
      </c>
      <c r="AW61" s="314">
        <v>0</v>
      </c>
      <c r="AX61" s="314">
        <v>0</v>
      </c>
      <c r="AY61" s="314">
        <v>0</v>
      </c>
      <c r="AZ61" s="314">
        <v>2</v>
      </c>
      <c r="BA61" s="314">
        <v>0</v>
      </c>
      <c r="BB61" s="314">
        <v>0</v>
      </c>
      <c r="BC61" s="314">
        <v>38</v>
      </c>
      <c r="BD61" s="314">
        <v>0</v>
      </c>
      <c r="BE61" s="314">
        <v>0</v>
      </c>
      <c r="BF61" s="314">
        <v>13</v>
      </c>
      <c r="BG61" s="314">
        <v>0</v>
      </c>
      <c r="BH61" s="644">
        <v>0</v>
      </c>
      <c r="BI61" s="329">
        <f t="shared" si="8"/>
        <v>16442</v>
      </c>
      <c r="BL61" s="314">
        <v>16091</v>
      </c>
      <c r="BM61" s="314">
        <v>0</v>
      </c>
      <c r="BN61" s="314">
        <f t="shared" si="6"/>
        <v>16091</v>
      </c>
    </row>
    <row r="62" spans="1:66" s="321" customFormat="1" ht="16.149999999999999" customHeight="1" x14ac:dyDescent="0.2">
      <c r="A62" s="324" t="s">
        <v>135</v>
      </c>
      <c r="B62" s="315" t="s">
        <v>220</v>
      </c>
      <c r="C62" s="316">
        <f t="shared" si="5"/>
        <v>1858</v>
      </c>
      <c r="D62" s="316">
        <v>0</v>
      </c>
      <c r="E62" s="316">
        <v>0</v>
      </c>
      <c r="F62" s="316">
        <v>872</v>
      </c>
      <c r="G62" s="316">
        <v>0</v>
      </c>
      <c r="H62" s="316">
        <v>0</v>
      </c>
      <c r="I62" s="316">
        <v>0</v>
      </c>
      <c r="J62" s="316">
        <v>0</v>
      </c>
      <c r="K62" s="316">
        <v>0</v>
      </c>
      <c r="L62" s="316">
        <v>0</v>
      </c>
      <c r="M62" s="316">
        <v>0</v>
      </c>
      <c r="N62" s="316">
        <v>0</v>
      </c>
      <c r="O62" s="316">
        <v>0</v>
      </c>
      <c r="P62" s="316">
        <v>0</v>
      </c>
      <c r="Q62" s="316">
        <v>0</v>
      </c>
      <c r="R62" s="316">
        <v>0</v>
      </c>
      <c r="S62" s="316">
        <v>0</v>
      </c>
      <c r="T62" s="316">
        <v>0</v>
      </c>
      <c r="U62" s="316">
        <v>0</v>
      </c>
      <c r="V62" s="316">
        <v>131</v>
      </c>
      <c r="W62" s="316">
        <v>0</v>
      </c>
      <c r="X62" s="316">
        <v>0</v>
      </c>
      <c r="Y62" s="316">
        <v>0</v>
      </c>
      <c r="Z62" s="316">
        <v>0</v>
      </c>
      <c r="AA62" s="316">
        <v>0</v>
      </c>
      <c r="AB62" s="345">
        <v>44</v>
      </c>
      <c r="AC62" s="345">
        <v>0</v>
      </c>
      <c r="AD62" s="345">
        <v>0</v>
      </c>
      <c r="AE62" s="345">
        <v>0</v>
      </c>
      <c r="AF62" s="345">
        <v>0</v>
      </c>
      <c r="AG62" s="345">
        <v>0</v>
      </c>
      <c r="AH62" s="345">
        <v>0</v>
      </c>
      <c r="AI62" s="345">
        <v>0</v>
      </c>
      <c r="AJ62" s="345"/>
      <c r="AK62" s="345">
        <v>0</v>
      </c>
      <c r="AL62" s="345">
        <v>0</v>
      </c>
      <c r="AM62" s="345">
        <v>0</v>
      </c>
      <c r="AN62" s="345">
        <v>0</v>
      </c>
      <c r="AO62" s="345">
        <v>0</v>
      </c>
      <c r="AP62" s="345">
        <v>0</v>
      </c>
      <c r="AQ62" s="345">
        <v>0</v>
      </c>
      <c r="AR62" s="345">
        <v>0</v>
      </c>
      <c r="AS62" s="345">
        <v>0</v>
      </c>
      <c r="AT62" s="316">
        <v>12</v>
      </c>
      <c r="AU62" s="316">
        <v>9</v>
      </c>
      <c r="AV62" s="325">
        <f t="shared" si="7"/>
        <v>2926</v>
      </c>
      <c r="AW62" s="316">
        <v>0</v>
      </c>
      <c r="AX62" s="316">
        <v>0</v>
      </c>
      <c r="AY62" s="316">
        <v>0</v>
      </c>
      <c r="AZ62" s="316">
        <v>0</v>
      </c>
      <c r="BA62" s="316">
        <v>0</v>
      </c>
      <c r="BB62" s="316">
        <v>0</v>
      </c>
      <c r="BC62" s="316">
        <v>0</v>
      </c>
      <c r="BD62" s="316">
        <v>0</v>
      </c>
      <c r="BE62" s="316">
        <v>0</v>
      </c>
      <c r="BF62" s="316">
        <v>0</v>
      </c>
      <c r="BG62" s="316">
        <v>0</v>
      </c>
      <c r="BH62" s="643">
        <v>0</v>
      </c>
      <c r="BI62" s="325">
        <f t="shared" si="8"/>
        <v>2926</v>
      </c>
      <c r="BL62" s="316">
        <v>1858</v>
      </c>
      <c r="BM62" s="345">
        <v>0</v>
      </c>
      <c r="BN62" s="316">
        <f t="shared" si="6"/>
        <v>1858</v>
      </c>
    </row>
    <row r="63" spans="1:66" s="321" customFormat="1" ht="16.149999999999999" customHeight="1" x14ac:dyDescent="0.2">
      <c r="A63" s="326" t="s">
        <v>136</v>
      </c>
      <c r="B63" s="311" t="s">
        <v>221</v>
      </c>
      <c r="C63" s="312">
        <f t="shared" si="5"/>
        <v>9213</v>
      </c>
      <c r="D63" s="312">
        <v>0</v>
      </c>
      <c r="E63" s="312">
        <v>0</v>
      </c>
      <c r="F63" s="312">
        <v>0</v>
      </c>
      <c r="G63" s="312">
        <v>0</v>
      </c>
      <c r="H63" s="312">
        <v>0</v>
      </c>
      <c r="I63" s="312">
        <v>0</v>
      </c>
      <c r="J63" s="312">
        <v>0</v>
      </c>
      <c r="K63" s="312">
        <v>0</v>
      </c>
      <c r="L63" s="312">
        <v>0</v>
      </c>
      <c r="M63" s="312">
        <v>0</v>
      </c>
      <c r="N63" s="312">
        <v>0</v>
      </c>
      <c r="O63" s="312">
        <v>0</v>
      </c>
      <c r="P63" s="312">
        <v>0</v>
      </c>
      <c r="Q63" s="312">
        <v>0</v>
      </c>
      <c r="R63" s="312">
        <v>0</v>
      </c>
      <c r="S63" s="312">
        <v>0</v>
      </c>
      <c r="T63" s="312">
        <v>0</v>
      </c>
      <c r="U63" s="312">
        <v>0</v>
      </c>
      <c r="V63" s="312">
        <v>0</v>
      </c>
      <c r="W63" s="312">
        <v>32</v>
      </c>
      <c r="X63" s="312">
        <v>2</v>
      </c>
      <c r="Y63" s="312">
        <v>0</v>
      </c>
      <c r="Z63" s="312">
        <v>0</v>
      </c>
      <c r="AA63" s="312">
        <v>0</v>
      </c>
      <c r="AB63" s="312">
        <v>0</v>
      </c>
      <c r="AC63" s="312">
        <v>0</v>
      </c>
      <c r="AD63" s="312">
        <v>0</v>
      </c>
      <c r="AE63" s="312">
        <v>0</v>
      </c>
      <c r="AF63" s="312">
        <v>0</v>
      </c>
      <c r="AG63" s="312">
        <v>0</v>
      </c>
      <c r="AH63" s="312">
        <v>1</v>
      </c>
      <c r="AI63" s="312">
        <v>0</v>
      </c>
      <c r="AJ63" s="312"/>
      <c r="AK63" s="312">
        <v>0</v>
      </c>
      <c r="AL63" s="312">
        <v>0</v>
      </c>
      <c r="AM63" s="312">
        <v>0</v>
      </c>
      <c r="AN63" s="312">
        <v>0</v>
      </c>
      <c r="AO63" s="312">
        <v>0</v>
      </c>
      <c r="AP63" s="312">
        <v>0</v>
      </c>
      <c r="AQ63" s="312">
        <v>0</v>
      </c>
      <c r="AR63" s="312">
        <v>0</v>
      </c>
      <c r="AS63" s="312">
        <v>0</v>
      </c>
      <c r="AT63" s="312">
        <v>23</v>
      </c>
      <c r="AU63" s="312">
        <v>14</v>
      </c>
      <c r="AV63" s="327">
        <f t="shared" si="7"/>
        <v>9285</v>
      </c>
      <c r="AW63" s="312">
        <v>0</v>
      </c>
      <c r="AX63" s="312">
        <v>0</v>
      </c>
      <c r="AY63" s="312">
        <v>0</v>
      </c>
      <c r="AZ63" s="312">
        <v>0</v>
      </c>
      <c r="BA63" s="312">
        <v>0</v>
      </c>
      <c r="BB63" s="312">
        <v>0</v>
      </c>
      <c r="BC63" s="312">
        <v>0</v>
      </c>
      <c r="BD63" s="312">
        <v>0</v>
      </c>
      <c r="BE63" s="312">
        <v>0</v>
      </c>
      <c r="BF63" s="312">
        <v>2</v>
      </c>
      <c r="BG63" s="312">
        <v>0</v>
      </c>
      <c r="BH63" s="312">
        <v>0</v>
      </c>
      <c r="BI63" s="327">
        <f t="shared" si="8"/>
        <v>9287</v>
      </c>
      <c r="BL63" s="312">
        <v>9213</v>
      </c>
      <c r="BM63" s="312">
        <v>0</v>
      </c>
      <c r="BN63" s="312">
        <f t="shared" si="6"/>
        <v>9213</v>
      </c>
    </row>
    <row r="64" spans="1:66" s="321" customFormat="1" ht="16.149999999999999" customHeight="1" x14ac:dyDescent="0.2">
      <c r="A64" s="326" t="s">
        <v>222</v>
      </c>
      <c r="B64" s="311" t="s">
        <v>223</v>
      </c>
      <c r="C64" s="312">
        <f t="shared" si="5"/>
        <v>7657</v>
      </c>
      <c r="D64" s="312">
        <v>0</v>
      </c>
      <c r="E64" s="312">
        <v>0</v>
      </c>
      <c r="F64" s="312">
        <v>0</v>
      </c>
      <c r="G64" s="312">
        <v>0</v>
      </c>
      <c r="H64" s="312">
        <v>0</v>
      </c>
      <c r="I64" s="312">
        <v>0</v>
      </c>
      <c r="J64" s="312">
        <v>0</v>
      </c>
      <c r="K64" s="312">
        <v>0</v>
      </c>
      <c r="L64" s="312">
        <v>0</v>
      </c>
      <c r="M64" s="312">
        <v>0</v>
      </c>
      <c r="N64" s="312">
        <v>0</v>
      </c>
      <c r="O64" s="312">
        <v>0</v>
      </c>
      <c r="P64" s="312">
        <v>0</v>
      </c>
      <c r="Q64" s="312">
        <v>0</v>
      </c>
      <c r="R64" s="312">
        <v>0</v>
      </c>
      <c r="S64" s="312">
        <v>0</v>
      </c>
      <c r="T64" s="312">
        <v>0</v>
      </c>
      <c r="U64" s="312">
        <v>0</v>
      </c>
      <c r="V64" s="312">
        <v>0</v>
      </c>
      <c r="W64" s="312">
        <v>0</v>
      </c>
      <c r="X64" s="312">
        <v>0</v>
      </c>
      <c r="Y64" s="312">
        <v>0</v>
      </c>
      <c r="Z64" s="312">
        <v>0</v>
      </c>
      <c r="AA64" s="312">
        <v>0</v>
      </c>
      <c r="AB64" s="312">
        <v>0</v>
      </c>
      <c r="AC64" s="312">
        <v>0</v>
      </c>
      <c r="AD64" s="312">
        <v>0</v>
      </c>
      <c r="AE64" s="312">
        <v>0</v>
      </c>
      <c r="AF64" s="312">
        <v>0</v>
      </c>
      <c r="AG64" s="312">
        <v>0</v>
      </c>
      <c r="AH64" s="312">
        <v>0</v>
      </c>
      <c r="AI64" s="312">
        <v>0</v>
      </c>
      <c r="AJ64" s="312"/>
      <c r="AK64" s="312">
        <v>0</v>
      </c>
      <c r="AL64" s="312">
        <v>0</v>
      </c>
      <c r="AM64" s="312">
        <v>0</v>
      </c>
      <c r="AN64" s="312">
        <v>0</v>
      </c>
      <c r="AO64" s="312">
        <v>0</v>
      </c>
      <c r="AP64" s="312">
        <v>0</v>
      </c>
      <c r="AQ64" s="312">
        <v>0</v>
      </c>
      <c r="AR64" s="312">
        <v>0</v>
      </c>
      <c r="AS64" s="312">
        <v>0</v>
      </c>
      <c r="AT64" s="312">
        <v>31</v>
      </c>
      <c r="AU64" s="312">
        <v>21</v>
      </c>
      <c r="AV64" s="327">
        <f t="shared" si="7"/>
        <v>7709</v>
      </c>
      <c r="AW64" s="312">
        <v>0</v>
      </c>
      <c r="AX64" s="312">
        <v>0</v>
      </c>
      <c r="AY64" s="312">
        <v>0</v>
      </c>
      <c r="AZ64" s="312">
        <v>0</v>
      </c>
      <c r="BA64" s="312">
        <v>0</v>
      </c>
      <c r="BB64" s="312">
        <v>0</v>
      </c>
      <c r="BC64" s="312">
        <v>0</v>
      </c>
      <c r="BD64" s="312">
        <v>0</v>
      </c>
      <c r="BE64" s="312">
        <v>0</v>
      </c>
      <c r="BF64" s="312">
        <v>6</v>
      </c>
      <c r="BG64" s="312">
        <v>0</v>
      </c>
      <c r="BH64" s="312">
        <v>0</v>
      </c>
      <c r="BI64" s="327">
        <f t="shared" si="8"/>
        <v>7715</v>
      </c>
      <c r="BL64" s="312">
        <v>7657</v>
      </c>
      <c r="BM64" s="312">
        <v>0</v>
      </c>
      <c r="BN64" s="312">
        <f t="shared" si="6"/>
        <v>7657</v>
      </c>
    </row>
    <row r="65" spans="1:66" s="321" customFormat="1" ht="16.149999999999999" customHeight="1" x14ac:dyDescent="0.2">
      <c r="A65" s="326" t="s">
        <v>137</v>
      </c>
      <c r="B65" s="311" t="s">
        <v>224</v>
      </c>
      <c r="C65" s="312">
        <f t="shared" si="5"/>
        <v>4758</v>
      </c>
      <c r="D65" s="312">
        <v>0</v>
      </c>
      <c r="E65" s="312">
        <v>0</v>
      </c>
      <c r="F65" s="312">
        <v>0</v>
      </c>
      <c r="G65" s="312">
        <v>0</v>
      </c>
      <c r="H65" s="312">
        <v>0</v>
      </c>
      <c r="I65" s="312">
        <v>0</v>
      </c>
      <c r="J65" s="312">
        <v>0</v>
      </c>
      <c r="K65" s="312">
        <v>0</v>
      </c>
      <c r="L65" s="312">
        <v>0</v>
      </c>
      <c r="M65" s="312">
        <v>0</v>
      </c>
      <c r="N65" s="312">
        <v>0</v>
      </c>
      <c r="O65" s="312">
        <v>0</v>
      </c>
      <c r="P65" s="312">
        <v>0</v>
      </c>
      <c r="Q65" s="312">
        <v>0</v>
      </c>
      <c r="R65" s="312">
        <v>0</v>
      </c>
      <c r="S65" s="312">
        <v>0</v>
      </c>
      <c r="T65" s="312">
        <v>0</v>
      </c>
      <c r="U65" s="312">
        <v>0</v>
      </c>
      <c r="V65" s="312">
        <v>0</v>
      </c>
      <c r="W65" s="312">
        <v>0</v>
      </c>
      <c r="X65" s="312">
        <v>0</v>
      </c>
      <c r="Y65" s="312">
        <v>0</v>
      </c>
      <c r="Z65" s="312">
        <v>0</v>
      </c>
      <c r="AA65" s="312">
        <v>0</v>
      </c>
      <c r="AB65" s="312">
        <v>0</v>
      </c>
      <c r="AC65" s="312">
        <v>0</v>
      </c>
      <c r="AD65" s="312">
        <v>0</v>
      </c>
      <c r="AE65" s="312">
        <v>0</v>
      </c>
      <c r="AF65" s="312">
        <v>0</v>
      </c>
      <c r="AG65" s="312">
        <v>0</v>
      </c>
      <c r="AH65" s="312">
        <v>0</v>
      </c>
      <c r="AI65" s="312">
        <v>0</v>
      </c>
      <c r="AJ65" s="312"/>
      <c r="AK65" s="312">
        <v>0</v>
      </c>
      <c r="AL65" s="312">
        <v>0</v>
      </c>
      <c r="AM65" s="312">
        <v>0</v>
      </c>
      <c r="AN65" s="312">
        <v>0</v>
      </c>
      <c r="AO65" s="312">
        <v>0</v>
      </c>
      <c r="AP65" s="312">
        <v>0</v>
      </c>
      <c r="AQ65" s="312">
        <v>0</v>
      </c>
      <c r="AR65" s="312">
        <v>0</v>
      </c>
      <c r="AS65" s="312">
        <v>0</v>
      </c>
      <c r="AT65" s="312">
        <v>20</v>
      </c>
      <c r="AU65" s="312">
        <v>42</v>
      </c>
      <c r="AV65" s="327">
        <f t="shared" si="7"/>
        <v>4820</v>
      </c>
      <c r="AW65" s="312">
        <v>0</v>
      </c>
      <c r="AX65" s="312">
        <v>0</v>
      </c>
      <c r="AY65" s="312">
        <v>0</v>
      </c>
      <c r="AZ65" s="312">
        <v>0</v>
      </c>
      <c r="BA65" s="312">
        <v>0</v>
      </c>
      <c r="BB65" s="312">
        <v>0</v>
      </c>
      <c r="BC65" s="312">
        <v>0</v>
      </c>
      <c r="BD65" s="312">
        <v>0</v>
      </c>
      <c r="BE65" s="312">
        <v>0</v>
      </c>
      <c r="BF65" s="312">
        <v>0</v>
      </c>
      <c r="BG65" s="312">
        <v>0</v>
      </c>
      <c r="BH65" s="312">
        <v>0</v>
      </c>
      <c r="BI65" s="327">
        <f t="shared" si="8"/>
        <v>4820</v>
      </c>
      <c r="BL65" s="312">
        <v>4758</v>
      </c>
      <c r="BM65" s="312">
        <v>0</v>
      </c>
      <c r="BN65" s="312">
        <f t="shared" si="6"/>
        <v>4758</v>
      </c>
    </row>
    <row r="66" spans="1:66" s="321" customFormat="1" ht="16.149999999999999" customHeight="1" x14ac:dyDescent="0.2">
      <c r="A66" s="328" t="s">
        <v>225</v>
      </c>
      <c r="B66" s="313" t="s">
        <v>226</v>
      </c>
      <c r="C66" s="314">
        <f t="shared" si="5"/>
        <v>5520</v>
      </c>
      <c r="D66" s="314">
        <v>0</v>
      </c>
      <c r="E66" s="314">
        <v>0</v>
      </c>
      <c r="F66" s="314">
        <v>0</v>
      </c>
      <c r="G66" s="314">
        <v>0</v>
      </c>
      <c r="H66" s="314">
        <v>0</v>
      </c>
      <c r="I66" s="314">
        <v>0</v>
      </c>
      <c r="J66" s="314">
        <v>0</v>
      </c>
      <c r="K66" s="314">
        <v>0</v>
      </c>
      <c r="L66" s="314">
        <v>0</v>
      </c>
      <c r="M66" s="314">
        <v>0</v>
      </c>
      <c r="N66" s="314">
        <v>0</v>
      </c>
      <c r="O66" s="314">
        <v>0</v>
      </c>
      <c r="P66" s="314">
        <v>0</v>
      </c>
      <c r="Q66" s="314">
        <v>0</v>
      </c>
      <c r="R66" s="314">
        <v>0</v>
      </c>
      <c r="S66" s="314">
        <v>0</v>
      </c>
      <c r="T66" s="314">
        <v>0</v>
      </c>
      <c r="U66" s="314">
        <v>0</v>
      </c>
      <c r="V66" s="314">
        <v>0</v>
      </c>
      <c r="W66" s="314">
        <v>0</v>
      </c>
      <c r="X66" s="314">
        <v>0</v>
      </c>
      <c r="Y66" s="314">
        <v>0</v>
      </c>
      <c r="Z66" s="314">
        <v>0</v>
      </c>
      <c r="AA66" s="314">
        <v>0</v>
      </c>
      <c r="AB66" s="314">
        <v>1</v>
      </c>
      <c r="AC66" s="314">
        <v>0</v>
      </c>
      <c r="AD66" s="314">
        <v>0</v>
      </c>
      <c r="AE66" s="314">
        <v>0</v>
      </c>
      <c r="AF66" s="314">
        <v>0</v>
      </c>
      <c r="AG66" s="314">
        <v>0</v>
      </c>
      <c r="AH66" s="314">
        <v>0</v>
      </c>
      <c r="AI66" s="314">
        <v>0</v>
      </c>
      <c r="AJ66" s="314"/>
      <c r="AK66" s="314">
        <v>0</v>
      </c>
      <c r="AL66" s="314">
        <v>0</v>
      </c>
      <c r="AM66" s="314">
        <v>0</v>
      </c>
      <c r="AN66" s="314">
        <v>0</v>
      </c>
      <c r="AO66" s="314">
        <v>0</v>
      </c>
      <c r="AP66" s="314">
        <v>0</v>
      </c>
      <c r="AQ66" s="314">
        <v>0</v>
      </c>
      <c r="AR66" s="314">
        <v>0</v>
      </c>
      <c r="AS66" s="314">
        <v>0</v>
      </c>
      <c r="AT66" s="314">
        <v>7</v>
      </c>
      <c r="AU66" s="314">
        <v>29</v>
      </c>
      <c r="AV66" s="329">
        <f t="shared" si="7"/>
        <v>5557</v>
      </c>
      <c r="AW66" s="314">
        <v>0</v>
      </c>
      <c r="AX66" s="314">
        <v>0</v>
      </c>
      <c r="AY66" s="314">
        <v>0</v>
      </c>
      <c r="AZ66" s="314">
        <v>0</v>
      </c>
      <c r="BA66" s="314">
        <v>0</v>
      </c>
      <c r="BB66" s="314">
        <v>0</v>
      </c>
      <c r="BC66" s="314">
        <v>0</v>
      </c>
      <c r="BD66" s="314">
        <v>0</v>
      </c>
      <c r="BE66" s="314">
        <v>0</v>
      </c>
      <c r="BF66" s="314">
        <v>1</v>
      </c>
      <c r="BG66" s="314">
        <v>0</v>
      </c>
      <c r="BH66" s="644">
        <v>0</v>
      </c>
      <c r="BI66" s="329">
        <f t="shared" si="8"/>
        <v>5558</v>
      </c>
      <c r="BL66" s="314">
        <v>5520</v>
      </c>
      <c r="BM66" s="314">
        <v>0</v>
      </c>
      <c r="BN66" s="314">
        <f t="shared" si="6"/>
        <v>5520</v>
      </c>
    </row>
    <row r="67" spans="1:66" s="321" customFormat="1" ht="16.149999999999999" customHeight="1" x14ac:dyDescent="0.2">
      <c r="A67" s="324" t="s">
        <v>138</v>
      </c>
      <c r="B67" s="315" t="s">
        <v>227</v>
      </c>
      <c r="C67" s="316">
        <f t="shared" si="5"/>
        <v>3778</v>
      </c>
      <c r="D67" s="316">
        <v>0</v>
      </c>
      <c r="E67" s="316">
        <v>2</v>
      </c>
      <c r="F67" s="316">
        <v>0</v>
      </c>
      <c r="G67" s="316">
        <v>0</v>
      </c>
      <c r="H67" s="316">
        <v>0</v>
      </c>
      <c r="I67" s="316">
        <v>0</v>
      </c>
      <c r="J67" s="316">
        <v>0</v>
      </c>
      <c r="K67" s="316">
        <v>0</v>
      </c>
      <c r="L67" s="316">
        <v>0</v>
      </c>
      <c r="M67" s="316">
        <v>13</v>
      </c>
      <c r="N67" s="316">
        <v>0</v>
      </c>
      <c r="O67" s="316">
        <v>1</v>
      </c>
      <c r="P67" s="316">
        <v>0</v>
      </c>
      <c r="Q67" s="316">
        <v>0</v>
      </c>
      <c r="R67" s="316">
        <v>0</v>
      </c>
      <c r="S67" s="316">
        <v>5</v>
      </c>
      <c r="T67" s="316">
        <v>51</v>
      </c>
      <c r="U67" s="316">
        <v>0</v>
      </c>
      <c r="V67" s="316">
        <v>0</v>
      </c>
      <c r="W67" s="316">
        <v>0</v>
      </c>
      <c r="X67" s="316">
        <v>0</v>
      </c>
      <c r="Y67" s="316">
        <v>0</v>
      </c>
      <c r="Z67" s="316">
        <v>0</v>
      </c>
      <c r="AA67" s="316">
        <v>1</v>
      </c>
      <c r="AB67" s="345">
        <v>0</v>
      </c>
      <c r="AC67" s="345">
        <v>0</v>
      </c>
      <c r="AD67" s="345">
        <v>0</v>
      </c>
      <c r="AE67" s="345">
        <v>0</v>
      </c>
      <c r="AF67" s="345">
        <v>0</v>
      </c>
      <c r="AG67" s="345">
        <v>0</v>
      </c>
      <c r="AH67" s="345">
        <v>0</v>
      </c>
      <c r="AI67" s="345">
        <v>0</v>
      </c>
      <c r="AJ67" s="345"/>
      <c r="AK67" s="345">
        <v>0</v>
      </c>
      <c r="AL67" s="345">
        <v>0</v>
      </c>
      <c r="AM67" s="345">
        <v>0</v>
      </c>
      <c r="AN67" s="345">
        <v>0</v>
      </c>
      <c r="AO67" s="345">
        <v>0</v>
      </c>
      <c r="AP67" s="345">
        <v>0</v>
      </c>
      <c r="AQ67" s="345">
        <v>0</v>
      </c>
      <c r="AR67" s="345">
        <v>0</v>
      </c>
      <c r="AS67" s="345">
        <v>0</v>
      </c>
      <c r="AT67" s="316">
        <v>11</v>
      </c>
      <c r="AU67" s="316">
        <v>27</v>
      </c>
      <c r="AV67" s="325">
        <f t="shared" si="7"/>
        <v>3889</v>
      </c>
      <c r="AW67" s="316">
        <v>0</v>
      </c>
      <c r="AX67" s="316">
        <v>0</v>
      </c>
      <c r="AY67" s="316">
        <v>0</v>
      </c>
      <c r="AZ67" s="316">
        <v>0</v>
      </c>
      <c r="BA67" s="316">
        <v>0</v>
      </c>
      <c r="BB67" s="316">
        <v>0</v>
      </c>
      <c r="BC67" s="316">
        <v>0</v>
      </c>
      <c r="BD67" s="316">
        <v>0</v>
      </c>
      <c r="BE67" s="316">
        <v>0</v>
      </c>
      <c r="BF67" s="316">
        <v>2</v>
      </c>
      <c r="BG67" s="316">
        <v>0</v>
      </c>
      <c r="BH67" s="643">
        <v>7</v>
      </c>
      <c r="BI67" s="325">
        <f t="shared" si="8"/>
        <v>3898</v>
      </c>
      <c r="BL67" s="316">
        <v>3778</v>
      </c>
      <c r="BM67" s="345">
        <v>0</v>
      </c>
      <c r="BN67" s="316">
        <f t="shared" si="6"/>
        <v>3778</v>
      </c>
    </row>
    <row r="68" spans="1:66" s="321" customFormat="1" ht="16.149999999999999" customHeight="1" x14ac:dyDescent="0.2">
      <c r="A68" s="326" t="s">
        <v>228</v>
      </c>
      <c r="B68" s="311" t="s">
        <v>229</v>
      </c>
      <c r="C68" s="312">
        <f t="shared" si="5"/>
        <v>1819</v>
      </c>
      <c r="D68" s="312">
        <v>0</v>
      </c>
      <c r="E68" s="312">
        <v>0</v>
      </c>
      <c r="F68" s="312">
        <v>0</v>
      </c>
      <c r="G68" s="312">
        <v>0</v>
      </c>
      <c r="H68" s="312">
        <v>0</v>
      </c>
      <c r="I68" s="312">
        <v>0</v>
      </c>
      <c r="J68" s="312">
        <v>0</v>
      </c>
      <c r="K68" s="312">
        <v>0</v>
      </c>
      <c r="L68" s="312">
        <v>0</v>
      </c>
      <c r="M68" s="312">
        <v>0</v>
      </c>
      <c r="N68" s="312">
        <v>0</v>
      </c>
      <c r="O68" s="312">
        <v>0</v>
      </c>
      <c r="P68" s="312">
        <v>0</v>
      </c>
      <c r="Q68" s="312">
        <v>0</v>
      </c>
      <c r="R68" s="312">
        <v>0</v>
      </c>
      <c r="S68" s="312">
        <v>0</v>
      </c>
      <c r="T68" s="312">
        <v>0</v>
      </c>
      <c r="U68" s="312">
        <v>0</v>
      </c>
      <c r="V68" s="312">
        <v>0</v>
      </c>
      <c r="W68" s="312">
        <v>0</v>
      </c>
      <c r="X68" s="312">
        <v>0</v>
      </c>
      <c r="Y68" s="312">
        <v>0</v>
      </c>
      <c r="Z68" s="312">
        <v>0</v>
      </c>
      <c r="AA68" s="312">
        <v>0</v>
      </c>
      <c r="AB68" s="312">
        <v>0</v>
      </c>
      <c r="AC68" s="312">
        <v>0</v>
      </c>
      <c r="AD68" s="312">
        <v>0</v>
      </c>
      <c r="AE68" s="312">
        <v>0</v>
      </c>
      <c r="AF68" s="312">
        <v>0</v>
      </c>
      <c r="AG68" s="312">
        <v>0</v>
      </c>
      <c r="AH68" s="312">
        <v>0</v>
      </c>
      <c r="AI68" s="312">
        <v>0</v>
      </c>
      <c r="AJ68" s="312"/>
      <c r="AK68" s="312">
        <v>0</v>
      </c>
      <c r="AL68" s="312">
        <v>0</v>
      </c>
      <c r="AM68" s="312">
        <v>0</v>
      </c>
      <c r="AN68" s="312">
        <v>0</v>
      </c>
      <c r="AO68" s="312">
        <v>0</v>
      </c>
      <c r="AP68" s="312">
        <v>0</v>
      </c>
      <c r="AQ68" s="312">
        <v>0</v>
      </c>
      <c r="AR68" s="312">
        <v>0</v>
      </c>
      <c r="AS68" s="312">
        <v>0</v>
      </c>
      <c r="AT68" s="312">
        <v>3</v>
      </c>
      <c r="AU68" s="312">
        <v>15</v>
      </c>
      <c r="AV68" s="327">
        <f t="shared" si="7"/>
        <v>1837</v>
      </c>
      <c r="AW68" s="312">
        <v>0</v>
      </c>
      <c r="AX68" s="312">
        <v>0</v>
      </c>
      <c r="AY68" s="312">
        <v>0</v>
      </c>
      <c r="AZ68" s="312">
        <v>0</v>
      </c>
      <c r="BA68" s="312">
        <v>33</v>
      </c>
      <c r="BB68" s="312">
        <v>0</v>
      </c>
      <c r="BC68" s="312">
        <v>0</v>
      </c>
      <c r="BD68" s="312">
        <v>0</v>
      </c>
      <c r="BE68" s="312">
        <v>0</v>
      </c>
      <c r="BF68" s="312">
        <v>1</v>
      </c>
      <c r="BG68" s="312">
        <v>0</v>
      </c>
      <c r="BH68" s="312">
        <v>0</v>
      </c>
      <c r="BI68" s="327">
        <f t="shared" si="8"/>
        <v>1871</v>
      </c>
      <c r="BL68" s="312">
        <v>1819</v>
      </c>
      <c r="BM68" s="312">
        <v>0</v>
      </c>
      <c r="BN68" s="312">
        <f t="shared" si="6"/>
        <v>1819</v>
      </c>
    </row>
    <row r="69" spans="1:66" s="321" customFormat="1" ht="16.149999999999999" customHeight="1" x14ac:dyDescent="0.2">
      <c r="A69" s="326" t="s">
        <v>230</v>
      </c>
      <c r="B69" s="311" t="s">
        <v>231</v>
      </c>
      <c r="C69" s="312">
        <f t="shared" si="5"/>
        <v>2050</v>
      </c>
      <c r="D69" s="312">
        <v>0</v>
      </c>
      <c r="E69" s="312">
        <v>0</v>
      </c>
      <c r="F69" s="312">
        <v>0</v>
      </c>
      <c r="G69" s="312">
        <v>0</v>
      </c>
      <c r="H69" s="312">
        <v>0</v>
      </c>
      <c r="I69" s="312">
        <v>0</v>
      </c>
      <c r="J69" s="312">
        <v>0</v>
      </c>
      <c r="K69" s="312">
        <v>0</v>
      </c>
      <c r="L69" s="312">
        <v>0</v>
      </c>
      <c r="M69" s="312">
        <v>3</v>
      </c>
      <c r="N69" s="312">
        <v>0</v>
      </c>
      <c r="O69" s="312">
        <v>0</v>
      </c>
      <c r="P69" s="312">
        <v>0</v>
      </c>
      <c r="Q69" s="312">
        <v>0</v>
      </c>
      <c r="R69" s="312">
        <v>0</v>
      </c>
      <c r="S69" s="312">
        <v>0</v>
      </c>
      <c r="T69" s="312">
        <v>0</v>
      </c>
      <c r="U69" s="312">
        <v>0</v>
      </c>
      <c r="V69" s="312">
        <v>0</v>
      </c>
      <c r="W69" s="312">
        <v>0</v>
      </c>
      <c r="X69" s="312">
        <v>0</v>
      </c>
      <c r="Y69" s="312">
        <v>0</v>
      </c>
      <c r="Z69" s="312">
        <v>0</v>
      </c>
      <c r="AA69" s="312">
        <v>0</v>
      </c>
      <c r="AB69" s="312">
        <v>0</v>
      </c>
      <c r="AC69" s="312">
        <v>0</v>
      </c>
      <c r="AD69" s="312">
        <v>0</v>
      </c>
      <c r="AE69" s="312">
        <v>0</v>
      </c>
      <c r="AF69" s="312">
        <v>0</v>
      </c>
      <c r="AG69" s="312">
        <v>0</v>
      </c>
      <c r="AH69" s="312">
        <v>0</v>
      </c>
      <c r="AI69" s="312">
        <v>0</v>
      </c>
      <c r="AJ69" s="312"/>
      <c r="AK69" s="312">
        <v>0</v>
      </c>
      <c r="AL69" s="312">
        <v>0</v>
      </c>
      <c r="AM69" s="312">
        <v>0</v>
      </c>
      <c r="AN69" s="312">
        <v>0</v>
      </c>
      <c r="AO69" s="312">
        <v>0</v>
      </c>
      <c r="AP69" s="312">
        <v>0</v>
      </c>
      <c r="AQ69" s="312">
        <v>0</v>
      </c>
      <c r="AR69" s="312">
        <v>0</v>
      </c>
      <c r="AS69" s="312">
        <v>0</v>
      </c>
      <c r="AT69" s="312">
        <v>8</v>
      </c>
      <c r="AU69" s="312">
        <v>8</v>
      </c>
      <c r="AV69" s="327">
        <f t="shared" si="7"/>
        <v>2069</v>
      </c>
      <c r="AW69" s="312">
        <v>0</v>
      </c>
      <c r="AX69" s="312">
        <v>0</v>
      </c>
      <c r="AY69" s="312">
        <v>0</v>
      </c>
      <c r="AZ69" s="312">
        <v>0</v>
      </c>
      <c r="BA69" s="312">
        <v>0</v>
      </c>
      <c r="BB69" s="312">
        <v>0</v>
      </c>
      <c r="BC69" s="312">
        <v>0</v>
      </c>
      <c r="BD69" s="312">
        <v>0</v>
      </c>
      <c r="BE69" s="312">
        <v>0</v>
      </c>
      <c r="BF69" s="312">
        <v>2</v>
      </c>
      <c r="BG69" s="312">
        <v>0</v>
      </c>
      <c r="BH69" s="312">
        <v>1</v>
      </c>
      <c r="BI69" s="327">
        <f t="shared" si="8"/>
        <v>2072</v>
      </c>
      <c r="BL69" s="312">
        <v>2050</v>
      </c>
      <c r="BM69" s="312">
        <v>0</v>
      </c>
      <c r="BN69" s="312">
        <f t="shared" si="6"/>
        <v>2050</v>
      </c>
    </row>
    <row r="70" spans="1:66" s="321" customFormat="1" ht="16.149999999999999" customHeight="1" x14ac:dyDescent="0.2">
      <c r="A70" s="326" t="s">
        <v>232</v>
      </c>
      <c r="B70" s="311" t="s">
        <v>233</v>
      </c>
      <c r="C70" s="312">
        <f t="shared" si="5"/>
        <v>1880</v>
      </c>
      <c r="D70" s="312">
        <v>0</v>
      </c>
      <c r="E70" s="312">
        <v>0</v>
      </c>
      <c r="F70" s="312">
        <v>0</v>
      </c>
      <c r="G70" s="312">
        <v>0</v>
      </c>
      <c r="H70" s="312">
        <v>0</v>
      </c>
      <c r="I70" s="312">
        <v>0</v>
      </c>
      <c r="J70" s="312">
        <v>0</v>
      </c>
      <c r="K70" s="312">
        <v>0</v>
      </c>
      <c r="L70" s="312">
        <v>0</v>
      </c>
      <c r="M70" s="312">
        <v>0</v>
      </c>
      <c r="N70" s="312">
        <v>0</v>
      </c>
      <c r="O70" s="312">
        <v>0</v>
      </c>
      <c r="P70" s="312">
        <v>0</v>
      </c>
      <c r="Q70" s="312">
        <v>0</v>
      </c>
      <c r="R70" s="312">
        <v>0</v>
      </c>
      <c r="S70" s="312">
        <v>0</v>
      </c>
      <c r="T70" s="312">
        <v>0</v>
      </c>
      <c r="U70" s="312">
        <v>0</v>
      </c>
      <c r="V70" s="312">
        <v>0</v>
      </c>
      <c r="W70" s="312">
        <v>0</v>
      </c>
      <c r="X70" s="312">
        <v>0</v>
      </c>
      <c r="Y70" s="312">
        <v>0</v>
      </c>
      <c r="Z70" s="312">
        <v>0</v>
      </c>
      <c r="AA70" s="312">
        <v>0</v>
      </c>
      <c r="AB70" s="312">
        <v>1</v>
      </c>
      <c r="AC70" s="312">
        <v>0</v>
      </c>
      <c r="AD70" s="312">
        <v>0</v>
      </c>
      <c r="AE70" s="312">
        <v>0</v>
      </c>
      <c r="AF70" s="312">
        <v>0</v>
      </c>
      <c r="AG70" s="312">
        <v>0</v>
      </c>
      <c r="AH70" s="312">
        <v>0</v>
      </c>
      <c r="AI70" s="312">
        <v>0</v>
      </c>
      <c r="AJ70" s="312"/>
      <c r="AK70" s="312">
        <v>0</v>
      </c>
      <c r="AL70" s="312">
        <v>0</v>
      </c>
      <c r="AM70" s="312">
        <v>0</v>
      </c>
      <c r="AN70" s="312">
        <v>0</v>
      </c>
      <c r="AO70" s="312">
        <v>0</v>
      </c>
      <c r="AP70" s="312">
        <v>0</v>
      </c>
      <c r="AQ70" s="312">
        <v>0</v>
      </c>
      <c r="AR70" s="312">
        <v>0</v>
      </c>
      <c r="AS70" s="312">
        <v>0</v>
      </c>
      <c r="AT70" s="312">
        <v>8</v>
      </c>
      <c r="AU70" s="312">
        <v>5</v>
      </c>
      <c r="AV70" s="327">
        <f t="shared" si="7"/>
        <v>1894</v>
      </c>
      <c r="AW70" s="312">
        <v>0</v>
      </c>
      <c r="AX70" s="312">
        <v>0</v>
      </c>
      <c r="AY70" s="312">
        <v>0</v>
      </c>
      <c r="AZ70" s="312">
        <v>0</v>
      </c>
      <c r="BA70" s="312">
        <v>0</v>
      </c>
      <c r="BB70" s="312">
        <v>0</v>
      </c>
      <c r="BC70" s="312">
        <v>0</v>
      </c>
      <c r="BD70" s="312">
        <v>0</v>
      </c>
      <c r="BE70" s="312">
        <v>0</v>
      </c>
      <c r="BF70" s="312">
        <v>0</v>
      </c>
      <c r="BG70" s="312">
        <v>0</v>
      </c>
      <c r="BH70" s="312">
        <v>0</v>
      </c>
      <c r="BI70" s="327">
        <f t="shared" si="8"/>
        <v>1894</v>
      </c>
      <c r="BL70" s="312">
        <v>1880</v>
      </c>
      <c r="BM70" s="312">
        <v>0</v>
      </c>
      <c r="BN70" s="312">
        <f t="shared" si="6"/>
        <v>1880</v>
      </c>
    </row>
    <row r="71" spans="1:66" s="321" customFormat="1" ht="16.149999999999999" customHeight="1" x14ac:dyDescent="0.2">
      <c r="A71" s="328" t="s">
        <v>139</v>
      </c>
      <c r="B71" s="313" t="s">
        <v>234</v>
      </c>
      <c r="C71" s="314">
        <f t="shared" si="5"/>
        <v>7814</v>
      </c>
      <c r="D71" s="314">
        <v>0</v>
      </c>
      <c r="E71" s="314">
        <v>0</v>
      </c>
      <c r="F71" s="314">
        <v>0</v>
      </c>
      <c r="G71" s="314">
        <v>0</v>
      </c>
      <c r="H71" s="314">
        <v>0</v>
      </c>
      <c r="I71" s="314">
        <v>0</v>
      </c>
      <c r="J71" s="314">
        <v>0</v>
      </c>
      <c r="K71" s="314">
        <v>0</v>
      </c>
      <c r="L71" s="314">
        <v>0</v>
      </c>
      <c r="M71" s="314">
        <v>0</v>
      </c>
      <c r="N71" s="314">
        <v>0</v>
      </c>
      <c r="O71" s="314">
        <v>0</v>
      </c>
      <c r="P71" s="314">
        <v>0</v>
      </c>
      <c r="Q71" s="314">
        <v>0</v>
      </c>
      <c r="R71" s="314">
        <v>0</v>
      </c>
      <c r="S71" s="314">
        <v>0</v>
      </c>
      <c r="T71" s="314">
        <v>0</v>
      </c>
      <c r="U71" s="314">
        <v>0</v>
      </c>
      <c r="V71" s="314">
        <v>0</v>
      </c>
      <c r="W71" s="314">
        <v>0</v>
      </c>
      <c r="X71" s="314">
        <v>0</v>
      </c>
      <c r="Y71" s="314">
        <v>0</v>
      </c>
      <c r="Z71" s="314">
        <v>0</v>
      </c>
      <c r="AA71" s="314">
        <v>0</v>
      </c>
      <c r="AB71" s="314">
        <v>0</v>
      </c>
      <c r="AC71" s="314">
        <v>0</v>
      </c>
      <c r="AD71" s="314">
        <v>0</v>
      </c>
      <c r="AE71" s="314">
        <v>0</v>
      </c>
      <c r="AF71" s="314">
        <v>0</v>
      </c>
      <c r="AG71" s="314">
        <v>0</v>
      </c>
      <c r="AH71" s="314">
        <v>0</v>
      </c>
      <c r="AI71" s="314">
        <v>0</v>
      </c>
      <c r="AJ71" s="314"/>
      <c r="AK71" s="314">
        <v>0</v>
      </c>
      <c r="AL71" s="314">
        <v>0</v>
      </c>
      <c r="AM71" s="314">
        <v>0</v>
      </c>
      <c r="AN71" s="314">
        <v>0</v>
      </c>
      <c r="AO71" s="314">
        <v>0</v>
      </c>
      <c r="AP71" s="314">
        <v>0</v>
      </c>
      <c r="AQ71" s="314">
        <v>0</v>
      </c>
      <c r="AR71" s="314">
        <v>0</v>
      </c>
      <c r="AS71" s="314">
        <v>0</v>
      </c>
      <c r="AT71" s="314">
        <v>5</v>
      </c>
      <c r="AU71" s="314">
        <v>4</v>
      </c>
      <c r="AV71" s="329">
        <f t="shared" ref="AV71:AV75" si="9">SUM(C71:AU71)</f>
        <v>7823</v>
      </c>
      <c r="AW71" s="314">
        <v>171</v>
      </c>
      <c r="AX71" s="314">
        <v>0</v>
      </c>
      <c r="AY71" s="314">
        <v>0</v>
      </c>
      <c r="AZ71" s="314">
        <v>0</v>
      </c>
      <c r="BA71" s="314">
        <v>1</v>
      </c>
      <c r="BB71" s="314">
        <v>0</v>
      </c>
      <c r="BC71" s="314">
        <v>0</v>
      </c>
      <c r="BD71" s="314">
        <v>0</v>
      </c>
      <c r="BE71" s="314">
        <v>0</v>
      </c>
      <c r="BF71" s="314">
        <v>2</v>
      </c>
      <c r="BG71" s="314">
        <v>0</v>
      </c>
      <c r="BH71" s="644">
        <v>1</v>
      </c>
      <c r="BI71" s="329">
        <f>SUM(AV71:BH71)</f>
        <v>7998</v>
      </c>
      <c r="BL71" s="314">
        <v>7814</v>
      </c>
      <c r="BM71" s="314">
        <v>0</v>
      </c>
      <c r="BN71" s="314">
        <f t="shared" si="6"/>
        <v>7814</v>
      </c>
    </row>
    <row r="72" spans="1:66" s="321" customFormat="1" ht="16.149999999999999" customHeight="1" x14ac:dyDescent="0.2">
      <c r="A72" s="324" t="s">
        <v>140</v>
      </c>
      <c r="B72" s="315" t="s">
        <v>235</v>
      </c>
      <c r="C72" s="316">
        <f t="shared" ref="C72:C75" si="10">BN72</f>
        <v>1850</v>
      </c>
      <c r="D72" s="316">
        <v>0</v>
      </c>
      <c r="E72" s="316">
        <v>0</v>
      </c>
      <c r="F72" s="316">
        <v>0</v>
      </c>
      <c r="G72" s="316">
        <v>0</v>
      </c>
      <c r="H72" s="316">
        <v>0</v>
      </c>
      <c r="I72" s="316">
        <v>0</v>
      </c>
      <c r="J72" s="316">
        <v>0</v>
      </c>
      <c r="K72" s="316">
        <v>0</v>
      </c>
      <c r="L72" s="316">
        <v>0</v>
      </c>
      <c r="M72" s="316">
        <v>0</v>
      </c>
      <c r="N72" s="316">
        <v>0</v>
      </c>
      <c r="O72" s="316">
        <v>0</v>
      </c>
      <c r="P72" s="316">
        <v>0</v>
      </c>
      <c r="Q72" s="316">
        <v>0</v>
      </c>
      <c r="R72" s="316">
        <v>0</v>
      </c>
      <c r="S72" s="316">
        <v>0</v>
      </c>
      <c r="T72" s="316">
        <v>0</v>
      </c>
      <c r="U72" s="316">
        <v>0</v>
      </c>
      <c r="V72" s="316">
        <v>0</v>
      </c>
      <c r="W72" s="316">
        <v>0</v>
      </c>
      <c r="X72" s="316">
        <v>0</v>
      </c>
      <c r="Y72" s="316">
        <v>0</v>
      </c>
      <c r="Z72" s="316">
        <v>0</v>
      </c>
      <c r="AA72" s="316">
        <v>0</v>
      </c>
      <c r="AB72" s="345">
        <v>0</v>
      </c>
      <c r="AC72" s="345">
        <v>0</v>
      </c>
      <c r="AD72" s="345">
        <v>0</v>
      </c>
      <c r="AE72" s="345">
        <v>0</v>
      </c>
      <c r="AF72" s="345">
        <v>0</v>
      </c>
      <c r="AG72" s="345">
        <v>0</v>
      </c>
      <c r="AH72" s="345">
        <v>0</v>
      </c>
      <c r="AI72" s="345">
        <v>0</v>
      </c>
      <c r="AJ72" s="345"/>
      <c r="AK72" s="345">
        <v>0</v>
      </c>
      <c r="AL72" s="345">
        <v>0</v>
      </c>
      <c r="AM72" s="345">
        <v>0</v>
      </c>
      <c r="AN72" s="345">
        <v>0</v>
      </c>
      <c r="AO72" s="345">
        <v>0</v>
      </c>
      <c r="AP72" s="345">
        <v>0</v>
      </c>
      <c r="AQ72" s="345">
        <v>0</v>
      </c>
      <c r="AR72" s="345">
        <v>0</v>
      </c>
      <c r="AS72" s="345">
        <v>0</v>
      </c>
      <c r="AT72" s="316">
        <v>13</v>
      </c>
      <c r="AU72" s="316">
        <v>23</v>
      </c>
      <c r="AV72" s="325">
        <f t="shared" si="9"/>
        <v>1886</v>
      </c>
      <c r="AW72" s="316">
        <v>0</v>
      </c>
      <c r="AX72" s="316">
        <v>0</v>
      </c>
      <c r="AY72" s="316">
        <v>0</v>
      </c>
      <c r="AZ72" s="316">
        <v>0</v>
      </c>
      <c r="BA72" s="316">
        <v>0</v>
      </c>
      <c r="BB72" s="316">
        <v>0</v>
      </c>
      <c r="BC72" s="316">
        <v>0</v>
      </c>
      <c r="BD72" s="316">
        <v>0</v>
      </c>
      <c r="BE72" s="316">
        <v>0</v>
      </c>
      <c r="BF72" s="316">
        <v>0</v>
      </c>
      <c r="BG72" s="316">
        <v>0</v>
      </c>
      <c r="BH72" s="643">
        <v>0</v>
      </c>
      <c r="BI72" s="325">
        <f>SUM(AV72:BH72)</f>
        <v>1886</v>
      </c>
      <c r="BL72" s="316">
        <v>1850</v>
      </c>
      <c r="BM72" s="345">
        <v>0</v>
      </c>
      <c r="BN72" s="316">
        <f t="shared" ref="BN72:BN75" si="11">BL72+BM72</f>
        <v>1850</v>
      </c>
    </row>
    <row r="73" spans="1:66" s="321" customFormat="1" ht="16.149999999999999" customHeight="1" x14ac:dyDescent="0.2">
      <c r="A73" s="326" t="s">
        <v>236</v>
      </c>
      <c r="B73" s="311" t="s">
        <v>237</v>
      </c>
      <c r="C73" s="312">
        <f t="shared" si="10"/>
        <v>5296</v>
      </c>
      <c r="D73" s="312">
        <v>0</v>
      </c>
      <c r="E73" s="312">
        <v>4</v>
      </c>
      <c r="F73" s="312">
        <v>0</v>
      </c>
      <c r="G73" s="312">
        <v>0</v>
      </c>
      <c r="H73" s="312">
        <v>0</v>
      </c>
      <c r="I73" s="312">
        <v>0</v>
      </c>
      <c r="J73" s="312">
        <v>0</v>
      </c>
      <c r="K73" s="312">
        <v>0</v>
      </c>
      <c r="L73" s="312">
        <v>0</v>
      </c>
      <c r="M73" s="312">
        <v>8</v>
      </c>
      <c r="N73" s="312">
        <v>0</v>
      </c>
      <c r="O73" s="312">
        <v>0</v>
      </c>
      <c r="P73" s="312">
        <v>0</v>
      </c>
      <c r="Q73" s="312">
        <v>6</v>
      </c>
      <c r="R73" s="312">
        <v>0</v>
      </c>
      <c r="S73" s="312">
        <v>16</v>
      </c>
      <c r="T73" s="312">
        <v>0</v>
      </c>
      <c r="U73" s="312">
        <v>0</v>
      </c>
      <c r="V73" s="312">
        <v>0</v>
      </c>
      <c r="W73" s="312">
        <v>0</v>
      </c>
      <c r="X73" s="312">
        <v>0</v>
      </c>
      <c r="Y73" s="312">
        <v>0</v>
      </c>
      <c r="Z73" s="312">
        <v>0</v>
      </c>
      <c r="AA73" s="312">
        <v>0</v>
      </c>
      <c r="AB73" s="312">
        <v>0</v>
      </c>
      <c r="AC73" s="312">
        <v>0</v>
      </c>
      <c r="AD73" s="312">
        <v>0</v>
      </c>
      <c r="AE73" s="312">
        <v>0</v>
      </c>
      <c r="AF73" s="312">
        <v>0</v>
      </c>
      <c r="AG73" s="312">
        <v>0</v>
      </c>
      <c r="AH73" s="312">
        <v>0</v>
      </c>
      <c r="AI73" s="312">
        <v>0</v>
      </c>
      <c r="AJ73" s="312"/>
      <c r="AK73" s="312">
        <v>0</v>
      </c>
      <c r="AL73" s="312">
        <v>0</v>
      </c>
      <c r="AM73" s="312">
        <v>0</v>
      </c>
      <c r="AN73" s="312">
        <v>0</v>
      </c>
      <c r="AO73" s="312">
        <v>0</v>
      </c>
      <c r="AP73" s="312">
        <v>0</v>
      </c>
      <c r="AQ73" s="312">
        <v>0</v>
      </c>
      <c r="AR73" s="312">
        <v>0</v>
      </c>
      <c r="AS73" s="312">
        <v>0</v>
      </c>
      <c r="AT73" s="312">
        <v>10</v>
      </c>
      <c r="AU73" s="312">
        <v>31</v>
      </c>
      <c r="AV73" s="327">
        <f t="shared" si="9"/>
        <v>5371</v>
      </c>
      <c r="AW73" s="312">
        <v>0</v>
      </c>
      <c r="AX73" s="312">
        <v>0</v>
      </c>
      <c r="AY73" s="312">
        <v>0</v>
      </c>
      <c r="AZ73" s="312">
        <v>0</v>
      </c>
      <c r="BA73" s="312">
        <v>0</v>
      </c>
      <c r="BB73" s="312">
        <v>0</v>
      </c>
      <c r="BC73" s="312">
        <v>0</v>
      </c>
      <c r="BD73" s="312">
        <v>0</v>
      </c>
      <c r="BE73" s="312">
        <v>0</v>
      </c>
      <c r="BF73" s="312">
        <v>1</v>
      </c>
      <c r="BG73" s="312">
        <v>0</v>
      </c>
      <c r="BH73" s="312">
        <v>1</v>
      </c>
      <c r="BI73" s="327">
        <f>SUM(AV73:BH73)</f>
        <v>5373</v>
      </c>
      <c r="BL73" s="312">
        <v>5296</v>
      </c>
      <c r="BM73" s="312">
        <v>0</v>
      </c>
      <c r="BN73" s="312">
        <f t="shared" si="11"/>
        <v>5296</v>
      </c>
    </row>
    <row r="74" spans="1:66" s="321" customFormat="1" ht="16.149999999999999" customHeight="1" x14ac:dyDescent="0.2">
      <c r="A74" s="326" t="s">
        <v>141</v>
      </c>
      <c r="B74" s="311" t="s">
        <v>238</v>
      </c>
      <c r="C74" s="312">
        <f t="shared" si="10"/>
        <v>1090</v>
      </c>
      <c r="D74" s="312">
        <v>0</v>
      </c>
      <c r="E74" s="312">
        <v>11</v>
      </c>
      <c r="F74" s="312">
        <v>0</v>
      </c>
      <c r="G74" s="312">
        <v>0</v>
      </c>
      <c r="H74" s="312">
        <v>0</v>
      </c>
      <c r="I74" s="312">
        <v>0</v>
      </c>
      <c r="J74" s="312">
        <v>0</v>
      </c>
      <c r="K74" s="312">
        <v>0</v>
      </c>
      <c r="L74" s="312">
        <v>0</v>
      </c>
      <c r="M74" s="312">
        <v>17</v>
      </c>
      <c r="N74" s="312">
        <v>0</v>
      </c>
      <c r="O74" s="312">
        <v>1</v>
      </c>
      <c r="P74" s="312">
        <v>0</v>
      </c>
      <c r="Q74" s="312">
        <v>149</v>
      </c>
      <c r="R74" s="312">
        <v>0</v>
      </c>
      <c r="S74" s="312">
        <v>248</v>
      </c>
      <c r="T74" s="312">
        <v>0</v>
      </c>
      <c r="U74" s="312">
        <v>0</v>
      </c>
      <c r="V74" s="312">
        <v>0</v>
      </c>
      <c r="W74" s="312">
        <v>0</v>
      </c>
      <c r="X74" s="312">
        <v>0</v>
      </c>
      <c r="Y74" s="312">
        <v>0</v>
      </c>
      <c r="Z74" s="312">
        <v>0</v>
      </c>
      <c r="AA74" s="312">
        <v>8</v>
      </c>
      <c r="AB74" s="312">
        <v>0</v>
      </c>
      <c r="AC74" s="312">
        <v>0</v>
      </c>
      <c r="AD74" s="312">
        <v>0</v>
      </c>
      <c r="AE74" s="312">
        <v>0</v>
      </c>
      <c r="AF74" s="312">
        <v>0</v>
      </c>
      <c r="AG74" s="312">
        <v>0</v>
      </c>
      <c r="AH74" s="312">
        <v>0</v>
      </c>
      <c r="AI74" s="312">
        <v>6</v>
      </c>
      <c r="AJ74" s="312"/>
      <c r="AK74" s="312">
        <v>0</v>
      </c>
      <c r="AL74" s="312">
        <v>0</v>
      </c>
      <c r="AM74" s="312">
        <v>1</v>
      </c>
      <c r="AN74" s="312">
        <v>0</v>
      </c>
      <c r="AO74" s="312">
        <v>0</v>
      </c>
      <c r="AP74" s="312">
        <v>0</v>
      </c>
      <c r="AQ74" s="312">
        <v>0</v>
      </c>
      <c r="AR74" s="312">
        <v>0</v>
      </c>
      <c r="AS74" s="312">
        <v>0</v>
      </c>
      <c r="AT74" s="312">
        <v>3</v>
      </c>
      <c r="AU74" s="312">
        <v>9</v>
      </c>
      <c r="AV74" s="327">
        <f t="shared" si="9"/>
        <v>1543</v>
      </c>
      <c r="AW74" s="312">
        <v>0</v>
      </c>
      <c r="AX74" s="312">
        <v>0</v>
      </c>
      <c r="AY74" s="312">
        <v>0</v>
      </c>
      <c r="AZ74" s="312">
        <v>0</v>
      </c>
      <c r="BA74" s="312">
        <v>0</v>
      </c>
      <c r="BB74" s="312">
        <v>0</v>
      </c>
      <c r="BC74" s="312">
        <v>0</v>
      </c>
      <c r="BD74" s="312">
        <v>0</v>
      </c>
      <c r="BE74" s="312">
        <v>0</v>
      </c>
      <c r="BF74" s="312">
        <v>0</v>
      </c>
      <c r="BG74" s="312">
        <v>0</v>
      </c>
      <c r="BH74" s="312">
        <v>0</v>
      </c>
      <c r="BI74" s="327">
        <f>SUM(AV74:BH74)</f>
        <v>1543</v>
      </c>
      <c r="BL74" s="312">
        <v>1081</v>
      </c>
      <c r="BM74" s="312">
        <v>9</v>
      </c>
      <c r="BN74" s="312">
        <f t="shared" si="11"/>
        <v>1090</v>
      </c>
    </row>
    <row r="75" spans="1:66" s="321" customFormat="1" ht="16.149999999999999" customHeight="1" x14ac:dyDescent="0.2">
      <c r="A75" s="326" t="s">
        <v>239</v>
      </c>
      <c r="B75" s="311" t="s">
        <v>240</v>
      </c>
      <c r="C75" s="312">
        <f t="shared" si="10"/>
        <v>4704</v>
      </c>
      <c r="D75" s="312">
        <v>0</v>
      </c>
      <c r="E75" s="312">
        <v>4</v>
      </c>
      <c r="F75" s="312">
        <v>0</v>
      </c>
      <c r="G75" s="312">
        <v>0</v>
      </c>
      <c r="H75" s="312">
        <v>0</v>
      </c>
      <c r="I75" s="312">
        <v>0</v>
      </c>
      <c r="J75" s="312">
        <v>0</v>
      </c>
      <c r="K75" s="312">
        <v>0</v>
      </c>
      <c r="L75" s="312">
        <v>0</v>
      </c>
      <c r="M75" s="312">
        <v>15</v>
      </c>
      <c r="N75" s="312">
        <v>0</v>
      </c>
      <c r="O75" s="312">
        <v>2</v>
      </c>
      <c r="P75" s="312">
        <v>0</v>
      </c>
      <c r="Q75" s="312">
        <v>0</v>
      </c>
      <c r="R75" s="312">
        <v>0</v>
      </c>
      <c r="S75" s="312">
        <v>9</v>
      </c>
      <c r="T75" s="312">
        <v>0</v>
      </c>
      <c r="U75" s="312">
        <v>0</v>
      </c>
      <c r="V75" s="312">
        <v>0</v>
      </c>
      <c r="W75" s="312">
        <v>0</v>
      </c>
      <c r="X75" s="312">
        <v>0</v>
      </c>
      <c r="Y75" s="312">
        <v>0</v>
      </c>
      <c r="Z75" s="312">
        <v>0</v>
      </c>
      <c r="AA75" s="312">
        <v>3</v>
      </c>
      <c r="AB75" s="312">
        <v>0</v>
      </c>
      <c r="AC75" s="312">
        <v>0</v>
      </c>
      <c r="AD75" s="312">
        <v>0</v>
      </c>
      <c r="AE75" s="312">
        <v>0</v>
      </c>
      <c r="AF75" s="312">
        <v>0</v>
      </c>
      <c r="AG75" s="312">
        <v>0</v>
      </c>
      <c r="AH75" s="312">
        <v>0</v>
      </c>
      <c r="AI75" s="312">
        <v>0</v>
      </c>
      <c r="AJ75" s="312"/>
      <c r="AK75" s="312">
        <v>0</v>
      </c>
      <c r="AL75" s="312">
        <v>0</v>
      </c>
      <c r="AM75" s="312">
        <v>0</v>
      </c>
      <c r="AN75" s="312">
        <v>0</v>
      </c>
      <c r="AO75" s="312">
        <v>0</v>
      </c>
      <c r="AP75" s="312">
        <v>0</v>
      </c>
      <c r="AQ75" s="312">
        <v>0</v>
      </c>
      <c r="AR75" s="312">
        <v>0</v>
      </c>
      <c r="AS75" s="312">
        <v>0</v>
      </c>
      <c r="AT75" s="312">
        <v>7</v>
      </c>
      <c r="AU75" s="312">
        <v>16</v>
      </c>
      <c r="AV75" s="327">
        <f t="shared" si="9"/>
        <v>4760</v>
      </c>
      <c r="AW75" s="312">
        <v>0</v>
      </c>
      <c r="AX75" s="312">
        <v>0</v>
      </c>
      <c r="AY75" s="312">
        <v>0</v>
      </c>
      <c r="AZ75" s="312">
        <v>0</v>
      </c>
      <c r="BA75" s="312">
        <v>0</v>
      </c>
      <c r="BB75" s="312">
        <v>0</v>
      </c>
      <c r="BC75" s="312">
        <v>0</v>
      </c>
      <c r="BD75" s="312">
        <v>0</v>
      </c>
      <c r="BE75" s="312">
        <v>0</v>
      </c>
      <c r="BF75" s="312">
        <v>3</v>
      </c>
      <c r="BG75" s="312">
        <v>0</v>
      </c>
      <c r="BH75" s="312">
        <v>0</v>
      </c>
      <c r="BI75" s="327">
        <f>SUM(AV75:BH75)</f>
        <v>4763</v>
      </c>
      <c r="BL75" s="312">
        <v>4704</v>
      </c>
      <c r="BM75" s="312">
        <v>0</v>
      </c>
      <c r="BN75" s="312">
        <f t="shared" si="11"/>
        <v>4704</v>
      </c>
    </row>
    <row r="76" spans="1:66" s="331" customFormat="1" ht="16.149999999999999" customHeight="1" thickBot="1" x14ac:dyDescent="0.25">
      <c r="A76" s="330"/>
      <c r="B76" s="317" t="s">
        <v>397</v>
      </c>
      <c r="C76" s="318">
        <f>SUM(C7:C75)</f>
        <v>641151</v>
      </c>
      <c r="D76" s="318">
        <f>SUM(D7:D75)</f>
        <v>2903</v>
      </c>
      <c r="E76" s="318">
        <f>SUM(E7:E75)</f>
        <v>592</v>
      </c>
      <c r="F76" s="318">
        <f>SUM(F7:F75)</f>
        <v>932</v>
      </c>
      <c r="G76" s="318">
        <f t="shared" ref="G76:AI76" si="12">SUM(G7:G75)</f>
        <v>379</v>
      </c>
      <c r="H76" s="318">
        <f t="shared" si="12"/>
        <v>998</v>
      </c>
      <c r="I76" s="318">
        <f t="shared" si="12"/>
        <v>994</v>
      </c>
      <c r="J76" s="318">
        <f t="shared" si="12"/>
        <v>823</v>
      </c>
      <c r="K76" s="318">
        <f t="shared" si="12"/>
        <v>248</v>
      </c>
      <c r="L76" s="318">
        <f t="shared" si="12"/>
        <v>570</v>
      </c>
      <c r="M76" s="318">
        <f t="shared" si="12"/>
        <v>429</v>
      </c>
      <c r="N76" s="318">
        <f t="shared" si="12"/>
        <v>183</v>
      </c>
      <c r="O76" s="318">
        <f t="shared" si="12"/>
        <v>668</v>
      </c>
      <c r="P76" s="318">
        <f t="shared" si="12"/>
        <v>454</v>
      </c>
      <c r="Q76" s="318">
        <f t="shared" si="12"/>
        <v>380</v>
      </c>
      <c r="R76" s="318"/>
      <c r="S76" s="318">
        <f t="shared" si="12"/>
        <v>518</v>
      </c>
      <c r="T76" s="318">
        <f t="shared" si="12"/>
        <v>526</v>
      </c>
      <c r="U76" s="318">
        <f t="shared" si="12"/>
        <v>504</v>
      </c>
      <c r="V76" s="318">
        <f t="shared" si="12"/>
        <v>180</v>
      </c>
      <c r="W76" s="318">
        <f t="shared" si="12"/>
        <v>1400</v>
      </c>
      <c r="X76" s="318">
        <f t="shared" si="12"/>
        <v>1000</v>
      </c>
      <c r="Y76" s="318">
        <f t="shared" si="12"/>
        <v>621</v>
      </c>
      <c r="Z76" s="318"/>
      <c r="AA76" s="318">
        <f t="shared" si="12"/>
        <v>710</v>
      </c>
      <c r="AB76" s="318">
        <f t="shared" si="12"/>
        <v>569</v>
      </c>
      <c r="AC76" s="318">
        <f t="shared" si="12"/>
        <v>0</v>
      </c>
      <c r="AD76" s="318"/>
      <c r="AE76" s="318">
        <f t="shared" si="12"/>
        <v>0</v>
      </c>
      <c r="AF76" s="318">
        <f t="shared" ref="AF76" si="13">SUM(AF7:AF75)</f>
        <v>0</v>
      </c>
      <c r="AG76" s="318">
        <f t="shared" si="12"/>
        <v>107</v>
      </c>
      <c r="AH76" s="318">
        <f t="shared" si="12"/>
        <v>67</v>
      </c>
      <c r="AI76" s="318">
        <f t="shared" si="12"/>
        <v>462</v>
      </c>
      <c r="AJ76" s="318">
        <f>SUM(AJ7:AJ75)</f>
        <v>0</v>
      </c>
      <c r="AK76" s="318">
        <f t="shared" ref="AK76:AS76" si="14">SUM(AK7:AK75)</f>
        <v>170</v>
      </c>
      <c r="AL76" s="318">
        <f t="shared" si="14"/>
        <v>1237</v>
      </c>
      <c r="AM76" s="318">
        <f t="shared" si="14"/>
        <v>195</v>
      </c>
      <c r="AN76" s="318">
        <f t="shared" si="14"/>
        <v>270</v>
      </c>
      <c r="AO76" s="318">
        <f t="shared" si="14"/>
        <v>0</v>
      </c>
      <c r="AP76" s="318">
        <f t="shared" si="14"/>
        <v>0</v>
      </c>
      <c r="AQ76" s="318">
        <f t="shared" si="14"/>
        <v>0</v>
      </c>
      <c r="AR76" s="318">
        <f t="shared" si="14"/>
        <v>0</v>
      </c>
      <c r="AS76" s="318">
        <f t="shared" si="14"/>
        <v>0</v>
      </c>
      <c r="AT76" s="318">
        <f>SUM(AT7:AT75)</f>
        <v>1918</v>
      </c>
      <c r="AU76" s="318">
        <f>SUM(AU7:AU75)</f>
        <v>3491</v>
      </c>
      <c r="AV76" s="332">
        <f t="shared" ref="AV76:BI76" si="15">SUM(AV7:AV75)</f>
        <v>665649</v>
      </c>
      <c r="AW76" s="318">
        <f t="shared" si="15"/>
        <v>256</v>
      </c>
      <c r="AX76" s="318">
        <f t="shared" si="15"/>
        <v>383</v>
      </c>
      <c r="AY76" s="318">
        <f t="shared" si="15"/>
        <v>1291</v>
      </c>
      <c r="AZ76" s="318">
        <f t="shared" si="15"/>
        <v>664</v>
      </c>
      <c r="BA76" s="318">
        <f t="shared" si="15"/>
        <v>763</v>
      </c>
      <c r="BB76" s="318">
        <f t="shared" si="15"/>
        <v>871</v>
      </c>
      <c r="BC76" s="318">
        <f t="shared" si="15"/>
        <v>120</v>
      </c>
      <c r="BD76" s="318">
        <f t="shared" si="15"/>
        <v>1428</v>
      </c>
      <c r="BE76" s="318">
        <f t="shared" si="15"/>
        <v>672</v>
      </c>
      <c r="BF76" s="318">
        <f t="shared" si="15"/>
        <v>311</v>
      </c>
      <c r="BG76" s="318">
        <f t="shared" si="15"/>
        <v>237</v>
      </c>
      <c r="BH76" s="318">
        <f t="shared" si="15"/>
        <v>169</v>
      </c>
      <c r="BI76" s="332">
        <f t="shared" si="15"/>
        <v>672814</v>
      </c>
      <c r="BL76" s="318">
        <f>SUM(BL7:BL75)</f>
        <v>640814</v>
      </c>
      <c r="BM76" s="318">
        <f>SUM(BM7:BM75)</f>
        <v>337</v>
      </c>
      <c r="BN76" s="318">
        <f>SUM(BN7:BN75)</f>
        <v>641151</v>
      </c>
    </row>
    <row r="77" spans="1:66" s="331" customFormat="1" ht="15.75" customHeight="1" thickTop="1" x14ac:dyDescent="0.2">
      <c r="A77" s="590"/>
      <c r="B77" s="559"/>
      <c r="C77" s="1493" t="s">
        <v>1201</v>
      </c>
      <c r="D77" s="560"/>
      <c r="E77" s="560"/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/>
      <c r="V77" s="560"/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W77" s="560"/>
      <c r="AX77" s="560"/>
      <c r="AY77" s="560"/>
      <c r="AZ77" s="560"/>
      <c r="BA77" s="560"/>
      <c r="BB77" s="560"/>
      <c r="BC77" s="560"/>
      <c r="BD77" s="560"/>
      <c r="BE77" s="169"/>
      <c r="BF77" s="169"/>
      <c r="BG77" s="169"/>
      <c r="BH77" s="169"/>
    </row>
    <row r="78" spans="1:66" x14ac:dyDescent="0.2">
      <c r="AV78" s="1620"/>
      <c r="BI78" s="1620"/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4">
    <mergeCell ref="BL1:BL3"/>
    <mergeCell ref="BN1:BN3"/>
    <mergeCell ref="A1:B3"/>
    <mergeCell ref="C1:C3"/>
    <mergeCell ref="D1:D3"/>
    <mergeCell ref="E1:I1"/>
    <mergeCell ref="J1:P1"/>
    <mergeCell ref="Q1:X1"/>
    <mergeCell ref="BI1:BI3"/>
    <mergeCell ref="AV1:AV3"/>
    <mergeCell ref="AW1:BC1"/>
    <mergeCell ref="BD1:BH1"/>
    <mergeCell ref="Y1:AJ1"/>
    <mergeCell ref="AK1:AU1"/>
  </mergeCells>
  <printOptions horizontalCentered="1"/>
  <pageMargins left="0.4" right="0.4" top="1" bottom="0.5" header="0.3" footer="0.3"/>
  <pageSetup paperSize="5" fitToWidth="0" fitToHeight="0" orientation="portrait" r:id="rId2"/>
  <headerFooter>
    <oddHeader>&amp;L&amp;"Arial,Bold"&amp;18&amp;K000000Table 8: FY2021-22 Budget Letter
February 1, 2021 Student Membership</oddHeader>
    <oddFooter>&amp;R&amp;P</oddFooter>
  </headerFooter>
  <colBreaks count="6" manualBreakCount="6">
    <brk id="9" max="1048575" man="1"/>
    <brk id="16" max="1048575" man="1"/>
    <brk id="24" max="1048575" man="1"/>
    <brk id="36" max="76" man="1"/>
    <brk id="48" max="76" man="1"/>
    <brk id="55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workbookViewId="0">
      <selection sqref="A1:C1"/>
    </sheetView>
  </sheetViews>
  <sheetFormatPr defaultColWidth="8.85546875" defaultRowHeight="15" x14ac:dyDescent="0.25"/>
  <cols>
    <col min="1" max="1" width="9" style="1080" bestFit="1" customWidth="1"/>
    <col min="2" max="2" width="8.42578125" style="1080" hidden="1" customWidth="1"/>
    <col min="3" max="3" width="46.7109375" style="1079" bestFit="1" customWidth="1"/>
    <col min="4" max="5" width="10.7109375" style="1079" customWidth="1"/>
    <col min="6" max="6" width="10.7109375" style="1081" customWidth="1"/>
    <col min="7" max="16384" width="8.85546875" style="1079"/>
  </cols>
  <sheetData>
    <row r="1" spans="1:6" s="1078" customFormat="1" ht="69.75" customHeight="1" x14ac:dyDescent="0.2">
      <c r="A1" s="1976" t="s">
        <v>1184</v>
      </c>
      <c r="B1" s="1977"/>
      <c r="C1" s="1978"/>
      <c r="D1" s="1083" t="s">
        <v>375</v>
      </c>
      <c r="E1" s="1083" t="s">
        <v>999</v>
      </c>
      <c r="F1" s="1082" t="s">
        <v>461</v>
      </c>
    </row>
    <row r="2" spans="1:6" s="1078" customFormat="1" ht="19.149999999999999" customHeight="1" x14ac:dyDescent="0.2">
      <c r="A2" s="479"/>
      <c r="B2" s="479"/>
      <c r="C2" s="479"/>
      <c r="D2" s="479">
        <v>1</v>
      </c>
      <c r="E2" s="479">
        <f>D2+1</f>
        <v>2</v>
      </c>
      <c r="F2" s="479">
        <f>E2+1</f>
        <v>3</v>
      </c>
    </row>
    <row r="3" spans="1:6" s="1078" customFormat="1" ht="19.149999999999999" hidden="1" customHeight="1" x14ac:dyDescent="0.2">
      <c r="A3" s="645"/>
      <c r="B3" s="645"/>
      <c r="C3" s="645"/>
      <c r="D3" s="645"/>
      <c r="E3" s="645"/>
      <c r="F3" s="645"/>
    </row>
    <row r="4" spans="1:6" ht="19.5" customHeight="1" x14ac:dyDescent="0.2">
      <c r="A4" s="333">
        <v>396211</v>
      </c>
      <c r="B4" s="333">
        <v>396211</v>
      </c>
      <c r="C4" s="311" t="s">
        <v>782</v>
      </c>
      <c r="D4" s="923">
        <v>935</v>
      </c>
      <c r="E4" s="646"/>
      <c r="F4" s="319">
        <f t="shared" ref="F4:F10" si="0">SUM(D4:E4)</f>
        <v>935</v>
      </c>
    </row>
    <row r="5" spans="1:6" ht="19.5" customHeight="1" x14ac:dyDescent="0.2">
      <c r="A5" s="333" t="s">
        <v>1004</v>
      </c>
      <c r="B5" s="333" t="s">
        <v>1004</v>
      </c>
      <c r="C5" s="311" t="s">
        <v>974</v>
      </c>
      <c r="D5" s="646"/>
      <c r="E5" s="312">
        <v>337</v>
      </c>
      <c r="F5" s="319">
        <f t="shared" si="0"/>
        <v>337</v>
      </c>
    </row>
    <row r="6" spans="1:6" ht="19.5" customHeight="1" x14ac:dyDescent="0.2">
      <c r="A6" s="333" t="s">
        <v>482</v>
      </c>
      <c r="B6" s="333" t="s">
        <v>358</v>
      </c>
      <c r="C6" s="311" t="s">
        <v>378</v>
      </c>
      <c r="D6" s="646"/>
      <c r="E6" s="312">
        <v>226</v>
      </c>
      <c r="F6" s="319">
        <f t="shared" si="0"/>
        <v>226</v>
      </c>
    </row>
    <row r="7" spans="1:6" ht="19.5" customHeight="1" x14ac:dyDescent="0.2">
      <c r="A7" s="334" t="s">
        <v>480</v>
      </c>
      <c r="B7" s="334" t="s">
        <v>328</v>
      </c>
      <c r="C7" s="313" t="s">
        <v>376</v>
      </c>
      <c r="D7" s="647"/>
      <c r="E7" s="314">
        <v>249</v>
      </c>
      <c r="F7" s="320">
        <f t="shared" si="0"/>
        <v>249</v>
      </c>
    </row>
    <row r="8" spans="1:6" ht="19.5" customHeight="1" x14ac:dyDescent="0.2">
      <c r="A8" s="333" t="s">
        <v>393</v>
      </c>
      <c r="B8" s="333" t="s">
        <v>393</v>
      </c>
      <c r="C8" s="311" t="s">
        <v>382</v>
      </c>
      <c r="D8" s="646"/>
      <c r="E8" s="312">
        <v>525</v>
      </c>
      <c r="F8" s="319">
        <f t="shared" si="0"/>
        <v>525</v>
      </c>
    </row>
    <row r="9" spans="1:6" ht="19.5" customHeight="1" x14ac:dyDescent="0.2">
      <c r="A9" s="333" t="s">
        <v>479</v>
      </c>
      <c r="B9" s="333">
        <v>389002</v>
      </c>
      <c r="C9" s="311" t="s">
        <v>381</v>
      </c>
      <c r="D9" s="646"/>
      <c r="E9" s="312">
        <v>389</v>
      </c>
      <c r="F9" s="319">
        <f t="shared" si="0"/>
        <v>389</v>
      </c>
    </row>
    <row r="10" spans="1:6" ht="19.5" customHeight="1" x14ac:dyDescent="0.2">
      <c r="A10" s="333" t="s">
        <v>1005</v>
      </c>
      <c r="B10" s="333" t="s">
        <v>1006</v>
      </c>
      <c r="C10" s="311" t="s">
        <v>1007</v>
      </c>
      <c r="D10" s="646"/>
      <c r="E10" s="312">
        <v>242</v>
      </c>
      <c r="F10" s="319">
        <f t="shared" si="0"/>
        <v>242</v>
      </c>
    </row>
    <row r="11" spans="1:6" ht="19.5" customHeight="1" thickBot="1" x14ac:dyDescent="0.25">
      <c r="A11" s="1075"/>
      <c r="B11" s="1075"/>
      <c r="C11" s="1076"/>
      <c r="D11" s="1077">
        <f>SUM(D4:D10)</f>
        <v>935</v>
      </c>
      <c r="E11" s="1077">
        <f>SUM(E4:E10)</f>
        <v>1968</v>
      </c>
      <c r="F11" s="1077">
        <f>SUM(F4:F10)</f>
        <v>2903</v>
      </c>
    </row>
    <row r="12" spans="1:6" ht="15.75" thickTop="1" x14ac:dyDescent="0.25"/>
    <row r="13" spans="1:6" ht="14.25" x14ac:dyDescent="0.2">
      <c r="A13" s="558"/>
      <c r="B13" s="558"/>
      <c r="C13" s="559"/>
      <c r="D13" s="560"/>
      <c r="E13" s="560"/>
      <c r="F13" s="560"/>
    </row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FY2021-22 Budget Letter&amp;K000000
February 1, 2021 Student Membership</oddHeader>
    <oddFooter>&amp;R&amp;P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78"/>
  <sheetViews>
    <sheetView zoomScaleNormal="100" workbookViewId="0">
      <selection sqref="A1:B2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9" width="17.42578125" customWidth="1"/>
    <col min="20" max="20" width="11.5703125" bestFit="1" customWidth="1"/>
  </cols>
  <sheetData>
    <row r="1" spans="1:19" ht="27.75" customHeight="1" x14ac:dyDescent="0.2">
      <c r="A1" s="1983" t="s">
        <v>93</v>
      </c>
      <c r="B1" s="1983"/>
      <c r="C1" s="1984" t="s">
        <v>1571</v>
      </c>
      <c r="D1" s="1985"/>
      <c r="E1" s="1985"/>
      <c r="F1" s="1985"/>
      <c r="G1" s="1985"/>
      <c r="H1" s="1985"/>
      <c r="I1" s="1984" t="s">
        <v>1572</v>
      </c>
      <c r="J1" s="1984"/>
      <c r="K1" s="1984"/>
      <c r="L1" s="1984"/>
      <c r="M1" s="1986" t="s">
        <v>1608</v>
      </c>
      <c r="N1" s="1986"/>
      <c r="O1" s="1166" t="s">
        <v>534</v>
      </c>
      <c r="P1" s="1979" t="s">
        <v>868</v>
      </c>
      <c r="Q1" s="1979" t="s">
        <v>1530</v>
      </c>
      <c r="R1" s="1981" t="s">
        <v>1531</v>
      </c>
      <c r="S1" s="1166" t="s">
        <v>1048</v>
      </c>
    </row>
    <row r="2" spans="1:19" ht="117.75" customHeight="1" x14ac:dyDescent="0.2">
      <c r="A2" s="1983"/>
      <c r="B2" s="1983"/>
      <c r="C2" s="1550" t="s">
        <v>524</v>
      </c>
      <c r="D2" s="1550" t="s">
        <v>408</v>
      </c>
      <c r="E2" s="1550" t="s">
        <v>1570</v>
      </c>
      <c r="F2" s="1167" t="s">
        <v>532</v>
      </c>
      <c r="G2" s="1550" t="s">
        <v>525</v>
      </c>
      <c r="H2" s="1167" t="s">
        <v>533</v>
      </c>
      <c r="I2" s="1550" t="s">
        <v>801</v>
      </c>
      <c r="J2" s="1550" t="s">
        <v>535</v>
      </c>
      <c r="K2" s="1550" t="s">
        <v>536</v>
      </c>
      <c r="L2" s="1550" t="s">
        <v>537</v>
      </c>
      <c r="M2" s="1551" t="s">
        <v>1192</v>
      </c>
      <c r="N2" s="1551" t="s">
        <v>1193</v>
      </c>
      <c r="O2" s="1167" t="s">
        <v>1191</v>
      </c>
      <c r="P2" s="1980"/>
      <c r="Q2" s="1980"/>
      <c r="R2" s="1982"/>
      <c r="S2" s="1167" t="s">
        <v>1532</v>
      </c>
    </row>
    <row r="3" spans="1:19" ht="14.45" customHeight="1" x14ac:dyDescent="0.2">
      <c r="A3" s="1168"/>
      <c r="B3" s="1168"/>
      <c r="C3" s="1169">
        <f>B3+1</f>
        <v>1</v>
      </c>
      <c r="D3" s="1170">
        <f t="shared" ref="D3:N3" si="0">C3+1</f>
        <v>2</v>
      </c>
      <c r="E3" s="1170">
        <f t="shared" si="0"/>
        <v>3</v>
      </c>
      <c r="F3" s="1170">
        <f t="shared" si="0"/>
        <v>4</v>
      </c>
      <c r="G3" s="1170">
        <f>F3+1</f>
        <v>5</v>
      </c>
      <c r="H3" s="1170">
        <f t="shared" si="0"/>
        <v>6</v>
      </c>
      <c r="I3" s="1170">
        <f t="shared" si="0"/>
        <v>7</v>
      </c>
      <c r="J3" s="1170">
        <f t="shared" si="0"/>
        <v>8</v>
      </c>
      <c r="K3" s="1170">
        <f t="shared" si="0"/>
        <v>9</v>
      </c>
      <c r="L3" s="1170">
        <f t="shared" si="0"/>
        <v>10</v>
      </c>
      <c r="M3" s="1170">
        <f t="shared" si="0"/>
        <v>11</v>
      </c>
      <c r="N3" s="1170">
        <f t="shared" si="0"/>
        <v>12</v>
      </c>
      <c r="O3" s="1170">
        <f>N3+1</f>
        <v>13</v>
      </c>
      <c r="P3" s="1170">
        <f>O3+1</f>
        <v>14</v>
      </c>
      <c r="Q3" s="1170">
        <f t="shared" ref="Q3:S3" si="1">P3+1</f>
        <v>15</v>
      </c>
      <c r="R3" s="1170">
        <f t="shared" si="1"/>
        <v>16</v>
      </c>
      <c r="S3" s="1170">
        <f t="shared" si="1"/>
        <v>17</v>
      </c>
    </row>
    <row r="4" spans="1:19" s="440" customFormat="1" ht="25.5" hidden="1" x14ac:dyDescent="0.2">
      <c r="A4" s="1171"/>
      <c r="B4" s="587"/>
      <c r="C4" s="1499" t="s">
        <v>573</v>
      </c>
      <c r="D4" s="1499" t="s">
        <v>573</v>
      </c>
      <c r="E4" s="1499" t="s">
        <v>573</v>
      </c>
      <c r="F4" s="1499" t="s">
        <v>574</v>
      </c>
      <c r="G4" s="1499" t="s">
        <v>684</v>
      </c>
      <c r="H4" s="1499" t="s">
        <v>574</v>
      </c>
      <c r="I4" s="1499" t="s">
        <v>573</v>
      </c>
      <c r="J4" s="1499" t="s">
        <v>573</v>
      </c>
      <c r="K4" s="1499" t="s">
        <v>573</v>
      </c>
      <c r="L4" s="1499" t="s">
        <v>573</v>
      </c>
      <c r="M4" s="1499" t="s">
        <v>685</v>
      </c>
      <c r="N4" s="1499" t="s">
        <v>685</v>
      </c>
      <c r="O4" s="1499" t="s">
        <v>574</v>
      </c>
      <c r="P4" s="1499"/>
      <c r="Q4" s="1499"/>
      <c r="R4" s="1499"/>
      <c r="S4" s="1499"/>
    </row>
    <row r="5" spans="1:19" s="750" customFormat="1" ht="22.5" x14ac:dyDescent="0.2">
      <c r="A5" s="1552"/>
      <c r="B5" s="1553"/>
      <c r="C5" s="1554" t="s">
        <v>1573</v>
      </c>
      <c r="D5" s="1554" t="s">
        <v>1574</v>
      </c>
      <c r="E5" s="1554" t="s">
        <v>1575</v>
      </c>
      <c r="F5" s="1554" t="s">
        <v>680</v>
      </c>
      <c r="G5" s="1554" t="s">
        <v>1576</v>
      </c>
      <c r="H5" s="1554" t="s">
        <v>682</v>
      </c>
      <c r="I5" s="1554" t="s">
        <v>1577</v>
      </c>
      <c r="J5" s="1554" t="s">
        <v>1578</v>
      </c>
      <c r="K5" s="1554" t="s">
        <v>1579</v>
      </c>
      <c r="L5" s="1554" t="s">
        <v>1580</v>
      </c>
      <c r="M5" s="1554" t="s">
        <v>1581</v>
      </c>
      <c r="N5" s="1554" t="s">
        <v>1582</v>
      </c>
      <c r="O5" s="1554" t="s">
        <v>683</v>
      </c>
      <c r="P5" s="1554" t="s">
        <v>1583</v>
      </c>
      <c r="Q5" s="1555" t="s">
        <v>1585</v>
      </c>
      <c r="R5" s="1555" t="s">
        <v>1586</v>
      </c>
      <c r="S5" s="1554" t="s">
        <v>1584</v>
      </c>
    </row>
    <row r="6" spans="1:19" ht="16.149999999999999" customHeight="1" x14ac:dyDescent="0.2">
      <c r="A6" s="1172">
        <v>1</v>
      </c>
      <c r="B6" s="1173" t="s">
        <v>5</v>
      </c>
      <c r="C6" s="1174">
        <v>3069.1867288043941</v>
      </c>
      <c r="D6" s="1174">
        <v>816</v>
      </c>
      <c r="E6" s="1174">
        <v>171.35731956545123</v>
      </c>
      <c r="F6" s="1175">
        <f>SUM(C6:E6)</f>
        <v>4056.5440483698453</v>
      </c>
      <c r="G6" s="1174">
        <v>777.48</v>
      </c>
      <c r="H6" s="1175">
        <f t="shared" ref="H6:H69" si="2">SUM(F6:G6)</f>
        <v>4834.0240483698453</v>
      </c>
      <c r="I6" s="1174">
        <v>675.22108033696668</v>
      </c>
      <c r="J6" s="1174">
        <v>184.15120372826368</v>
      </c>
      <c r="K6" s="1174">
        <v>4603.780093206592</v>
      </c>
      <c r="L6" s="1174">
        <v>1841.5120372826366</v>
      </c>
      <c r="M6" s="1174">
        <v>3078</v>
      </c>
      <c r="N6" s="1174">
        <v>3078</v>
      </c>
      <c r="O6" s="1175">
        <f t="shared" ref="O6:O69" si="3">F6+N6</f>
        <v>7134.5440483698458</v>
      </c>
      <c r="P6" s="1174">
        <f>'2_State Distrib and Adjs'!AL7</f>
        <v>5958</v>
      </c>
      <c r="Q6" s="1174">
        <f>'3_Levels 1&amp;2'!AM7</f>
        <v>5181.3064429385822</v>
      </c>
      <c r="R6" s="1174">
        <f>'3_Levels 1&amp;2'!AU7</f>
        <v>2663.91</v>
      </c>
      <c r="S6" s="1174">
        <f>G6+Q6+R6</f>
        <v>8622.6964429385825</v>
      </c>
    </row>
    <row r="7" spans="1:19" ht="16.149999999999999" customHeight="1" x14ac:dyDescent="0.2">
      <c r="A7" s="701">
        <v>2</v>
      </c>
      <c r="B7" s="463" t="s">
        <v>6</v>
      </c>
      <c r="C7" s="1176">
        <v>3385.4983208956351</v>
      </c>
      <c r="D7" s="1176">
        <v>1472</v>
      </c>
      <c r="E7" s="1176">
        <v>171.35736354273945</v>
      </c>
      <c r="F7" s="1177">
        <f t="shared" ref="F7:F70" si="4">SUM(C7:E7)</f>
        <v>5028.8556844383738</v>
      </c>
      <c r="G7" s="1176">
        <v>842.32</v>
      </c>
      <c r="H7" s="1177">
        <f t="shared" si="2"/>
        <v>5871.1756844383735</v>
      </c>
      <c r="I7" s="1176">
        <v>744.8096305970397</v>
      </c>
      <c r="J7" s="1176">
        <v>203.1298992537381</v>
      </c>
      <c r="K7" s="1176">
        <v>5078.2474813434528</v>
      </c>
      <c r="L7" s="1176">
        <v>2031.2989925373811</v>
      </c>
      <c r="M7" s="1176">
        <v>3713</v>
      </c>
      <c r="N7" s="1176">
        <v>4303</v>
      </c>
      <c r="O7" s="1177">
        <f t="shared" si="3"/>
        <v>9331.8556844383747</v>
      </c>
      <c r="P7" s="1176">
        <f>'2_State Distrib and Adjs'!AL8</f>
        <v>7489</v>
      </c>
      <c r="Q7" s="1176">
        <f>'3_Levels 1&amp;2'!AM8</f>
        <v>6641.3905767250253</v>
      </c>
      <c r="R7" s="1176">
        <f>'3_Levels 1&amp;2'!AU8</f>
        <v>2944.74</v>
      </c>
      <c r="S7" s="1176">
        <f t="shared" ref="S7:S70" si="5">G7+Q7+R7</f>
        <v>10428.450576725025</v>
      </c>
    </row>
    <row r="8" spans="1:19" ht="16.149999999999999" customHeight="1" x14ac:dyDescent="0.2">
      <c r="A8" s="701">
        <v>3</v>
      </c>
      <c r="B8" s="463" t="s">
        <v>7</v>
      </c>
      <c r="C8" s="1176">
        <v>2553.8008392271504</v>
      </c>
      <c r="D8" s="1176">
        <v>672</v>
      </c>
      <c r="E8" s="1176">
        <v>171.35728568944532</v>
      </c>
      <c r="F8" s="1177">
        <f t="shared" si="4"/>
        <v>3397.1581249165956</v>
      </c>
      <c r="G8" s="1176">
        <v>596.84</v>
      </c>
      <c r="H8" s="1177">
        <f t="shared" si="2"/>
        <v>3993.9981249165958</v>
      </c>
      <c r="I8" s="1176">
        <v>561.83618462997322</v>
      </c>
      <c r="J8" s="1176">
        <v>153.22805035362904</v>
      </c>
      <c r="K8" s="1176">
        <v>3830.7012588407251</v>
      </c>
      <c r="L8" s="1176">
        <v>1532.2805035362899</v>
      </c>
      <c r="M8" s="1176">
        <v>6221</v>
      </c>
      <c r="N8" s="1176">
        <v>7181</v>
      </c>
      <c r="O8" s="1177">
        <f t="shared" si="3"/>
        <v>10578.158124916596</v>
      </c>
      <c r="P8" s="1176">
        <f>'2_State Distrib and Adjs'!AL9</f>
        <v>4802</v>
      </c>
      <c r="Q8" s="1176">
        <f>'3_Levels 1&amp;2'!AM9</f>
        <v>4206.0866371065904</v>
      </c>
      <c r="R8" s="1176">
        <f>'3_Levels 1&amp;2'!AU9</f>
        <v>3721.15</v>
      </c>
      <c r="S8" s="1176">
        <f t="shared" si="5"/>
        <v>8524.0766371065911</v>
      </c>
    </row>
    <row r="9" spans="1:19" ht="16.149999999999999" customHeight="1" x14ac:dyDescent="0.2">
      <c r="A9" s="701">
        <v>4</v>
      </c>
      <c r="B9" s="463" t="s">
        <v>8</v>
      </c>
      <c r="C9" s="1176">
        <v>3036.8182077181432</v>
      </c>
      <c r="D9" s="1176">
        <v>1229</v>
      </c>
      <c r="E9" s="1176">
        <v>171.35731171901384</v>
      </c>
      <c r="F9" s="1177">
        <f t="shared" si="4"/>
        <v>4437.1755194371563</v>
      </c>
      <c r="G9" s="1176">
        <v>585.76</v>
      </c>
      <c r="H9" s="1177">
        <f t="shared" si="2"/>
        <v>5022.9355194371565</v>
      </c>
      <c r="I9" s="1176">
        <v>668.10000569799149</v>
      </c>
      <c r="J9" s="1176">
        <v>182.20909246308861</v>
      </c>
      <c r="K9" s="1176">
        <v>4555.227311577215</v>
      </c>
      <c r="L9" s="1176">
        <v>1822.0909246308859</v>
      </c>
      <c r="M9" s="1176">
        <v>5187</v>
      </c>
      <c r="N9" s="1176">
        <v>5187</v>
      </c>
      <c r="O9" s="1177">
        <f t="shared" si="3"/>
        <v>9624.1755194371563</v>
      </c>
      <c r="P9" s="1176">
        <f>'2_State Distrib and Adjs'!AL10</f>
        <v>6704</v>
      </c>
      <c r="Q9" s="1176">
        <f>'3_Levels 1&amp;2'!AM10</f>
        <v>6104.3289429246879</v>
      </c>
      <c r="R9" s="1176">
        <f>'3_Levels 1&amp;2'!AU10</f>
        <v>3629.97</v>
      </c>
      <c r="S9" s="1176">
        <f t="shared" si="5"/>
        <v>10320.058942924688</v>
      </c>
    </row>
    <row r="10" spans="1:19" ht="16.149999999999999" customHeight="1" x14ac:dyDescent="0.2">
      <c r="A10" s="702">
        <v>5</v>
      </c>
      <c r="B10" s="464" t="s">
        <v>9</v>
      </c>
      <c r="C10" s="1178">
        <v>3243.5700484391991</v>
      </c>
      <c r="D10" s="1178">
        <v>819</v>
      </c>
      <c r="E10" s="1178">
        <v>171.35726593911545</v>
      </c>
      <c r="F10" s="1179">
        <f t="shared" si="4"/>
        <v>4233.9273143783148</v>
      </c>
      <c r="G10" s="1178">
        <v>555.91</v>
      </c>
      <c r="H10" s="1179">
        <f t="shared" si="2"/>
        <v>4789.8373143783147</v>
      </c>
      <c r="I10" s="1178">
        <v>713.58541065662382</v>
      </c>
      <c r="J10" s="1178">
        <v>194.61420290635192</v>
      </c>
      <c r="K10" s="1178">
        <v>4865.3550726587982</v>
      </c>
      <c r="L10" s="1178">
        <v>1946.142029063519</v>
      </c>
      <c r="M10" s="1178">
        <v>2702</v>
      </c>
      <c r="N10" s="1178">
        <v>2702</v>
      </c>
      <c r="O10" s="1179">
        <f t="shared" si="3"/>
        <v>6935.9273143783148</v>
      </c>
      <c r="P10" s="1178">
        <f>'2_State Distrib and Adjs'!AL11</f>
        <v>6321</v>
      </c>
      <c r="Q10" s="1178">
        <f>'3_Levels 1&amp;2'!AM11</f>
        <v>5728.6034845874019</v>
      </c>
      <c r="R10" s="1178">
        <f>'3_Levels 1&amp;2'!AU11</f>
        <v>2349.7600000000002</v>
      </c>
      <c r="S10" s="1178">
        <f t="shared" si="5"/>
        <v>8634.273484587402</v>
      </c>
    </row>
    <row r="11" spans="1:19" ht="16.149999999999999" customHeight="1" x14ac:dyDescent="0.2">
      <c r="A11" s="1172">
        <v>6</v>
      </c>
      <c r="B11" s="1173" t="s">
        <v>10</v>
      </c>
      <c r="C11" s="1174">
        <v>2972.2083292259417</v>
      </c>
      <c r="D11" s="1174">
        <v>1112</v>
      </c>
      <c r="E11" s="1174">
        <v>171.35719360568385</v>
      </c>
      <c r="F11" s="1175">
        <f t="shared" si="4"/>
        <v>4255.5655228316255</v>
      </c>
      <c r="G11" s="1174">
        <v>545.4799999999999</v>
      </c>
      <c r="H11" s="1175">
        <f t="shared" si="2"/>
        <v>4801.045522831625</v>
      </c>
      <c r="I11" s="1174">
        <v>653.88583242970719</v>
      </c>
      <c r="J11" s="1174">
        <v>178.3324997535565</v>
      </c>
      <c r="K11" s="1174">
        <v>4458.3124938389128</v>
      </c>
      <c r="L11" s="1174">
        <v>1783.3249975355652</v>
      </c>
      <c r="M11" s="1174">
        <v>4476</v>
      </c>
      <c r="N11" s="1174">
        <v>5345</v>
      </c>
      <c r="O11" s="1175">
        <f t="shared" si="3"/>
        <v>9600.5655228316245</v>
      </c>
      <c r="P11" s="1174">
        <f>'2_State Distrib and Adjs'!AL12</f>
        <v>6206</v>
      </c>
      <c r="Q11" s="1174">
        <f>'3_Levels 1&amp;2'!AM12</f>
        <v>5660.6717584369453</v>
      </c>
      <c r="R11" s="1174">
        <f>'3_Levels 1&amp;2'!AU12</f>
        <v>3545.95</v>
      </c>
      <c r="S11" s="1174">
        <f t="shared" si="5"/>
        <v>9752.1017584369438</v>
      </c>
    </row>
    <row r="12" spans="1:19" ht="16.149999999999999" customHeight="1" x14ac:dyDescent="0.2">
      <c r="A12" s="701">
        <v>7</v>
      </c>
      <c r="B12" s="463" t="s">
        <v>11</v>
      </c>
      <c r="C12" s="1176">
        <v>1884.2531947629002</v>
      </c>
      <c r="D12" s="1176">
        <v>187</v>
      </c>
      <c r="E12" s="1176">
        <v>171.35721544715446</v>
      </c>
      <c r="F12" s="1177">
        <f t="shared" si="4"/>
        <v>2242.6104102100549</v>
      </c>
      <c r="G12" s="1176">
        <v>756.91999999999985</v>
      </c>
      <c r="H12" s="1177">
        <f t="shared" si="2"/>
        <v>2999.5304102100545</v>
      </c>
      <c r="I12" s="1176">
        <v>414.53570284783814</v>
      </c>
      <c r="J12" s="1176">
        <v>113.05519168577402</v>
      </c>
      <c r="K12" s="1176">
        <v>2826.3797921443506</v>
      </c>
      <c r="L12" s="1176">
        <v>1130.5519168577403</v>
      </c>
      <c r="M12" s="1176">
        <v>12958</v>
      </c>
      <c r="N12" s="1176">
        <v>14138</v>
      </c>
      <c r="O12" s="1177">
        <f t="shared" si="3"/>
        <v>16380.610410210054</v>
      </c>
      <c r="P12" s="1176">
        <f>'2_State Distrib and Adjs'!AL13</f>
        <v>4080</v>
      </c>
      <c r="Q12" s="1176">
        <f>'3_Levels 1&amp;2'!AM13</f>
        <v>3322.8445121951218</v>
      </c>
      <c r="R12" s="1176">
        <f>'3_Levels 1&amp;2'!AU13</f>
        <v>5499.53</v>
      </c>
      <c r="S12" s="1176">
        <f t="shared" si="5"/>
        <v>9579.2945121951216</v>
      </c>
    </row>
    <row r="13" spans="1:19" ht="16.149999999999999" customHeight="1" x14ac:dyDescent="0.2">
      <c r="A13" s="701">
        <v>8</v>
      </c>
      <c r="B13" s="463" t="s">
        <v>12</v>
      </c>
      <c r="C13" s="1176">
        <v>2877.8782373072495</v>
      </c>
      <c r="D13" s="1176">
        <v>973</v>
      </c>
      <c r="E13" s="1176">
        <v>171.35725294650953</v>
      </c>
      <c r="F13" s="1177">
        <f t="shared" si="4"/>
        <v>4022.2354902537591</v>
      </c>
      <c r="G13" s="1176">
        <v>725.76</v>
      </c>
      <c r="H13" s="1177">
        <f t="shared" si="2"/>
        <v>4747.9954902537593</v>
      </c>
      <c r="I13" s="1176">
        <v>633.13321220759485</v>
      </c>
      <c r="J13" s="1176">
        <v>172.67269423843499</v>
      </c>
      <c r="K13" s="1176">
        <v>4316.817355960874</v>
      </c>
      <c r="L13" s="1176">
        <v>1726.7269423843495</v>
      </c>
      <c r="M13" s="1176">
        <v>4688</v>
      </c>
      <c r="N13" s="1176">
        <v>5300</v>
      </c>
      <c r="O13" s="1177">
        <f t="shared" si="3"/>
        <v>9322.2354902537591</v>
      </c>
      <c r="P13" s="1176">
        <f>'2_State Distrib and Adjs'!AL14</f>
        <v>5867</v>
      </c>
      <c r="Q13" s="1176">
        <f>'3_Levels 1&amp;2'!AM14</f>
        <v>5141.9743880326387</v>
      </c>
      <c r="R13" s="1176">
        <f>'3_Levels 1&amp;2'!AU14</f>
        <v>3476.1</v>
      </c>
      <c r="S13" s="1176">
        <f t="shared" si="5"/>
        <v>9343.8343880326393</v>
      </c>
    </row>
    <row r="14" spans="1:19" ht="16.149999999999999" customHeight="1" x14ac:dyDescent="0.2">
      <c r="A14" s="701">
        <v>9</v>
      </c>
      <c r="B14" s="463" t="s">
        <v>13</v>
      </c>
      <c r="C14" s="1176">
        <v>2713.9020582816461</v>
      </c>
      <c r="D14" s="1176">
        <v>839</v>
      </c>
      <c r="E14" s="1176">
        <v>171.35726187549508</v>
      </c>
      <c r="F14" s="1177">
        <f t="shared" si="4"/>
        <v>3724.2593201571412</v>
      </c>
      <c r="G14" s="1176">
        <v>744.76</v>
      </c>
      <c r="H14" s="1177">
        <f t="shared" si="2"/>
        <v>4469.019320157141</v>
      </c>
      <c r="I14" s="1176">
        <v>597.05845282196208</v>
      </c>
      <c r="J14" s="1176">
        <v>162.83412349689877</v>
      </c>
      <c r="K14" s="1176">
        <v>4070.8530874224698</v>
      </c>
      <c r="L14" s="1176">
        <v>1628.3412349689875</v>
      </c>
      <c r="M14" s="1176">
        <v>5501</v>
      </c>
      <c r="N14" s="1176">
        <v>6361</v>
      </c>
      <c r="O14" s="1177">
        <f t="shared" si="3"/>
        <v>10085.259320157142</v>
      </c>
      <c r="P14" s="1176">
        <f>'2_State Distrib and Adjs'!AL15</f>
        <v>5522</v>
      </c>
      <c r="Q14" s="1176">
        <f>'3_Levels 1&amp;2'!AM15</f>
        <v>4777.8289218498185</v>
      </c>
      <c r="R14" s="1176">
        <f>'3_Levels 1&amp;2'!AU15</f>
        <v>3701.53</v>
      </c>
      <c r="S14" s="1176">
        <f t="shared" si="5"/>
        <v>9224.1189218498184</v>
      </c>
    </row>
    <row r="15" spans="1:19" ht="16.149999999999999" customHeight="1" x14ac:dyDescent="0.2">
      <c r="A15" s="702">
        <v>10</v>
      </c>
      <c r="B15" s="464" t="s">
        <v>14</v>
      </c>
      <c r="C15" s="1178">
        <v>2129.1816722800286</v>
      </c>
      <c r="D15" s="1178">
        <v>382</v>
      </c>
      <c r="E15" s="1178">
        <v>171.35726941115163</v>
      </c>
      <c r="F15" s="1179">
        <f t="shared" si="4"/>
        <v>2682.5389416911803</v>
      </c>
      <c r="G15" s="1178">
        <v>608.04000000000008</v>
      </c>
      <c r="H15" s="1179">
        <f t="shared" si="2"/>
        <v>3290.5789416911803</v>
      </c>
      <c r="I15" s="1178">
        <v>468.4199679016063</v>
      </c>
      <c r="J15" s="1178">
        <v>127.75090033680171</v>
      </c>
      <c r="K15" s="1178">
        <v>3193.7725084200424</v>
      </c>
      <c r="L15" s="1178">
        <v>1277.5090033680171</v>
      </c>
      <c r="M15" s="1178">
        <v>7523</v>
      </c>
      <c r="N15" s="1178">
        <v>8404</v>
      </c>
      <c r="O15" s="1179">
        <f t="shared" si="3"/>
        <v>11086.53894169118</v>
      </c>
      <c r="P15" s="1178">
        <f>'2_State Distrib and Adjs'!AL16</f>
        <v>4266</v>
      </c>
      <c r="Q15" s="1178">
        <f>'3_Levels 1&amp;2'!AM16</f>
        <v>3653.6176133402814</v>
      </c>
      <c r="R15" s="1178">
        <f>'3_Levels 1&amp;2'!AU16</f>
        <v>4733.78</v>
      </c>
      <c r="S15" s="1178">
        <f t="shared" si="5"/>
        <v>8995.4376133402802</v>
      </c>
    </row>
    <row r="16" spans="1:19" ht="16.149999999999999" customHeight="1" x14ac:dyDescent="0.2">
      <c r="A16" s="1172">
        <v>11</v>
      </c>
      <c r="B16" s="1173" t="s">
        <v>15</v>
      </c>
      <c r="C16" s="1174">
        <v>3293.3802516933861</v>
      </c>
      <c r="D16" s="1174">
        <v>1559</v>
      </c>
      <c r="E16" s="1174">
        <v>171.35695187165774</v>
      </c>
      <c r="F16" s="1175">
        <f t="shared" si="4"/>
        <v>5023.7372035650442</v>
      </c>
      <c r="G16" s="1174">
        <v>706.55</v>
      </c>
      <c r="H16" s="1175">
        <f t="shared" si="2"/>
        <v>5730.2872035650444</v>
      </c>
      <c r="I16" s="1174">
        <v>724.543655372545</v>
      </c>
      <c r="J16" s="1174">
        <v>197.6028151016032</v>
      </c>
      <c r="K16" s="1174">
        <v>4940.0703775400798</v>
      </c>
      <c r="L16" s="1174">
        <v>1976.0281510160319</v>
      </c>
      <c r="M16" s="1174">
        <v>3470</v>
      </c>
      <c r="N16" s="1174">
        <v>4120</v>
      </c>
      <c r="O16" s="1175">
        <f t="shared" si="3"/>
        <v>9143.7372035650442</v>
      </c>
      <c r="P16" s="1174">
        <f>'2_State Distrib and Adjs'!AL17</f>
        <v>7883</v>
      </c>
      <c r="Q16" s="1174">
        <f>'3_Levels 1&amp;2'!AM17</f>
        <v>7171.8716577540108</v>
      </c>
      <c r="R16" s="1174">
        <f>'3_Levels 1&amp;2'!AU17</f>
        <v>3448.12</v>
      </c>
      <c r="S16" s="1174">
        <f t="shared" si="5"/>
        <v>11326.541657754011</v>
      </c>
    </row>
    <row r="17" spans="1:19" ht="16.149999999999999" customHeight="1" x14ac:dyDescent="0.2">
      <c r="A17" s="701">
        <v>12</v>
      </c>
      <c r="B17" s="463" t="s">
        <v>16</v>
      </c>
      <c r="C17" s="1176">
        <v>1003.7499222871905</v>
      </c>
      <c r="D17" s="1176">
        <v>0</v>
      </c>
      <c r="E17" s="1176">
        <v>171.35720601237841</v>
      </c>
      <c r="F17" s="1177">
        <f t="shared" si="4"/>
        <v>1175.107128299569</v>
      </c>
      <c r="G17" s="1176">
        <v>1063.31</v>
      </c>
      <c r="H17" s="1177">
        <f t="shared" si="2"/>
        <v>2238.417128299569</v>
      </c>
      <c r="I17" s="1176">
        <v>220.8249829031819</v>
      </c>
      <c r="J17" s="1176">
        <v>60.224995337231412</v>
      </c>
      <c r="K17" s="1176">
        <v>1505.6248834307858</v>
      </c>
      <c r="L17" s="1176">
        <v>602.24995337231428</v>
      </c>
      <c r="M17" s="1176">
        <v>13644</v>
      </c>
      <c r="N17" s="1176">
        <v>14900</v>
      </c>
      <c r="O17" s="1177">
        <f t="shared" si="3"/>
        <v>16075.107128299569</v>
      </c>
      <c r="P17" s="1176">
        <f>'2_State Distrib and Adjs'!AL18</f>
        <v>2935</v>
      </c>
      <c r="Q17" s="1176">
        <f>'3_Levels 1&amp;2'!AM18</f>
        <v>1871.8116710875331</v>
      </c>
      <c r="R17" s="1176">
        <f>'3_Levels 1&amp;2'!AU18</f>
        <v>7413.98</v>
      </c>
      <c r="S17" s="1176">
        <f t="shared" si="5"/>
        <v>10349.101671087534</v>
      </c>
    </row>
    <row r="18" spans="1:19" ht="16.149999999999999" customHeight="1" x14ac:dyDescent="0.2">
      <c r="A18" s="701">
        <v>13</v>
      </c>
      <c r="B18" s="463" t="s">
        <v>17</v>
      </c>
      <c r="C18" s="1176">
        <v>3310.8691415549461</v>
      </c>
      <c r="D18" s="1176">
        <v>1421</v>
      </c>
      <c r="E18" s="1176">
        <v>171.35768903993204</v>
      </c>
      <c r="F18" s="1177">
        <f t="shared" si="4"/>
        <v>4903.2268305948774</v>
      </c>
      <c r="G18" s="1176">
        <v>749.43000000000006</v>
      </c>
      <c r="H18" s="1177">
        <f t="shared" si="2"/>
        <v>5652.6568305948776</v>
      </c>
      <c r="I18" s="1176">
        <v>728.3912111420882</v>
      </c>
      <c r="J18" s="1176">
        <v>198.65214849329678</v>
      </c>
      <c r="K18" s="1176">
        <v>4966.3037123324193</v>
      </c>
      <c r="L18" s="1176">
        <v>1986.5214849329675</v>
      </c>
      <c r="M18" s="1176">
        <v>4241</v>
      </c>
      <c r="N18" s="1176">
        <v>4284</v>
      </c>
      <c r="O18" s="1177">
        <f t="shared" si="3"/>
        <v>9187.2268305948783</v>
      </c>
      <c r="P18" s="1176">
        <f>'2_State Distrib and Adjs'!AL19</f>
        <v>7711</v>
      </c>
      <c r="Q18" s="1176">
        <f>'3_Levels 1&amp;2'!AM19</f>
        <v>6880.1767204757862</v>
      </c>
      <c r="R18" s="1176">
        <f>'3_Levels 1&amp;2'!AU19</f>
        <v>3160.07</v>
      </c>
      <c r="S18" s="1176">
        <f t="shared" si="5"/>
        <v>10789.676720475787</v>
      </c>
    </row>
    <row r="19" spans="1:19" ht="16.149999999999999" customHeight="1" x14ac:dyDescent="0.2">
      <c r="A19" s="701">
        <v>14</v>
      </c>
      <c r="B19" s="463" t="s">
        <v>18</v>
      </c>
      <c r="C19" s="1176">
        <v>3048.4462557066659</v>
      </c>
      <c r="D19" s="1176">
        <v>1404</v>
      </c>
      <c r="E19" s="1176">
        <v>171.3572261072261</v>
      </c>
      <c r="F19" s="1177">
        <f t="shared" si="4"/>
        <v>4623.8034818138913</v>
      </c>
      <c r="G19" s="1176">
        <v>809.9799999999999</v>
      </c>
      <c r="H19" s="1177">
        <f t="shared" si="2"/>
        <v>5433.7834818138908</v>
      </c>
      <c r="I19" s="1176">
        <v>670.65817625546651</v>
      </c>
      <c r="J19" s="1176">
        <v>182.90677534239995</v>
      </c>
      <c r="K19" s="1176">
        <v>4572.669383559999</v>
      </c>
      <c r="L19" s="1176">
        <v>1829.0677534239996</v>
      </c>
      <c r="M19" s="1176">
        <v>3886</v>
      </c>
      <c r="N19" s="1176">
        <v>4135</v>
      </c>
      <c r="O19" s="1177">
        <f t="shared" si="3"/>
        <v>8758.8034818138913</v>
      </c>
      <c r="P19" s="1176">
        <f>'2_State Distrib and Adjs'!AL20</f>
        <v>7781</v>
      </c>
      <c r="Q19" s="1176">
        <f>'3_Levels 1&amp;2'!AM20</f>
        <v>6925.4055944055945</v>
      </c>
      <c r="R19" s="1176">
        <f>'3_Levels 1&amp;2'!AU20</f>
        <v>4092.13</v>
      </c>
      <c r="S19" s="1176">
        <f t="shared" si="5"/>
        <v>11827.515594405595</v>
      </c>
    </row>
    <row r="20" spans="1:19" ht="16.149999999999999" customHeight="1" x14ac:dyDescent="0.2">
      <c r="A20" s="702">
        <v>15</v>
      </c>
      <c r="B20" s="464" t="s">
        <v>19</v>
      </c>
      <c r="C20" s="1178">
        <v>3246.3428967457867</v>
      </c>
      <c r="D20" s="1178">
        <v>1389</v>
      </c>
      <c r="E20" s="1178">
        <v>100</v>
      </c>
      <c r="F20" s="1179">
        <f t="shared" si="4"/>
        <v>4735.3428967457867</v>
      </c>
      <c r="G20" s="1178">
        <v>553.79999999999995</v>
      </c>
      <c r="H20" s="1179">
        <f t="shared" si="2"/>
        <v>5289.1428967457869</v>
      </c>
      <c r="I20" s="1178">
        <v>714.19543728407302</v>
      </c>
      <c r="J20" s="1178">
        <v>194.78057380474718</v>
      </c>
      <c r="K20" s="1178">
        <v>4869.5143451186805</v>
      </c>
      <c r="L20" s="1178">
        <v>1947.8057380474718</v>
      </c>
      <c r="M20" s="1178">
        <v>3690</v>
      </c>
      <c r="N20" s="1178">
        <v>3690</v>
      </c>
      <c r="O20" s="1179">
        <f t="shared" si="3"/>
        <v>8425.3428967457876</v>
      </c>
      <c r="P20" s="1178">
        <f>'2_State Distrib and Adjs'!AL21</f>
        <v>7085</v>
      </c>
      <c r="Q20" s="1178">
        <f>'3_Levels 1&amp;2'!AM21</f>
        <v>6473.9338747099764</v>
      </c>
      <c r="R20" s="1178">
        <f>'3_Levels 1&amp;2'!AU21</f>
        <v>3250.7</v>
      </c>
      <c r="S20" s="1178">
        <f t="shared" si="5"/>
        <v>10278.433874709975</v>
      </c>
    </row>
    <row r="21" spans="1:19" ht="16.149999999999999" customHeight="1" x14ac:dyDescent="0.2">
      <c r="A21" s="1172">
        <v>16</v>
      </c>
      <c r="B21" s="1173" t="s">
        <v>526</v>
      </c>
      <c r="C21" s="1174">
        <v>1292.3630906966273</v>
      </c>
      <c r="D21" s="1174">
        <v>0</v>
      </c>
      <c r="E21" s="1174">
        <v>171.35721925133689</v>
      </c>
      <c r="F21" s="1175">
        <f t="shared" si="4"/>
        <v>1463.7203099479641</v>
      </c>
      <c r="G21" s="1174">
        <v>686.73</v>
      </c>
      <c r="H21" s="1175">
        <f t="shared" si="2"/>
        <v>2150.4503099479643</v>
      </c>
      <c r="I21" s="1174">
        <v>284.31987995325807</v>
      </c>
      <c r="J21" s="1174">
        <v>77.541785441797629</v>
      </c>
      <c r="K21" s="1174">
        <v>1938.5446360449409</v>
      </c>
      <c r="L21" s="1174">
        <v>775.4178544179764</v>
      </c>
      <c r="M21" s="1174">
        <v>12655</v>
      </c>
      <c r="N21" s="1174">
        <v>14059</v>
      </c>
      <c r="O21" s="1175">
        <f t="shared" si="3"/>
        <v>15522.720309947965</v>
      </c>
      <c r="P21" s="1174">
        <f>'2_State Distrib and Adjs'!AL22</f>
        <v>2712</v>
      </c>
      <c r="Q21" s="1174">
        <f>'3_Levels 1&amp;2'!AM22</f>
        <v>2025.2797860962567</v>
      </c>
      <c r="R21" s="1174">
        <f>'3_Levels 1&amp;2'!AU22</f>
        <v>5863.95</v>
      </c>
      <c r="S21" s="1174">
        <f t="shared" si="5"/>
        <v>8575.9597860962567</v>
      </c>
    </row>
    <row r="22" spans="1:19" ht="16.149999999999999" customHeight="1" x14ac:dyDescent="0.2">
      <c r="A22" s="701">
        <v>17</v>
      </c>
      <c r="B22" s="463" t="s">
        <v>21</v>
      </c>
      <c r="C22" s="1176">
        <v>2063.2140959933918</v>
      </c>
      <c r="D22" s="1176">
        <v>312</v>
      </c>
      <c r="E22" s="1176">
        <v>400.77053573405976</v>
      </c>
      <c r="F22" s="1177">
        <f t="shared" si="4"/>
        <v>2775.9846317274514</v>
      </c>
      <c r="G22" s="1176">
        <v>801.48</v>
      </c>
      <c r="H22" s="1177">
        <f t="shared" si="2"/>
        <v>3577.4646317274514</v>
      </c>
      <c r="I22" s="1176">
        <v>453.90710111854622</v>
      </c>
      <c r="J22" s="1176">
        <v>123.79284575960352</v>
      </c>
      <c r="K22" s="1176">
        <v>3094.8211439900879</v>
      </c>
      <c r="L22" s="1176">
        <v>1237.9284575960353</v>
      </c>
      <c r="M22" s="1176">
        <v>7223</v>
      </c>
      <c r="N22" s="1176">
        <v>8233</v>
      </c>
      <c r="O22" s="1177">
        <f t="shared" si="3"/>
        <v>11008.984631727451</v>
      </c>
      <c r="P22" s="1176">
        <f>'2_State Distrib and Adjs'!AL23</f>
        <v>4382</v>
      </c>
      <c r="Q22" s="1176">
        <f>'3_Levels 1&amp;2'!AM23</f>
        <v>3588.1668992093551</v>
      </c>
      <c r="R22" s="1176">
        <f>'3_Levels 1&amp;2'!AU23</f>
        <v>4622.82</v>
      </c>
      <c r="S22" s="1176">
        <f t="shared" si="5"/>
        <v>9012.4668992093539</v>
      </c>
    </row>
    <row r="23" spans="1:19" ht="16.149999999999999" customHeight="1" x14ac:dyDescent="0.2">
      <c r="A23" s="701">
        <v>18</v>
      </c>
      <c r="B23" s="463" t="s">
        <v>22</v>
      </c>
      <c r="C23" s="1176">
        <v>3063.8490900884699</v>
      </c>
      <c r="D23" s="1176">
        <v>1097</v>
      </c>
      <c r="E23" s="1176">
        <v>171.3574097135741</v>
      </c>
      <c r="F23" s="1177">
        <f t="shared" si="4"/>
        <v>4332.2064998020442</v>
      </c>
      <c r="G23" s="1176">
        <v>845.94999999999993</v>
      </c>
      <c r="H23" s="1177">
        <f t="shared" si="2"/>
        <v>5178.156499802044</v>
      </c>
      <c r="I23" s="1176">
        <v>674.04679981946333</v>
      </c>
      <c r="J23" s="1176">
        <v>183.83094540530817</v>
      </c>
      <c r="K23" s="1176">
        <v>4595.7736351327048</v>
      </c>
      <c r="L23" s="1176">
        <v>0</v>
      </c>
      <c r="M23" s="1176">
        <v>4606</v>
      </c>
      <c r="N23" s="1176">
        <v>4606</v>
      </c>
      <c r="O23" s="1177">
        <f t="shared" si="3"/>
        <v>8938.2064998020433</v>
      </c>
      <c r="P23" s="1176">
        <f>'2_State Distrib and Adjs'!AL24</f>
        <v>7093</v>
      </c>
      <c r="Q23" s="1176">
        <f>'3_Levels 1&amp;2'!AM24</f>
        <v>6247.9153175591528</v>
      </c>
      <c r="R23" s="1176">
        <f>'3_Levels 1&amp;2'!AU24</f>
        <v>3396.66</v>
      </c>
      <c r="S23" s="1176">
        <f t="shared" si="5"/>
        <v>10490.525317559153</v>
      </c>
    </row>
    <row r="24" spans="1:19" ht="16.149999999999999" customHeight="1" x14ac:dyDescent="0.2">
      <c r="A24" s="701">
        <v>19</v>
      </c>
      <c r="B24" s="463" t="s">
        <v>23</v>
      </c>
      <c r="C24" s="1176">
        <v>2476.415094339623</v>
      </c>
      <c r="D24" s="1176">
        <v>709</v>
      </c>
      <c r="E24" s="1176">
        <v>171.35701598579041</v>
      </c>
      <c r="F24" s="1177">
        <f t="shared" si="4"/>
        <v>3356.7721103254135</v>
      </c>
      <c r="G24" s="1176">
        <v>905.43</v>
      </c>
      <c r="H24" s="1177">
        <f t="shared" si="2"/>
        <v>4262.2021103254137</v>
      </c>
      <c r="I24" s="1176">
        <v>544.81132075471703</v>
      </c>
      <c r="J24" s="1176">
        <v>148.58490566037736</v>
      </c>
      <c r="K24" s="1176">
        <v>3714.6226415094338</v>
      </c>
      <c r="L24" s="1176">
        <v>1485.8490566037735</v>
      </c>
      <c r="M24" s="1176">
        <v>4824</v>
      </c>
      <c r="N24" s="1176">
        <v>4824</v>
      </c>
      <c r="O24" s="1177">
        <f t="shared" si="3"/>
        <v>8180.7721103254135</v>
      </c>
      <c r="P24" s="1176">
        <f>'2_State Distrib and Adjs'!AL25</f>
        <v>5647</v>
      </c>
      <c r="Q24" s="1176">
        <f>'3_Levels 1&amp;2'!AM25</f>
        <v>4738.2912966252225</v>
      </c>
      <c r="R24" s="1176">
        <f>'3_Levels 1&amp;2'!AU25</f>
        <v>4477.0200000000004</v>
      </c>
      <c r="S24" s="1176">
        <f t="shared" si="5"/>
        <v>10120.741296625223</v>
      </c>
    </row>
    <row r="25" spans="1:19" ht="16.149999999999999" customHeight="1" x14ac:dyDescent="0.2">
      <c r="A25" s="702">
        <v>20</v>
      </c>
      <c r="B25" s="464" t="s">
        <v>24</v>
      </c>
      <c r="C25" s="1178">
        <v>3244.1496809587693</v>
      </c>
      <c r="D25" s="1178">
        <v>1103</v>
      </c>
      <c r="E25" s="1178">
        <v>100</v>
      </c>
      <c r="F25" s="1179">
        <f t="shared" si="4"/>
        <v>4447.1496809587697</v>
      </c>
      <c r="G25" s="1178">
        <v>586.16999999999996</v>
      </c>
      <c r="H25" s="1179">
        <f t="shared" si="2"/>
        <v>5033.3196809587698</v>
      </c>
      <c r="I25" s="1178">
        <v>713.71292981092927</v>
      </c>
      <c r="J25" s="1178">
        <v>194.64898085752614</v>
      </c>
      <c r="K25" s="1178">
        <v>4866.2245214381528</v>
      </c>
      <c r="L25" s="1178">
        <v>1946.4898085752611</v>
      </c>
      <c r="M25" s="1178">
        <v>2973</v>
      </c>
      <c r="N25" s="1178">
        <v>3083</v>
      </c>
      <c r="O25" s="1179">
        <f t="shared" si="3"/>
        <v>7530.1496809587697</v>
      </c>
      <c r="P25" s="1178">
        <f>'2_State Distrib and Adjs'!AL26</f>
        <v>6637</v>
      </c>
      <c r="Q25" s="1178">
        <f>'3_Levels 1&amp;2'!AM26</f>
        <v>6055.119608553824</v>
      </c>
      <c r="R25" s="1178">
        <f>'3_Levels 1&amp;2'!AU26</f>
        <v>2799.56</v>
      </c>
      <c r="S25" s="1178">
        <f t="shared" si="5"/>
        <v>9440.8496085538245</v>
      </c>
    </row>
    <row r="26" spans="1:19" ht="16.149999999999999" customHeight="1" x14ac:dyDescent="0.2">
      <c r="A26" s="1172">
        <v>21</v>
      </c>
      <c r="B26" s="1173" t="s">
        <v>25</v>
      </c>
      <c r="C26" s="1174">
        <v>3230.7869087104505</v>
      </c>
      <c r="D26" s="1174">
        <v>1106</v>
      </c>
      <c r="E26" s="1174">
        <v>171.35716852317643</v>
      </c>
      <c r="F26" s="1175">
        <f t="shared" si="4"/>
        <v>4508.1440772336264</v>
      </c>
      <c r="G26" s="1174">
        <v>610.35</v>
      </c>
      <c r="H26" s="1175">
        <f t="shared" si="2"/>
        <v>5118.4940772336267</v>
      </c>
      <c r="I26" s="1174">
        <v>710.77311991629904</v>
      </c>
      <c r="J26" s="1174">
        <v>193.84721452262701</v>
      </c>
      <c r="K26" s="1174">
        <v>4846.1803630656759</v>
      </c>
      <c r="L26" s="1174">
        <v>1938.4721452262704</v>
      </c>
      <c r="M26" s="1174">
        <v>2204</v>
      </c>
      <c r="N26" s="1174">
        <v>3204</v>
      </c>
      <c r="O26" s="1175">
        <f t="shared" si="3"/>
        <v>7712.1440772336264</v>
      </c>
      <c r="P26" s="1174">
        <f>'2_State Distrib and Adjs'!AL27</f>
        <v>7146</v>
      </c>
      <c r="Q26" s="1174">
        <f>'3_Levels 1&amp;2'!AM27</f>
        <v>6526.426877470356</v>
      </c>
      <c r="R26" s="1174">
        <f>'3_Levels 1&amp;2'!AU27</f>
        <v>2939.9</v>
      </c>
      <c r="S26" s="1174">
        <f t="shared" si="5"/>
        <v>10076.676877470356</v>
      </c>
    </row>
    <row r="27" spans="1:19" ht="16.149999999999999" customHeight="1" x14ac:dyDescent="0.2">
      <c r="A27" s="701">
        <v>22</v>
      </c>
      <c r="B27" s="463" t="s">
        <v>26</v>
      </c>
      <c r="C27" s="1176">
        <v>3548.8093318662363</v>
      </c>
      <c r="D27" s="1176">
        <v>1221</v>
      </c>
      <c r="E27" s="1176">
        <v>171.35726918995402</v>
      </c>
      <c r="F27" s="1177">
        <f t="shared" si="4"/>
        <v>4941.1666010561903</v>
      </c>
      <c r="G27" s="1176">
        <v>496.36</v>
      </c>
      <c r="H27" s="1177">
        <f t="shared" si="2"/>
        <v>5437.52660105619</v>
      </c>
      <c r="I27" s="1176">
        <v>780.73805301057189</v>
      </c>
      <c r="J27" s="1176">
        <v>212.92855991197416</v>
      </c>
      <c r="K27" s="1176">
        <v>5323.2139977993538</v>
      </c>
      <c r="L27" s="1176">
        <v>2129.2855991197416</v>
      </c>
      <c r="M27" s="1176">
        <v>1436</v>
      </c>
      <c r="N27" s="1176">
        <v>2418</v>
      </c>
      <c r="O27" s="1177">
        <f t="shared" si="3"/>
        <v>7359.1666010561903</v>
      </c>
      <c r="P27" s="1176">
        <f>'2_State Distrib and Adjs'!AL28</f>
        <v>7759</v>
      </c>
      <c r="Q27" s="1176">
        <f>'3_Levels 1&amp;2'!AM28</f>
        <v>7255.206225680934</v>
      </c>
      <c r="R27" s="1176">
        <f>'3_Levels 1&amp;2'!AU28</f>
        <v>2295.37</v>
      </c>
      <c r="S27" s="1176">
        <f t="shared" si="5"/>
        <v>10046.936225680933</v>
      </c>
    </row>
    <row r="28" spans="1:19" ht="16.149999999999999" customHeight="1" x14ac:dyDescent="0.2">
      <c r="A28" s="701">
        <v>23</v>
      </c>
      <c r="B28" s="463" t="s">
        <v>27</v>
      </c>
      <c r="C28" s="1176">
        <v>2921.5804745814476</v>
      </c>
      <c r="D28" s="1176">
        <v>1040</v>
      </c>
      <c r="E28" s="1176">
        <v>171.35724055394084</v>
      </c>
      <c r="F28" s="1177">
        <f t="shared" si="4"/>
        <v>4132.9377151353883</v>
      </c>
      <c r="G28" s="1176">
        <v>688.58</v>
      </c>
      <c r="H28" s="1177">
        <f t="shared" si="2"/>
        <v>4821.5177151353882</v>
      </c>
      <c r="I28" s="1176">
        <v>642.74770440791849</v>
      </c>
      <c r="J28" s="1176">
        <v>175.29482847488683</v>
      </c>
      <c r="K28" s="1176">
        <v>4382.3707118721713</v>
      </c>
      <c r="L28" s="1176">
        <v>1752.9482847488687</v>
      </c>
      <c r="M28" s="1176">
        <v>3001</v>
      </c>
      <c r="N28" s="1176">
        <v>4325</v>
      </c>
      <c r="O28" s="1177">
        <f t="shared" si="3"/>
        <v>8457.9377151353874</v>
      </c>
      <c r="P28" s="1176">
        <f>'2_State Distrib and Adjs'!AL29</f>
        <v>6089</v>
      </c>
      <c r="Q28" s="1176">
        <f>'3_Levels 1&amp;2'!AM29</f>
        <v>5397.7676525901861</v>
      </c>
      <c r="R28" s="1176">
        <f>'3_Levels 1&amp;2'!AU29</f>
        <v>3522.92</v>
      </c>
      <c r="S28" s="1176">
        <f t="shared" si="5"/>
        <v>9609.2676525901861</v>
      </c>
    </row>
    <row r="29" spans="1:19" ht="16.149999999999999" customHeight="1" x14ac:dyDescent="0.2">
      <c r="A29" s="701">
        <v>24</v>
      </c>
      <c r="B29" s="463" t="s">
        <v>28</v>
      </c>
      <c r="C29" s="1176">
        <v>1003.7499843118682</v>
      </c>
      <c r="D29" s="1176">
        <v>0</v>
      </c>
      <c r="E29" s="1176">
        <v>495.68005738880919</v>
      </c>
      <c r="F29" s="1177">
        <f t="shared" si="4"/>
        <v>1499.4300417006773</v>
      </c>
      <c r="G29" s="1176">
        <v>854.24999999999989</v>
      </c>
      <c r="H29" s="1177">
        <f t="shared" si="2"/>
        <v>2353.6800417006771</v>
      </c>
      <c r="I29" s="1176">
        <v>220.82499654861098</v>
      </c>
      <c r="J29" s="1176">
        <v>60.224999058712086</v>
      </c>
      <c r="K29" s="1176">
        <v>1505.6249764678021</v>
      </c>
      <c r="L29" s="1176">
        <v>602.24999058712092</v>
      </c>
      <c r="M29" s="1176">
        <v>15816</v>
      </c>
      <c r="N29" s="1176">
        <v>16543</v>
      </c>
      <c r="O29" s="1177">
        <f t="shared" si="3"/>
        <v>18042.430041700678</v>
      </c>
      <c r="P29" s="1176">
        <f>'2_State Distrib and Adjs'!AL30</f>
        <v>2844</v>
      </c>
      <c r="Q29" s="1176">
        <f>'3_Levels 1&amp;2'!AM30</f>
        <v>1988.88737446198</v>
      </c>
      <c r="R29" s="1176">
        <f>'3_Levels 1&amp;2'!AU30</f>
        <v>6510.38</v>
      </c>
      <c r="S29" s="1176">
        <f t="shared" si="5"/>
        <v>9353.5173744619806</v>
      </c>
    </row>
    <row r="30" spans="1:19" ht="16.149999999999999" customHeight="1" x14ac:dyDescent="0.2">
      <c r="A30" s="702">
        <v>25</v>
      </c>
      <c r="B30" s="464" t="s">
        <v>29</v>
      </c>
      <c r="C30" s="1178">
        <v>2714.8532198079006</v>
      </c>
      <c r="D30" s="1178">
        <v>924</v>
      </c>
      <c r="E30" s="1178">
        <v>171.35704258306038</v>
      </c>
      <c r="F30" s="1179">
        <f t="shared" si="4"/>
        <v>3810.2102623909609</v>
      </c>
      <c r="G30" s="1178">
        <v>653.73</v>
      </c>
      <c r="H30" s="1179">
        <f t="shared" si="2"/>
        <v>4463.9402623909609</v>
      </c>
      <c r="I30" s="1178">
        <v>597.26770835773823</v>
      </c>
      <c r="J30" s="1178">
        <v>162.89119318847403</v>
      </c>
      <c r="K30" s="1178">
        <v>4072.2798297118511</v>
      </c>
      <c r="L30" s="1178">
        <v>1628.9119318847402</v>
      </c>
      <c r="M30" s="1178">
        <v>5344</v>
      </c>
      <c r="N30" s="1178">
        <v>5344</v>
      </c>
      <c r="O30" s="1179">
        <f t="shared" si="3"/>
        <v>9154.2102623909614</v>
      </c>
      <c r="P30" s="1178">
        <f>'2_State Distrib and Adjs'!AL31</f>
        <v>5897</v>
      </c>
      <c r="Q30" s="1178">
        <f>'3_Levels 1&amp;2'!AM31</f>
        <v>5244.3350491343008</v>
      </c>
      <c r="R30" s="1178">
        <f>'3_Levels 1&amp;2'!AU31</f>
        <v>4072.9</v>
      </c>
      <c r="S30" s="1178">
        <f t="shared" si="5"/>
        <v>9970.9650491343</v>
      </c>
    </row>
    <row r="31" spans="1:19" ht="16.149999999999999" customHeight="1" x14ac:dyDescent="0.2">
      <c r="A31" s="1172">
        <v>26</v>
      </c>
      <c r="B31" s="1173" t="s">
        <v>30</v>
      </c>
      <c r="C31" s="1174">
        <v>2228.6717183345772</v>
      </c>
      <c r="D31" s="1174">
        <v>461</v>
      </c>
      <c r="E31" s="1174">
        <v>398.92345198442956</v>
      </c>
      <c r="F31" s="1175">
        <f t="shared" si="4"/>
        <v>3088.5951703190067</v>
      </c>
      <c r="G31" s="1174">
        <v>836.83</v>
      </c>
      <c r="H31" s="1175">
        <f t="shared" si="2"/>
        <v>3925.4251703190066</v>
      </c>
      <c r="I31" s="1174">
        <v>490.30777803360706</v>
      </c>
      <c r="J31" s="1174">
        <v>133.72030310007463</v>
      </c>
      <c r="K31" s="1174">
        <v>3343.0075775018659</v>
      </c>
      <c r="L31" s="1174">
        <v>1337.2030310007463</v>
      </c>
      <c r="M31" s="1174">
        <v>6250</v>
      </c>
      <c r="N31" s="1174">
        <v>6785</v>
      </c>
      <c r="O31" s="1175">
        <f t="shared" si="3"/>
        <v>9873.5951703190076</v>
      </c>
      <c r="P31" s="1174">
        <f>'2_State Distrib and Adjs'!AL32</f>
        <v>4917</v>
      </c>
      <c r="Q31" s="1174">
        <f>'3_Levels 1&amp;2'!AM32</f>
        <v>4068.8182912636944</v>
      </c>
      <c r="R31" s="1174">
        <f>'3_Levels 1&amp;2'!AU32</f>
        <v>4536.95</v>
      </c>
      <c r="S31" s="1174">
        <f t="shared" si="5"/>
        <v>9442.5982912636937</v>
      </c>
    </row>
    <row r="32" spans="1:19" ht="16.149999999999999" customHeight="1" x14ac:dyDescent="0.2">
      <c r="A32" s="701">
        <v>27</v>
      </c>
      <c r="B32" s="463" t="s">
        <v>31</v>
      </c>
      <c r="C32" s="1176">
        <v>3139.3189369765087</v>
      </c>
      <c r="D32" s="1176">
        <v>1267</v>
      </c>
      <c r="E32" s="1176">
        <v>171.35726210350583</v>
      </c>
      <c r="F32" s="1177">
        <f t="shared" si="4"/>
        <v>4577.6761990800142</v>
      </c>
      <c r="G32" s="1176">
        <v>693.06</v>
      </c>
      <c r="H32" s="1177">
        <f t="shared" si="2"/>
        <v>5270.7361990800146</v>
      </c>
      <c r="I32" s="1176">
        <v>690.65016613483181</v>
      </c>
      <c r="J32" s="1176">
        <v>188.35913621859052</v>
      </c>
      <c r="K32" s="1176">
        <v>4708.9784054647635</v>
      </c>
      <c r="L32" s="1176">
        <v>1883.5913621859049</v>
      </c>
      <c r="M32" s="1176">
        <v>3942</v>
      </c>
      <c r="N32" s="1176">
        <v>4669</v>
      </c>
      <c r="O32" s="1177">
        <f t="shared" si="3"/>
        <v>9246.6761990800151</v>
      </c>
      <c r="P32" s="1176">
        <f>'2_State Distrib and Adjs'!AL33</f>
        <v>6794</v>
      </c>
      <c r="Q32" s="1176">
        <f>'3_Levels 1&amp;2'!AM33</f>
        <v>6099.9135596364313</v>
      </c>
      <c r="R32" s="1176">
        <f>'3_Levels 1&amp;2'!AU33</f>
        <v>3327.53</v>
      </c>
      <c r="S32" s="1176">
        <f t="shared" si="5"/>
        <v>10120.503559636432</v>
      </c>
    </row>
    <row r="33" spans="1:19" ht="16.149999999999999" customHeight="1" x14ac:dyDescent="0.2">
      <c r="A33" s="701">
        <v>28</v>
      </c>
      <c r="B33" s="463" t="s">
        <v>32</v>
      </c>
      <c r="C33" s="1176">
        <v>2318.8107725669697</v>
      </c>
      <c r="D33" s="1176">
        <v>500</v>
      </c>
      <c r="E33" s="1176">
        <v>230.84228717857036</v>
      </c>
      <c r="F33" s="1177">
        <f t="shared" si="4"/>
        <v>3049.6530597455403</v>
      </c>
      <c r="G33" s="1176">
        <v>694.4</v>
      </c>
      <c r="H33" s="1177">
        <f t="shared" si="2"/>
        <v>3744.0530597455404</v>
      </c>
      <c r="I33" s="1176">
        <v>510.13836996473333</v>
      </c>
      <c r="J33" s="1176">
        <v>139.1286463540182</v>
      </c>
      <c r="K33" s="1176">
        <v>3478.2161588504541</v>
      </c>
      <c r="L33" s="1176">
        <v>1391.2864635401818</v>
      </c>
      <c r="M33" s="1176">
        <v>5640</v>
      </c>
      <c r="N33" s="1176">
        <v>6215</v>
      </c>
      <c r="O33" s="1177">
        <f t="shared" si="3"/>
        <v>9264.6530597455403</v>
      </c>
      <c r="P33" s="1176">
        <f>'2_State Distrib and Adjs'!AL34</f>
        <v>4543</v>
      </c>
      <c r="Q33" s="1176">
        <f>'3_Levels 1&amp;2'!AM34</f>
        <v>3840.47206579065</v>
      </c>
      <c r="R33" s="1176">
        <f>'3_Levels 1&amp;2'!AU34</f>
        <v>4104.96</v>
      </c>
      <c r="S33" s="1176">
        <f t="shared" si="5"/>
        <v>8639.8320657906497</v>
      </c>
    </row>
    <row r="34" spans="1:19" ht="16.149999999999999" customHeight="1" x14ac:dyDescent="0.2">
      <c r="A34" s="701">
        <v>29</v>
      </c>
      <c r="B34" s="463" t="s">
        <v>33</v>
      </c>
      <c r="C34" s="1176">
        <v>2666.2156372363002</v>
      </c>
      <c r="D34" s="1176">
        <v>772</v>
      </c>
      <c r="E34" s="1176">
        <v>171.3572599615083</v>
      </c>
      <c r="F34" s="1177">
        <f t="shared" si="4"/>
        <v>3609.5728971978083</v>
      </c>
      <c r="G34" s="1176">
        <v>754.94999999999993</v>
      </c>
      <c r="H34" s="1177">
        <f t="shared" si="2"/>
        <v>4364.5228971978086</v>
      </c>
      <c r="I34" s="1176">
        <v>586.56744019198607</v>
      </c>
      <c r="J34" s="1176">
        <v>159.972938234178</v>
      </c>
      <c r="K34" s="1176">
        <v>3999.32345585445</v>
      </c>
      <c r="L34" s="1176">
        <v>1599.7293823417804</v>
      </c>
      <c r="M34" s="1176">
        <v>4834</v>
      </c>
      <c r="N34" s="1176">
        <v>5599</v>
      </c>
      <c r="O34" s="1177">
        <f t="shared" si="3"/>
        <v>9208.5728971978078</v>
      </c>
      <c r="P34" s="1176">
        <f>'2_State Distrib and Adjs'!AL35</f>
        <v>5269</v>
      </c>
      <c r="Q34" s="1176">
        <f>'3_Levels 1&amp;2'!AM35</f>
        <v>4514.1748520920946</v>
      </c>
      <c r="R34" s="1176">
        <f>'3_Levels 1&amp;2'!AU35</f>
        <v>3634.67</v>
      </c>
      <c r="S34" s="1176">
        <f t="shared" si="5"/>
        <v>8903.7948520920945</v>
      </c>
    </row>
    <row r="35" spans="1:19" ht="16.149999999999999" customHeight="1" x14ac:dyDescent="0.2">
      <c r="A35" s="702">
        <v>30</v>
      </c>
      <c r="B35" s="464" t="s">
        <v>34</v>
      </c>
      <c r="C35" s="1178">
        <v>3147.7989302037017</v>
      </c>
      <c r="D35" s="1178">
        <v>1273</v>
      </c>
      <c r="E35" s="1178">
        <v>171.35726004922068</v>
      </c>
      <c r="F35" s="1179">
        <f t="shared" si="4"/>
        <v>4592.1561902529229</v>
      </c>
      <c r="G35" s="1178">
        <v>727.17</v>
      </c>
      <c r="H35" s="1179">
        <f t="shared" si="2"/>
        <v>5319.326190252923</v>
      </c>
      <c r="I35" s="1178">
        <v>692.51576464481434</v>
      </c>
      <c r="J35" s="1178">
        <v>188.8679358122221</v>
      </c>
      <c r="K35" s="1178">
        <v>4721.6983953055524</v>
      </c>
      <c r="L35" s="1178">
        <v>1888.6793581222207</v>
      </c>
      <c r="M35" s="1178">
        <v>3603</v>
      </c>
      <c r="N35" s="1178">
        <v>4840</v>
      </c>
      <c r="O35" s="1179">
        <f t="shared" si="3"/>
        <v>9432.1561902529229</v>
      </c>
      <c r="P35" s="1178">
        <f>'2_State Distrib and Adjs'!AL36</f>
        <v>6851</v>
      </c>
      <c r="Q35" s="1178">
        <f>'3_Levels 1&amp;2'!AM36</f>
        <v>6116.0574241181293</v>
      </c>
      <c r="R35" s="1178">
        <f>'3_Levels 1&amp;2'!AU36</f>
        <v>3312.84</v>
      </c>
      <c r="S35" s="1178">
        <f t="shared" si="5"/>
        <v>10156.06742411813</v>
      </c>
    </row>
    <row r="36" spans="1:19" ht="16.149999999999999" customHeight="1" x14ac:dyDescent="0.2">
      <c r="A36" s="1172">
        <v>31</v>
      </c>
      <c r="B36" s="1173" t="s">
        <v>35</v>
      </c>
      <c r="C36" s="1174">
        <v>2559.1008633607908</v>
      </c>
      <c r="D36" s="1174">
        <v>773</v>
      </c>
      <c r="E36" s="1174">
        <v>171.35730706075535</v>
      </c>
      <c r="F36" s="1175">
        <f t="shared" si="4"/>
        <v>3503.4581704215461</v>
      </c>
      <c r="G36" s="1174">
        <v>620.83000000000004</v>
      </c>
      <c r="H36" s="1175">
        <f t="shared" si="2"/>
        <v>4124.2881704215461</v>
      </c>
      <c r="I36" s="1174">
        <v>563.00218993937403</v>
      </c>
      <c r="J36" s="1174">
        <v>153.54605180164742</v>
      </c>
      <c r="K36" s="1174">
        <v>3838.6512950411861</v>
      </c>
      <c r="L36" s="1174">
        <v>1535.4605180164745</v>
      </c>
      <c r="M36" s="1174">
        <v>6921</v>
      </c>
      <c r="N36" s="1174">
        <v>7745</v>
      </c>
      <c r="O36" s="1175">
        <f t="shared" si="3"/>
        <v>11248.458170421545</v>
      </c>
      <c r="P36" s="1174">
        <f>'2_State Distrib and Adjs'!AL37</f>
        <v>5421</v>
      </c>
      <c r="Q36" s="1174">
        <f>'3_Levels 1&amp;2'!AM37</f>
        <v>4795.0898193760258</v>
      </c>
      <c r="R36" s="1174">
        <f>'3_Levels 1&amp;2'!AU37</f>
        <v>4244.8</v>
      </c>
      <c r="S36" s="1174">
        <f t="shared" si="5"/>
        <v>9660.7198193760269</v>
      </c>
    </row>
    <row r="37" spans="1:19" ht="16.149999999999999" customHeight="1" x14ac:dyDescent="0.2">
      <c r="A37" s="701">
        <v>32</v>
      </c>
      <c r="B37" s="463" t="s">
        <v>36</v>
      </c>
      <c r="C37" s="1176">
        <v>3324.2043483686257</v>
      </c>
      <c r="D37" s="1176">
        <v>1326</v>
      </c>
      <c r="E37" s="1176">
        <v>171.3572841901067</v>
      </c>
      <c r="F37" s="1177">
        <f t="shared" si="4"/>
        <v>4821.5616325587325</v>
      </c>
      <c r="G37" s="1176">
        <v>559.77</v>
      </c>
      <c r="H37" s="1177">
        <f t="shared" si="2"/>
        <v>5381.331632558733</v>
      </c>
      <c r="I37" s="1176">
        <v>731.32495664109774</v>
      </c>
      <c r="J37" s="1176">
        <v>199.45226090211753</v>
      </c>
      <c r="K37" s="1176">
        <v>4986.3065225529381</v>
      </c>
      <c r="L37" s="1176">
        <v>1994.5226090211752</v>
      </c>
      <c r="M37" s="1176">
        <v>2807</v>
      </c>
      <c r="N37" s="1176">
        <v>3230</v>
      </c>
      <c r="O37" s="1177">
        <f t="shared" si="3"/>
        <v>8051.5616325587325</v>
      </c>
      <c r="P37" s="1176">
        <f>'2_State Distrib and Adjs'!AL38</f>
        <v>6657</v>
      </c>
      <c r="Q37" s="1176">
        <f>'3_Levels 1&amp;2'!AM38</f>
        <v>6097.1361784675073</v>
      </c>
      <c r="R37" s="1176">
        <f>'3_Levels 1&amp;2'!AU38</f>
        <v>2840.02</v>
      </c>
      <c r="S37" s="1176">
        <f t="shared" si="5"/>
        <v>9496.9261784675073</v>
      </c>
    </row>
    <row r="38" spans="1:19" ht="16.149999999999999" customHeight="1" x14ac:dyDescent="0.2">
      <c r="A38" s="701">
        <v>33</v>
      </c>
      <c r="B38" s="463" t="s">
        <v>37</v>
      </c>
      <c r="C38" s="1176">
        <v>2814.4896548322326</v>
      </c>
      <c r="D38" s="1176">
        <v>1101</v>
      </c>
      <c r="E38" s="1176">
        <v>171.35719612229678</v>
      </c>
      <c r="F38" s="1177">
        <f t="shared" si="4"/>
        <v>4086.8468509545296</v>
      </c>
      <c r="G38" s="1176">
        <v>655.31000000000006</v>
      </c>
      <c r="H38" s="1177">
        <f t="shared" si="2"/>
        <v>4742.1568509545295</v>
      </c>
      <c r="I38" s="1176">
        <v>619.18772406309108</v>
      </c>
      <c r="J38" s="1176">
        <v>168.86937928993396</v>
      </c>
      <c r="K38" s="1176">
        <v>4221.7344822483492</v>
      </c>
      <c r="L38" s="1176">
        <v>1688.6937928993395</v>
      </c>
      <c r="M38" s="1176">
        <v>2707</v>
      </c>
      <c r="N38" s="1176">
        <v>4962</v>
      </c>
      <c r="O38" s="1177">
        <f t="shared" si="3"/>
        <v>9048.8468509545291</v>
      </c>
      <c r="P38" s="1176">
        <f>'2_State Distrib and Adjs'!AL39</f>
        <v>6672</v>
      </c>
      <c r="Q38" s="1176">
        <f>'3_Levels 1&amp;2'!AM39</f>
        <v>5946.0178970917223</v>
      </c>
      <c r="R38" s="1176">
        <f>'3_Levels 1&amp;2'!AU39</f>
        <v>4260.34</v>
      </c>
      <c r="S38" s="1176">
        <f t="shared" si="5"/>
        <v>10861.667897091724</v>
      </c>
    </row>
    <row r="39" spans="1:19" ht="16.149999999999999" customHeight="1" x14ac:dyDescent="0.2">
      <c r="A39" s="701">
        <v>34</v>
      </c>
      <c r="B39" s="463" t="s">
        <v>38</v>
      </c>
      <c r="C39" s="1176">
        <v>3126.6482247784766</v>
      </c>
      <c r="D39" s="1176">
        <v>1351</v>
      </c>
      <c r="E39" s="1176">
        <v>171.35727109515261</v>
      </c>
      <c r="F39" s="1177">
        <f t="shared" si="4"/>
        <v>4649.00549587363</v>
      </c>
      <c r="G39" s="1176">
        <v>644.11000000000013</v>
      </c>
      <c r="H39" s="1177">
        <f t="shared" si="2"/>
        <v>5293.1154958736297</v>
      </c>
      <c r="I39" s="1176">
        <v>687.8626094512648</v>
      </c>
      <c r="J39" s="1176">
        <v>187.59889348670859</v>
      </c>
      <c r="K39" s="1176">
        <v>4689.9723371677155</v>
      </c>
      <c r="L39" s="1176">
        <v>1875.9889348670863</v>
      </c>
      <c r="M39" s="1176">
        <v>3646</v>
      </c>
      <c r="N39" s="1176">
        <v>4290</v>
      </c>
      <c r="O39" s="1177">
        <f t="shared" si="3"/>
        <v>8939.0054958736291</v>
      </c>
      <c r="P39" s="1176">
        <f>'2_State Distrib and Adjs'!AL40</f>
        <v>7167</v>
      </c>
      <c r="Q39" s="1176">
        <f>'3_Levels 1&amp;2'!AM40</f>
        <v>6517.4913225613409</v>
      </c>
      <c r="R39" s="1176">
        <f>'3_Levels 1&amp;2'!AU40</f>
        <v>3600.25</v>
      </c>
      <c r="S39" s="1176">
        <f t="shared" si="5"/>
        <v>10761.851322561341</v>
      </c>
    </row>
    <row r="40" spans="1:19" ht="16.149999999999999" customHeight="1" x14ac:dyDescent="0.2">
      <c r="A40" s="702">
        <v>35</v>
      </c>
      <c r="B40" s="464" t="s">
        <v>39</v>
      </c>
      <c r="C40" s="1178">
        <v>2729.8387431674314</v>
      </c>
      <c r="D40" s="1178">
        <v>900</v>
      </c>
      <c r="E40" s="1178">
        <v>171.35730129390018</v>
      </c>
      <c r="F40" s="1179">
        <f t="shared" si="4"/>
        <v>3801.1960444613314</v>
      </c>
      <c r="G40" s="1178">
        <v>537.96</v>
      </c>
      <c r="H40" s="1179">
        <f t="shared" si="2"/>
        <v>4339.1560444613315</v>
      </c>
      <c r="I40" s="1178">
        <v>600.56452349683491</v>
      </c>
      <c r="J40" s="1178">
        <v>163.79032459004588</v>
      </c>
      <c r="K40" s="1178">
        <v>4094.7581147511473</v>
      </c>
      <c r="L40" s="1178">
        <v>1637.9032459004588</v>
      </c>
      <c r="M40" s="1178">
        <v>5171</v>
      </c>
      <c r="N40" s="1178">
        <v>5719</v>
      </c>
      <c r="O40" s="1179">
        <f t="shared" si="3"/>
        <v>9520.1960444613323</v>
      </c>
      <c r="P40" s="1178">
        <f>'2_State Distrib and Adjs'!AL41</f>
        <v>5610</v>
      </c>
      <c r="Q40" s="1178">
        <f>'3_Levels 1&amp;2'!AM41</f>
        <v>5074.825693160813</v>
      </c>
      <c r="R40" s="1178">
        <f>'3_Levels 1&amp;2'!AU41</f>
        <v>3886.96</v>
      </c>
      <c r="S40" s="1178">
        <f t="shared" si="5"/>
        <v>9499.745693160814</v>
      </c>
    </row>
    <row r="41" spans="1:19" ht="16.149999999999999" customHeight="1" x14ac:dyDescent="0.2">
      <c r="A41" s="1172">
        <v>36</v>
      </c>
      <c r="B41" s="1173" t="s">
        <v>515</v>
      </c>
      <c r="C41" s="1174">
        <v>2165.6648124793956</v>
      </c>
      <c r="D41" s="1174">
        <v>415</v>
      </c>
      <c r="E41" s="1174">
        <v>171.3572647702407</v>
      </c>
      <c r="F41" s="1175">
        <f t="shared" si="4"/>
        <v>2752.0220772496364</v>
      </c>
      <c r="G41" s="1174">
        <v>746.03</v>
      </c>
      <c r="H41" s="1175">
        <f t="shared" si="2"/>
        <v>3498.0520772496366</v>
      </c>
      <c r="I41" s="1174">
        <v>476.44625874546705</v>
      </c>
      <c r="J41" s="1174">
        <v>129.93988874876374</v>
      </c>
      <c r="K41" s="1174">
        <v>3248.4972187190933</v>
      </c>
      <c r="L41" s="1174">
        <v>1299.3988874876372</v>
      </c>
      <c r="M41" s="1174">
        <v>6014</v>
      </c>
      <c r="N41" s="1174">
        <v>6679</v>
      </c>
      <c r="O41" s="1175">
        <f t="shared" si="3"/>
        <v>9431.0220772496359</v>
      </c>
      <c r="P41" s="1174">
        <f>'2_State Distrib and Adjs'!AL42</f>
        <v>4496</v>
      </c>
      <c r="Q41" s="1174">
        <f>'3_Levels 1&amp;2'!AM42</f>
        <v>3756.0362800875273</v>
      </c>
      <c r="R41" s="1174">
        <f>'3_Levels 1&amp;2'!AU42</f>
        <v>4704.5200000000004</v>
      </c>
      <c r="S41" s="1174">
        <f t="shared" si="5"/>
        <v>9206.5862800875275</v>
      </c>
    </row>
    <row r="42" spans="1:19" ht="16.149999999999999" customHeight="1" x14ac:dyDescent="0.2">
      <c r="A42" s="701">
        <v>37</v>
      </c>
      <c r="B42" s="463" t="s">
        <v>41</v>
      </c>
      <c r="C42" s="1176">
        <v>3136.2996307007297</v>
      </c>
      <c r="D42" s="1176">
        <v>1200</v>
      </c>
      <c r="E42" s="1176">
        <v>171.35725317153887</v>
      </c>
      <c r="F42" s="1177">
        <f t="shared" si="4"/>
        <v>4507.6568838722687</v>
      </c>
      <c r="G42" s="1176">
        <v>653.61</v>
      </c>
      <c r="H42" s="1177">
        <f t="shared" si="2"/>
        <v>5161.2668838722684</v>
      </c>
      <c r="I42" s="1176">
        <v>689.98591875416048</v>
      </c>
      <c r="J42" s="1176">
        <v>188.17797784204376</v>
      </c>
      <c r="K42" s="1176">
        <v>4704.449446051095</v>
      </c>
      <c r="L42" s="1176">
        <v>1881.7797784204377</v>
      </c>
      <c r="M42" s="1176">
        <v>3878</v>
      </c>
      <c r="N42" s="1176">
        <v>4936</v>
      </c>
      <c r="O42" s="1177">
        <f t="shared" si="3"/>
        <v>9443.6568838722687</v>
      </c>
      <c r="P42" s="1176">
        <f>'2_State Distrib and Adjs'!AL43</f>
        <v>6447</v>
      </c>
      <c r="Q42" s="1176">
        <f>'3_Levels 1&amp;2'!AM43</f>
        <v>5794.5200772200769</v>
      </c>
      <c r="R42" s="1176">
        <f>'3_Levels 1&amp;2'!AU43</f>
        <v>3164.26</v>
      </c>
      <c r="S42" s="1176">
        <f t="shared" si="5"/>
        <v>9612.3900772200759</v>
      </c>
    </row>
    <row r="43" spans="1:19" ht="16.149999999999999" customHeight="1" x14ac:dyDescent="0.2">
      <c r="A43" s="701">
        <v>38</v>
      </c>
      <c r="B43" s="463" t="s">
        <v>42</v>
      </c>
      <c r="C43" s="1176">
        <v>1003.7499671349638</v>
      </c>
      <c r="D43" s="1176">
        <v>0</v>
      </c>
      <c r="E43" s="1176">
        <v>430.53704676826067</v>
      </c>
      <c r="F43" s="1177">
        <f t="shared" si="4"/>
        <v>1434.2870139032243</v>
      </c>
      <c r="G43" s="1176">
        <v>829.92000000000007</v>
      </c>
      <c r="H43" s="1177">
        <f t="shared" si="2"/>
        <v>2264.2070139032244</v>
      </c>
      <c r="I43" s="1176">
        <v>220.82499276969199</v>
      </c>
      <c r="J43" s="1176">
        <v>60.224998028097815</v>
      </c>
      <c r="K43" s="1176">
        <v>1505.6249507024456</v>
      </c>
      <c r="L43" s="1176">
        <v>602.24998028097821</v>
      </c>
      <c r="M43" s="1176">
        <v>11162</v>
      </c>
      <c r="N43" s="1176">
        <v>11162</v>
      </c>
      <c r="O43" s="1177">
        <f t="shared" si="3"/>
        <v>12596.287013903224</v>
      </c>
      <c r="P43" s="1176">
        <f>'2_State Distrib and Adjs'!AL44</f>
        <v>2820</v>
      </c>
      <c r="Q43" s="1176">
        <f>'3_Levels 1&amp;2'!AM44</f>
        <v>1987.1061481870731</v>
      </c>
      <c r="R43" s="1176">
        <f>'3_Levels 1&amp;2'!AU44</f>
        <v>6786.64</v>
      </c>
      <c r="S43" s="1176">
        <f t="shared" si="5"/>
        <v>9603.6661481870724</v>
      </c>
    </row>
    <row r="44" spans="1:19" ht="16.149999999999999" customHeight="1" x14ac:dyDescent="0.2">
      <c r="A44" s="701">
        <v>39</v>
      </c>
      <c r="B44" s="463" t="s">
        <v>43</v>
      </c>
      <c r="C44" s="1176">
        <v>1722.1904258023917</v>
      </c>
      <c r="D44" s="1176">
        <v>39</v>
      </c>
      <c r="E44" s="1176">
        <v>297.990639625585</v>
      </c>
      <c r="F44" s="1177">
        <f t="shared" si="4"/>
        <v>2059.1810654279766</v>
      </c>
      <c r="G44" s="1176">
        <v>779.66</v>
      </c>
      <c r="H44" s="1177">
        <f t="shared" si="2"/>
        <v>2838.8410654279764</v>
      </c>
      <c r="I44" s="1176">
        <v>378.88189367652615</v>
      </c>
      <c r="J44" s="1176">
        <v>103.33142554814349</v>
      </c>
      <c r="K44" s="1176">
        <v>2583.2856387035872</v>
      </c>
      <c r="L44" s="1176">
        <v>1033.3142554814351</v>
      </c>
      <c r="M44" s="1176">
        <v>8533</v>
      </c>
      <c r="N44" s="1176">
        <v>8533</v>
      </c>
      <c r="O44" s="1177">
        <f t="shared" si="3"/>
        <v>10592.181065427976</v>
      </c>
      <c r="P44" s="1176">
        <f>'2_State Distrib and Adjs'!AL45</f>
        <v>3901</v>
      </c>
      <c r="Q44" s="1176">
        <f>'3_Levels 1&amp;2'!AM45</f>
        <v>3121.8888455538222</v>
      </c>
      <c r="R44" s="1176">
        <f>'3_Levels 1&amp;2'!AU45</f>
        <v>5914.9</v>
      </c>
      <c r="S44" s="1176">
        <f t="shared" si="5"/>
        <v>9816.4488455538212</v>
      </c>
    </row>
    <row r="45" spans="1:19" ht="16.149999999999999" customHeight="1" x14ac:dyDescent="0.2">
      <c r="A45" s="702">
        <v>40</v>
      </c>
      <c r="B45" s="464" t="s">
        <v>44</v>
      </c>
      <c r="C45" s="1178">
        <v>2951.844909045697</v>
      </c>
      <c r="D45" s="1178">
        <v>1056</v>
      </c>
      <c r="E45" s="1178">
        <v>171.35726663856494</v>
      </c>
      <c r="F45" s="1179">
        <f t="shared" si="4"/>
        <v>4179.2021756842623</v>
      </c>
      <c r="G45" s="1178">
        <v>700.2700000000001</v>
      </c>
      <c r="H45" s="1179">
        <f t="shared" si="2"/>
        <v>4879.4721756842628</v>
      </c>
      <c r="I45" s="1178">
        <v>649.40587999005334</v>
      </c>
      <c r="J45" s="1178">
        <v>177.11069454274184</v>
      </c>
      <c r="K45" s="1178">
        <v>4427.767363568546</v>
      </c>
      <c r="L45" s="1178">
        <v>1771.1069454274184</v>
      </c>
      <c r="M45" s="1178">
        <v>4707</v>
      </c>
      <c r="N45" s="1178">
        <v>5000</v>
      </c>
      <c r="O45" s="1179">
        <f t="shared" si="3"/>
        <v>9179.2021756842623</v>
      </c>
      <c r="P45" s="1178">
        <f>'2_State Distrib and Adjs'!AL46</f>
        <v>6117</v>
      </c>
      <c r="Q45" s="1178">
        <f>'3_Levels 1&amp;2'!AM46</f>
        <v>5419.1324528125142</v>
      </c>
      <c r="R45" s="1178">
        <f>'3_Levels 1&amp;2'!AU46</f>
        <v>3448.51</v>
      </c>
      <c r="S45" s="1178">
        <f t="shared" si="5"/>
        <v>9567.9124528125139</v>
      </c>
    </row>
    <row r="46" spans="1:19" ht="16.149999999999999" customHeight="1" x14ac:dyDescent="0.2">
      <c r="A46" s="1172">
        <v>41</v>
      </c>
      <c r="B46" s="1173" t="s">
        <v>45</v>
      </c>
      <c r="C46" s="1174">
        <v>1524.8424406923368</v>
      </c>
      <c r="D46" s="1174">
        <v>0</v>
      </c>
      <c r="E46" s="1174">
        <v>171.35765838011227</v>
      </c>
      <c r="F46" s="1175">
        <f t="shared" si="4"/>
        <v>1696.2000990724491</v>
      </c>
      <c r="G46" s="1174">
        <v>886.22</v>
      </c>
      <c r="H46" s="1175">
        <f t="shared" si="2"/>
        <v>2582.4200990724494</v>
      </c>
      <c r="I46" s="1174">
        <v>335.46533695231409</v>
      </c>
      <c r="J46" s="1174">
        <v>91.490546441540218</v>
      </c>
      <c r="K46" s="1174">
        <v>2287.2636610385052</v>
      </c>
      <c r="L46" s="1174">
        <v>914.90546441540209</v>
      </c>
      <c r="M46" s="1174">
        <v>12861</v>
      </c>
      <c r="N46" s="1174">
        <v>14724</v>
      </c>
      <c r="O46" s="1175">
        <f t="shared" si="3"/>
        <v>16420.200099072448</v>
      </c>
      <c r="P46" s="1174">
        <f>'2_State Distrib and Adjs'!AL47</f>
        <v>3491</v>
      </c>
      <c r="Q46" s="1174">
        <f>'3_Levels 1&amp;2'!AM47</f>
        <v>2602.9093825180435</v>
      </c>
      <c r="R46" s="1174">
        <f>'3_Levels 1&amp;2'!AU47</f>
        <v>6147.69</v>
      </c>
      <c r="S46" s="1174">
        <f t="shared" si="5"/>
        <v>9636.8193825180424</v>
      </c>
    </row>
    <row r="47" spans="1:19" ht="16.149999999999999" customHeight="1" x14ac:dyDescent="0.2">
      <c r="A47" s="701">
        <v>42</v>
      </c>
      <c r="B47" s="463" t="s">
        <v>46</v>
      </c>
      <c r="C47" s="1176">
        <v>2717.6664514746508</v>
      </c>
      <c r="D47" s="1176">
        <v>949</v>
      </c>
      <c r="E47" s="1176">
        <v>171.35732838589982</v>
      </c>
      <c r="F47" s="1177">
        <f t="shared" si="4"/>
        <v>3838.0237798605508</v>
      </c>
      <c r="G47" s="1176">
        <v>534.28</v>
      </c>
      <c r="H47" s="1177">
        <f t="shared" si="2"/>
        <v>4372.303779860551</v>
      </c>
      <c r="I47" s="1176">
        <v>597.88661932442312</v>
      </c>
      <c r="J47" s="1176">
        <v>163.05998708847903</v>
      </c>
      <c r="K47" s="1176">
        <v>4076.4996772119757</v>
      </c>
      <c r="L47" s="1176">
        <v>1630.5998708847901</v>
      </c>
      <c r="M47" s="1176">
        <v>4183</v>
      </c>
      <c r="N47" s="1176">
        <v>5227</v>
      </c>
      <c r="O47" s="1177">
        <f t="shared" si="3"/>
        <v>9065.0237798605503</v>
      </c>
      <c r="P47" s="1176">
        <f>'2_State Distrib and Adjs'!AL48</f>
        <v>5911</v>
      </c>
      <c r="Q47" s="1176">
        <f>'3_Levels 1&amp;2'!AM48</f>
        <v>5375.0070500927641</v>
      </c>
      <c r="R47" s="1176">
        <f>'3_Levels 1&amp;2'!AU48</f>
        <v>4167.8100000000004</v>
      </c>
      <c r="S47" s="1176">
        <f t="shared" si="5"/>
        <v>10077.097050092765</v>
      </c>
    </row>
    <row r="48" spans="1:19" ht="16.149999999999999" customHeight="1" x14ac:dyDescent="0.2">
      <c r="A48" s="701">
        <v>43</v>
      </c>
      <c r="B48" s="463" t="s">
        <v>47</v>
      </c>
      <c r="C48" s="1176">
        <v>2903.625066357969</v>
      </c>
      <c r="D48" s="1176">
        <v>1084</v>
      </c>
      <c r="E48" s="1176">
        <v>171.35728796343321</v>
      </c>
      <c r="F48" s="1177">
        <f t="shared" si="4"/>
        <v>4158.9823543214025</v>
      </c>
      <c r="G48" s="1176">
        <v>574.6099999999999</v>
      </c>
      <c r="H48" s="1177">
        <f t="shared" si="2"/>
        <v>4733.5923543214021</v>
      </c>
      <c r="I48" s="1176">
        <v>638.7975145987532</v>
      </c>
      <c r="J48" s="1176">
        <v>174.2175039814781</v>
      </c>
      <c r="K48" s="1176">
        <v>4355.4375995369537</v>
      </c>
      <c r="L48" s="1176">
        <v>1742.175039814781</v>
      </c>
      <c r="M48" s="1176">
        <v>4195</v>
      </c>
      <c r="N48" s="1176">
        <v>5146</v>
      </c>
      <c r="O48" s="1177">
        <f t="shared" si="3"/>
        <v>9304.9823543214025</v>
      </c>
      <c r="P48" s="1176">
        <f>'2_State Distrib and Adjs'!AL49</f>
        <v>6230</v>
      </c>
      <c r="Q48" s="1176">
        <f>'3_Levels 1&amp;2'!AM49</f>
        <v>5655.3199593702384</v>
      </c>
      <c r="R48" s="1176">
        <f>'3_Levels 1&amp;2'!AU49</f>
        <v>3752.87</v>
      </c>
      <c r="S48" s="1176">
        <f t="shared" si="5"/>
        <v>9982.799959370237</v>
      </c>
    </row>
    <row r="49" spans="1:19" ht="16.149999999999999" customHeight="1" x14ac:dyDescent="0.2">
      <c r="A49" s="701">
        <v>44</v>
      </c>
      <c r="B49" s="463" t="s">
        <v>48</v>
      </c>
      <c r="C49" s="1176">
        <v>2965.6326020846304</v>
      </c>
      <c r="D49" s="1176">
        <v>1047</v>
      </c>
      <c r="E49" s="1176">
        <v>171.35730277887529</v>
      </c>
      <c r="F49" s="1177">
        <f t="shared" si="4"/>
        <v>4183.9899048635061</v>
      </c>
      <c r="G49" s="1176">
        <v>663.16000000000008</v>
      </c>
      <c r="H49" s="1177">
        <f t="shared" si="2"/>
        <v>4847.149904863506</v>
      </c>
      <c r="I49" s="1176">
        <v>652.43917245861871</v>
      </c>
      <c r="J49" s="1176">
        <v>177.93795612507782</v>
      </c>
      <c r="K49" s="1176">
        <v>4448.4489031269459</v>
      </c>
      <c r="L49" s="1176">
        <v>1779.3795612507781</v>
      </c>
      <c r="M49" s="1176">
        <v>4439</v>
      </c>
      <c r="N49" s="1176">
        <v>4439</v>
      </c>
      <c r="O49" s="1177">
        <f t="shared" si="3"/>
        <v>8622.9899048635052</v>
      </c>
      <c r="P49" s="1176">
        <f>'2_State Distrib and Adjs'!AL50</f>
        <v>6018</v>
      </c>
      <c r="Q49" s="1176">
        <f>'3_Levels 1&amp;2'!AM50</f>
        <v>5353.0366126695644</v>
      </c>
      <c r="R49" s="1176">
        <f>'3_Levels 1&amp;2'!AU50</f>
        <v>3365.91</v>
      </c>
      <c r="S49" s="1176">
        <f t="shared" si="5"/>
        <v>9382.1066126695641</v>
      </c>
    </row>
    <row r="50" spans="1:19" ht="16.149999999999999" customHeight="1" x14ac:dyDescent="0.2">
      <c r="A50" s="702">
        <v>45</v>
      </c>
      <c r="B50" s="464" t="s">
        <v>49</v>
      </c>
      <c r="C50" s="1178">
        <v>1265.4091225896384</v>
      </c>
      <c r="D50" s="1178">
        <v>0</v>
      </c>
      <c r="E50" s="1178">
        <v>408.44817627553749</v>
      </c>
      <c r="F50" s="1179">
        <f t="shared" si="4"/>
        <v>1673.8572988651758</v>
      </c>
      <c r="G50" s="1178">
        <v>753.96000000000015</v>
      </c>
      <c r="H50" s="1179">
        <f t="shared" si="2"/>
        <v>2427.8172988651759</v>
      </c>
      <c r="I50" s="1178">
        <v>278.39000696972039</v>
      </c>
      <c r="J50" s="1178">
        <v>75.924547355378309</v>
      </c>
      <c r="K50" s="1178">
        <v>1898.1136838844573</v>
      </c>
      <c r="L50" s="1178">
        <v>759.24547355378286</v>
      </c>
      <c r="M50" s="1178">
        <v>15268</v>
      </c>
      <c r="N50" s="1178">
        <v>17082</v>
      </c>
      <c r="O50" s="1179">
        <f t="shared" si="3"/>
        <v>18755.857298865176</v>
      </c>
      <c r="P50" s="1178">
        <f>'2_State Distrib and Adjs'!AL51</f>
        <v>2910</v>
      </c>
      <c r="Q50" s="1178">
        <f>'3_Levels 1&amp;2'!AM51</f>
        <v>2156.2530751952081</v>
      </c>
      <c r="R50" s="1178">
        <f>'3_Levels 1&amp;2'!AU51</f>
        <v>5683.28</v>
      </c>
      <c r="S50" s="1178">
        <f t="shared" si="5"/>
        <v>8593.4930751952088</v>
      </c>
    </row>
    <row r="51" spans="1:19" ht="16.149999999999999" customHeight="1" x14ac:dyDescent="0.2">
      <c r="A51" s="1172">
        <v>46</v>
      </c>
      <c r="B51" s="1173" t="s">
        <v>50</v>
      </c>
      <c r="C51" s="1174">
        <v>3388.0917719630506</v>
      </c>
      <c r="D51" s="1174">
        <v>1524</v>
      </c>
      <c r="E51" s="1174">
        <v>171.35702054794521</v>
      </c>
      <c r="F51" s="1175">
        <f t="shared" si="4"/>
        <v>5083.4487925109961</v>
      </c>
      <c r="G51" s="1174">
        <v>728.06</v>
      </c>
      <c r="H51" s="1175">
        <f t="shared" si="2"/>
        <v>5811.5087925109965</v>
      </c>
      <c r="I51" s="1174">
        <v>745.38018983187123</v>
      </c>
      <c r="J51" s="1174">
        <v>203.28550631778302</v>
      </c>
      <c r="K51" s="1174">
        <v>5082.1376579445769</v>
      </c>
      <c r="L51" s="1174">
        <v>2032.8550631778305</v>
      </c>
      <c r="M51" s="1174">
        <v>2167</v>
      </c>
      <c r="N51" s="1174">
        <v>3666</v>
      </c>
      <c r="O51" s="1175">
        <f t="shared" si="3"/>
        <v>8749.448792510997</v>
      </c>
      <c r="P51" s="1174">
        <f>'2_State Distrib and Adjs'!AL52</f>
        <v>8356</v>
      </c>
      <c r="Q51" s="1174">
        <f>'3_Levels 1&amp;2'!AM52</f>
        <v>7605.7422945205481</v>
      </c>
      <c r="R51" s="1174">
        <f>'3_Levels 1&amp;2'!AU52</f>
        <v>3176.47</v>
      </c>
      <c r="S51" s="1174">
        <f t="shared" si="5"/>
        <v>11510.272294520548</v>
      </c>
    </row>
    <row r="52" spans="1:19" ht="16.149999999999999" customHeight="1" x14ac:dyDescent="0.2">
      <c r="A52" s="701">
        <v>47</v>
      </c>
      <c r="B52" s="463" t="s">
        <v>51</v>
      </c>
      <c r="C52" s="1176">
        <v>1003.7499766248004</v>
      </c>
      <c r="D52" s="1176">
        <v>0</v>
      </c>
      <c r="E52" s="1176">
        <v>415.56501041356739</v>
      </c>
      <c r="F52" s="1177">
        <f t="shared" si="4"/>
        <v>1419.3149870383677</v>
      </c>
      <c r="G52" s="1176">
        <v>910.76</v>
      </c>
      <c r="H52" s="1177">
        <f t="shared" si="2"/>
        <v>2330.0749870383679</v>
      </c>
      <c r="I52" s="1176">
        <v>220.82499485745606</v>
      </c>
      <c r="J52" s="1176">
        <v>60.224998597488018</v>
      </c>
      <c r="K52" s="1176">
        <v>1505.6249649372005</v>
      </c>
      <c r="L52" s="1176">
        <v>602.24998597488013</v>
      </c>
      <c r="M52" s="1176">
        <v>13704</v>
      </c>
      <c r="N52" s="1176">
        <v>15723</v>
      </c>
      <c r="O52" s="1177">
        <f t="shared" si="3"/>
        <v>17142.314987038368</v>
      </c>
      <c r="P52" s="1176">
        <f>'2_State Distrib and Adjs'!AL53</f>
        <v>2871</v>
      </c>
      <c r="Q52" s="1176">
        <f>'3_Levels 1&amp;2'!AM53</f>
        <v>1960.0479024099971</v>
      </c>
      <c r="R52" s="1176">
        <f>'3_Levels 1&amp;2'!AU53</f>
        <v>6733.95</v>
      </c>
      <c r="S52" s="1176">
        <f t="shared" si="5"/>
        <v>9604.7579024099978</v>
      </c>
    </row>
    <row r="53" spans="1:19" ht="16.149999999999999" customHeight="1" x14ac:dyDescent="0.2">
      <c r="A53" s="701">
        <v>48</v>
      </c>
      <c r="B53" s="463" t="s">
        <v>527</v>
      </c>
      <c r="C53" s="1176">
        <v>2224.3153242356689</v>
      </c>
      <c r="D53" s="1176">
        <v>478</v>
      </c>
      <c r="E53" s="1176">
        <v>171.35736224028906</v>
      </c>
      <c r="F53" s="1177">
        <f t="shared" si="4"/>
        <v>2873.672686475958</v>
      </c>
      <c r="G53" s="1176">
        <v>871.07</v>
      </c>
      <c r="H53" s="1177">
        <f t="shared" si="2"/>
        <v>3744.7426864759582</v>
      </c>
      <c r="I53" s="1176">
        <v>489.34937133184712</v>
      </c>
      <c r="J53" s="1176">
        <v>133.45891945414013</v>
      </c>
      <c r="K53" s="1176">
        <v>3336.4729863535031</v>
      </c>
      <c r="L53" s="1176">
        <v>1334.5891945414012</v>
      </c>
      <c r="M53" s="1176">
        <v>7757</v>
      </c>
      <c r="N53" s="1176">
        <v>9434</v>
      </c>
      <c r="O53" s="1177">
        <f t="shared" si="3"/>
        <v>12307.672686475958</v>
      </c>
      <c r="P53" s="1176">
        <f>'2_State Distrib and Adjs'!AL54</f>
        <v>4868</v>
      </c>
      <c r="Q53" s="1176">
        <f>'3_Levels 1&amp;2'!AM54</f>
        <v>3990.8113821138213</v>
      </c>
      <c r="R53" s="1176">
        <f>'3_Levels 1&amp;2'!AU54</f>
        <v>4741.28</v>
      </c>
      <c r="S53" s="1176">
        <f t="shared" si="5"/>
        <v>9603.1613821138199</v>
      </c>
    </row>
    <row r="54" spans="1:19" ht="16.149999999999999" customHeight="1" x14ac:dyDescent="0.2">
      <c r="A54" s="701">
        <v>49</v>
      </c>
      <c r="B54" s="463" t="s">
        <v>52</v>
      </c>
      <c r="C54" s="1176">
        <v>3005.551066355034</v>
      </c>
      <c r="D54" s="1176">
        <v>881</v>
      </c>
      <c r="E54" s="1176">
        <v>171.35727165817326</v>
      </c>
      <c r="F54" s="1177">
        <f t="shared" si="4"/>
        <v>4057.9083380132074</v>
      </c>
      <c r="G54" s="1176">
        <v>574.43999999999994</v>
      </c>
      <c r="H54" s="1177">
        <f t="shared" si="2"/>
        <v>4632.3483380132075</v>
      </c>
      <c r="I54" s="1176">
        <v>661.22123459810746</v>
      </c>
      <c r="J54" s="1176">
        <v>180.33306398130202</v>
      </c>
      <c r="K54" s="1176">
        <v>4508.326599532551</v>
      </c>
      <c r="L54" s="1176">
        <v>1803.3306398130203</v>
      </c>
      <c r="M54" s="1176">
        <v>3367</v>
      </c>
      <c r="N54" s="1176">
        <v>3367</v>
      </c>
      <c r="O54" s="1177">
        <f t="shared" si="3"/>
        <v>7424.908338013207</v>
      </c>
      <c r="P54" s="1176">
        <f>'2_State Distrib and Adjs'!AL55</f>
        <v>6035</v>
      </c>
      <c r="Q54" s="1176">
        <f>'3_Levels 1&amp;2'!AM55</f>
        <v>5444.1966287730302</v>
      </c>
      <c r="R54" s="1176">
        <f>'3_Levels 1&amp;2'!AU55</f>
        <v>3027.5</v>
      </c>
      <c r="S54" s="1176">
        <f t="shared" si="5"/>
        <v>9046.1366287730307</v>
      </c>
    </row>
    <row r="55" spans="1:19" ht="16.149999999999999" customHeight="1" x14ac:dyDescent="0.2">
      <c r="A55" s="702">
        <v>50</v>
      </c>
      <c r="B55" s="464" t="s">
        <v>53</v>
      </c>
      <c r="C55" s="1178">
        <v>2912.7750600565391</v>
      </c>
      <c r="D55" s="1178">
        <v>1007</v>
      </c>
      <c r="E55" s="1178">
        <v>171.35729907053033</v>
      </c>
      <c r="F55" s="1179">
        <f t="shared" si="4"/>
        <v>4091.1323591270693</v>
      </c>
      <c r="G55" s="1178">
        <v>634.46</v>
      </c>
      <c r="H55" s="1179">
        <f t="shared" si="2"/>
        <v>4725.5923591270694</v>
      </c>
      <c r="I55" s="1178">
        <v>640.81051321243865</v>
      </c>
      <c r="J55" s="1178">
        <v>174.76650360339235</v>
      </c>
      <c r="K55" s="1178">
        <v>4369.1625900848085</v>
      </c>
      <c r="L55" s="1178">
        <v>1747.6650360339233</v>
      </c>
      <c r="M55" s="1178">
        <v>3015</v>
      </c>
      <c r="N55" s="1178">
        <v>4172</v>
      </c>
      <c r="O55" s="1179">
        <f t="shared" si="3"/>
        <v>8263.1323591270702</v>
      </c>
      <c r="P55" s="1178">
        <f>'2_State Distrib and Adjs'!AL56</f>
        <v>5894</v>
      </c>
      <c r="Q55" s="1178">
        <f>'3_Levels 1&amp;2'!AM56</f>
        <v>5249.3564789502461</v>
      </c>
      <c r="R55" s="1178">
        <f>'3_Levels 1&amp;2'!AU56</f>
        <v>3448.35</v>
      </c>
      <c r="S55" s="1178">
        <f t="shared" si="5"/>
        <v>9332.1664789502465</v>
      </c>
    </row>
    <row r="56" spans="1:19" ht="16.149999999999999" customHeight="1" x14ac:dyDescent="0.2">
      <c r="A56" s="1172">
        <v>51</v>
      </c>
      <c r="B56" s="1173" t="s">
        <v>54</v>
      </c>
      <c r="C56" s="1174">
        <v>2698.1190234603205</v>
      </c>
      <c r="D56" s="1174">
        <v>900</v>
      </c>
      <c r="E56" s="1174">
        <v>171.35732747479969</v>
      </c>
      <c r="F56" s="1175">
        <f t="shared" si="4"/>
        <v>3769.4763509351201</v>
      </c>
      <c r="G56" s="1174">
        <v>706.66</v>
      </c>
      <c r="H56" s="1175">
        <f t="shared" si="2"/>
        <v>4476.1363509351204</v>
      </c>
      <c r="I56" s="1174">
        <v>593.58618516127046</v>
      </c>
      <c r="J56" s="1174">
        <v>161.88714140761925</v>
      </c>
      <c r="K56" s="1174">
        <v>4047.1785351904805</v>
      </c>
      <c r="L56" s="1174">
        <v>1618.8714140761924</v>
      </c>
      <c r="M56" s="1174">
        <v>4512</v>
      </c>
      <c r="N56" s="1174">
        <v>5015</v>
      </c>
      <c r="O56" s="1175">
        <f t="shared" si="3"/>
        <v>8784.4763509351196</v>
      </c>
      <c r="P56" s="1174">
        <f>'2_State Distrib and Adjs'!AL57</f>
        <v>5861</v>
      </c>
      <c r="Q56" s="1174">
        <f>'3_Levels 1&amp;2'!AM57</f>
        <v>5154.0856810545365</v>
      </c>
      <c r="R56" s="1174">
        <f>'3_Levels 1&amp;2'!AU57</f>
        <v>4058.07</v>
      </c>
      <c r="S56" s="1174">
        <f t="shared" si="5"/>
        <v>9918.815681054537</v>
      </c>
    </row>
    <row r="57" spans="1:19" ht="16.149999999999999" customHeight="1" x14ac:dyDescent="0.2">
      <c r="A57" s="701">
        <v>52</v>
      </c>
      <c r="B57" s="463" t="s">
        <v>55</v>
      </c>
      <c r="C57" s="1176">
        <v>2736.0108769694511</v>
      </c>
      <c r="D57" s="1176">
        <v>905</v>
      </c>
      <c r="E57" s="1176">
        <v>171.35728731292974</v>
      </c>
      <c r="F57" s="1177">
        <f t="shared" si="4"/>
        <v>3812.3681642823808</v>
      </c>
      <c r="G57" s="1176">
        <v>658.37</v>
      </c>
      <c r="H57" s="1177">
        <f t="shared" si="2"/>
        <v>4470.7381642823811</v>
      </c>
      <c r="I57" s="1176">
        <v>601.92239293327941</v>
      </c>
      <c r="J57" s="1176">
        <v>164.16065261816706</v>
      </c>
      <c r="K57" s="1176">
        <v>4104.0163154541769</v>
      </c>
      <c r="L57" s="1176">
        <v>1641.6065261816707</v>
      </c>
      <c r="M57" s="1176">
        <v>6407</v>
      </c>
      <c r="N57" s="1176">
        <v>7262</v>
      </c>
      <c r="O57" s="1177">
        <f t="shared" si="3"/>
        <v>11074.368164282381</v>
      </c>
      <c r="P57" s="1176">
        <f>'2_State Distrib and Adjs'!AL58</f>
        <v>5750</v>
      </c>
      <c r="Q57" s="1176">
        <f>'3_Levels 1&amp;2'!AM58</f>
        <v>5089.0525549413505</v>
      </c>
      <c r="R57" s="1176">
        <f>'3_Levels 1&amp;2'!AU58</f>
        <v>3877.91</v>
      </c>
      <c r="S57" s="1176">
        <f t="shared" si="5"/>
        <v>9625.3325549413494</v>
      </c>
    </row>
    <row r="58" spans="1:19" ht="16.149999999999999" customHeight="1" x14ac:dyDescent="0.2">
      <c r="A58" s="701">
        <v>53</v>
      </c>
      <c r="B58" s="463" t="s">
        <v>56</v>
      </c>
      <c r="C58" s="1176">
        <v>3082.7463262095339</v>
      </c>
      <c r="D58" s="1176">
        <v>934</v>
      </c>
      <c r="E58" s="1176">
        <v>171.3572925398156</v>
      </c>
      <c r="F58" s="1177">
        <f t="shared" si="4"/>
        <v>4188.1036187493492</v>
      </c>
      <c r="G58" s="1176">
        <v>689.74</v>
      </c>
      <c r="H58" s="1177">
        <f t="shared" si="2"/>
        <v>4877.8436187493489</v>
      </c>
      <c r="I58" s="1176">
        <v>678.20419176609732</v>
      </c>
      <c r="J58" s="1176">
        <v>184.96477957257204</v>
      </c>
      <c r="K58" s="1176">
        <v>4624.1194893143011</v>
      </c>
      <c r="L58" s="1176">
        <v>1849.64779572572</v>
      </c>
      <c r="M58" s="1176">
        <v>2888</v>
      </c>
      <c r="N58" s="1176">
        <v>3495</v>
      </c>
      <c r="O58" s="1177">
        <f t="shared" si="3"/>
        <v>7683.1036187493492</v>
      </c>
      <c r="P58" s="1176">
        <f>'2_State Distrib and Adjs'!AL59</f>
        <v>6183</v>
      </c>
      <c r="Q58" s="1176">
        <f>'3_Levels 1&amp;2'!AM59</f>
        <v>5490.0609807208721</v>
      </c>
      <c r="R58" s="1176">
        <f>'3_Levels 1&amp;2'!AU59</f>
        <v>2881.61</v>
      </c>
      <c r="S58" s="1176">
        <f t="shared" si="5"/>
        <v>9061.4109807208715</v>
      </c>
    </row>
    <row r="59" spans="1:19" ht="16.149999999999999" customHeight="1" x14ac:dyDescent="0.2">
      <c r="A59" s="701">
        <v>54</v>
      </c>
      <c r="B59" s="463" t="s">
        <v>57</v>
      </c>
      <c r="C59" s="1176">
        <v>2336.7521629408939</v>
      </c>
      <c r="D59" s="1176">
        <v>668</v>
      </c>
      <c r="E59" s="1176">
        <v>171.35732009925559</v>
      </c>
      <c r="F59" s="1177">
        <f t="shared" si="4"/>
        <v>3176.1094830401494</v>
      </c>
      <c r="G59" s="1176">
        <v>951.45</v>
      </c>
      <c r="H59" s="1177">
        <f t="shared" si="2"/>
        <v>4127.5594830401496</v>
      </c>
      <c r="I59" s="1176">
        <v>514.0854758469967</v>
      </c>
      <c r="J59" s="1176">
        <v>140.20512977645362</v>
      </c>
      <c r="K59" s="1176">
        <v>3505.1282444113417</v>
      </c>
      <c r="L59" s="1176">
        <v>1402.0512977645365</v>
      </c>
      <c r="M59" s="1176">
        <v>8378</v>
      </c>
      <c r="N59" s="1176">
        <v>8378</v>
      </c>
      <c r="O59" s="1177">
        <f t="shared" si="3"/>
        <v>11554.109483040149</v>
      </c>
      <c r="P59" s="1176">
        <f>'2_State Distrib and Adjs'!AL60</f>
        <v>5928</v>
      </c>
      <c r="Q59" s="1176">
        <f>'3_Levels 1&amp;2'!AM60</f>
        <v>4907.9429280397026</v>
      </c>
      <c r="R59" s="1176">
        <f>'3_Levels 1&amp;2'!AU60</f>
        <v>5298.88</v>
      </c>
      <c r="S59" s="1176">
        <f t="shared" si="5"/>
        <v>11158.272928039703</v>
      </c>
    </row>
    <row r="60" spans="1:19" ht="16.149999999999999" customHeight="1" x14ac:dyDescent="0.2">
      <c r="A60" s="702">
        <v>55</v>
      </c>
      <c r="B60" s="464" t="s">
        <v>58</v>
      </c>
      <c r="C60" s="1178">
        <v>2683.7757416176601</v>
      </c>
      <c r="D60" s="1178">
        <v>819</v>
      </c>
      <c r="E60" s="1178">
        <v>171.35725181524194</v>
      </c>
      <c r="F60" s="1179">
        <f t="shared" si="4"/>
        <v>3674.1329934329019</v>
      </c>
      <c r="G60" s="1178">
        <v>795.14</v>
      </c>
      <c r="H60" s="1179">
        <f t="shared" si="2"/>
        <v>4469.2729934329018</v>
      </c>
      <c r="I60" s="1178">
        <v>590.4306631558851</v>
      </c>
      <c r="J60" s="1178">
        <v>161.02654449705958</v>
      </c>
      <c r="K60" s="1178">
        <v>4025.6636124264892</v>
      </c>
      <c r="L60" s="1178">
        <v>1610.2654449705956</v>
      </c>
      <c r="M60" s="1178">
        <v>4917</v>
      </c>
      <c r="N60" s="1178">
        <v>4917</v>
      </c>
      <c r="O60" s="1179">
        <f t="shared" si="3"/>
        <v>8591.1329934329024</v>
      </c>
      <c r="P60" s="1178">
        <f>'2_State Distrib and Adjs'!AL61</f>
        <v>5537</v>
      </c>
      <c r="Q60" s="1178">
        <f>'3_Levels 1&amp;2'!AM61</f>
        <v>4738.7640490572949</v>
      </c>
      <c r="R60" s="1178">
        <f>'3_Levels 1&amp;2'!AU61</f>
        <v>3765.79</v>
      </c>
      <c r="S60" s="1178">
        <f t="shared" si="5"/>
        <v>9299.6940490572961</v>
      </c>
    </row>
    <row r="61" spans="1:19" ht="16.149999999999999" customHeight="1" x14ac:dyDescent="0.2">
      <c r="A61" s="1172">
        <v>56</v>
      </c>
      <c r="B61" s="1173" t="s">
        <v>59</v>
      </c>
      <c r="C61" s="1174">
        <v>3101.1587914925981</v>
      </c>
      <c r="D61" s="1174">
        <v>1264</v>
      </c>
      <c r="E61" s="1174">
        <v>171.35714285714286</v>
      </c>
      <c r="F61" s="1175">
        <f t="shared" si="4"/>
        <v>4536.5159343497417</v>
      </c>
      <c r="G61" s="1174">
        <v>614.66000000000008</v>
      </c>
      <c r="H61" s="1175">
        <f t="shared" si="2"/>
        <v>5151.1759343497415</v>
      </c>
      <c r="I61" s="1174">
        <v>682.25493412837147</v>
      </c>
      <c r="J61" s="1174">
        <v>186.06952748955587</v>
      </c>
      <c r="K61" s="1174">
        <v>4651.738187238896</v>
      </c>
      <c r="L61" s="1174">
        <v>1860.6952748955587</v>
      </c>
      <c r="M61" s="1174">
        <v>4012</v>
      </c>
      <c r="N61" s="1174">
        <v>4976</v>
      </c>
      <c r="O61" s="1175">
        <f t="shared" si="3"/>
        <v>9512.5159343497417</v>
      </c>
      <c r="P61" s="1174">
        <f>'2_State Distrib and Adjs'!AL62</f>
        <v>7073</v>
      </c>
      <c r="Q61" s="1174">
        <f>'3_Levels 1&amp;2'!AM62</f>
        <v>6154.9395078605603</v>
      </c>
      <c r="R61" s="1174">
        <f>'3_Levels 1&amp;2'!AU62</f>
        <v>3468.14</v>
      </c>
      <c r="S61" s="1174">
        <f t="shared" si="5"/>
        <v>10237.73950786056</v>
      </c>
    </row>
    <row r="62" spans="1:19" ht="16.149999999999999" customHeight="1" x14ac:dyDescent="0.2">
      <c r="A62" s="701">
        <v>57</v>
      </c>
      <c r="B62" s="463" t="s">
        <v>60</v>
      </c>
      <c r="C62" s="1176">
        <v>3166.7588950704126</v>
      </c>
      <c r="D62" s="1176">
        <v>930</v>
      </c>
      <c r="E62" s="1176">
        <v>171.35724286483577</v>
      </c>
      <c r="F62" s="1177">
        <f t="shared" si="4"/>
        <v>4268.1161379352479</v>
      </c>
      <c r="G62" s="1176">
        <v>764.51</v>
      </c>
      <c r="H62" s="1177">
        <f t="shared" si="2"/>
        <v>5032.6261379352482</v>
      </c>
      <c r="I62" s="1176">
        <v>696.68695691549078</v>
      </c>
      <c r="J62" s="1176">
        <v>190.00553370422477</v>
      </c>
      <c r="K62" s="1176">
        <v>4750.1383426056191</v>
      </c>
      <c r="L62" s="1176">
        <v>1900.0553370422472</v>
      </c>
      <c r="M62" s="1176">
        <v>2898</v>
      </c>
      <c r="N62" s="1176">
        <v>2898</v>
      </c>
      <c r="O62" s="1177">
        <f t="shared" si="3"/>
        <v>7166.1161379352479</v>
      </c>
      <c r="P62" s="1176">
        <f>'2_State Distrib and Adjs'!AL63</f>
        <v>6234</v>
      </c>
      <c r="Q62" s="1176">
        <f>'3_Levels 1&amp;2'!AM63</f>
        <v>5469.6770059235323</v>
      </c>
      <c r="R62" s="1176">
        <f>'3_Levels 1&amp;2'!AU63</f>
        <v>2630.71</v>
      </c>
      <c r="S62" s="1176">
        <f t="shared" si="5"/>
        <v>8864.8970059235326</v>
      </c>
    </row>
    <row r="63" spans="1:19" ht="16.149999999999999" customHeight="1" x14ac:dyDescent="0.2">
      <c r="A63" s="701">
        <v>58</v>
      </c>
      <c r="B63" s="463" t="s">
        <v>61</v>
      </c>
      <c r="C63" s="1176">
        <v>3353.9765930889989</v>
      </c>
      <c r="D63" s="1176">
        <v>1352</v>
      </c>
      <c r="E63" s="1176">
        <v>171.35724477882994</v>
      </c>
      <c r="F63" s="1177">
        <f t="shared" si="4"/>
        <v>4877.3338378678291</v>
      </c>
      <c r="G63" s="1176">
        <v>697.04</v>
      </c>
      <c r="H63" s="1177">
        <f t="shared" si="2"/>
        <v>5574.373837867829</v>
      </c>
      <c r="I63" s="1176">
        <v>737.87485047957978</v>
      </c>
      <c r="J63" s="1176">
        <v>201.23859558533994</v>
      </c>
      <c r="K63" s="1176">
        <v>5030.9648896334984</v>
      </c>
      <c r="L63" s="1176">
        <v>2012.3859558533993</v>
      </c>
      <c r="M63" s="1176">
        <v>2595</v>
      </c>
      <c r="N63" s="1176">
        <v>3135</v>
      </c>
      <c r="O63" s="1177">
        <f t="shared" si="3"/>
        <v>8012.3338378678291</v>
      </c>
      <c r="P63" s="1176">
        <f>'2_State Distrib and Adjs'!AL64</f>
        <v>6902</v>
      </c>
      <c r="Q63" s="1176">
        <f>'3_Levels 1&amp;2'!AM64</f>
        <v>6208.2091062394602</v>
      </c>
      <c r="R63" s="1176">
        <f>'3_Levels 1&amp;2'!AU64</f>
        <v>2809.36</v>
      </c>
      <c r="S63" s="1176">
        <f t="shared" si="5"/>
        <v>9714.6091062394607</v>
      </c>
    </row>
    <row r="64" spans="1:19" ht="16.149999999999999" customHeight="1" x14ac:dyDescent="0.2">
      <c r="A64" s="701">
        <v>59</v>
      </c>
      <c r="B64" s="463" t="s">
        <v>62</v>
      </c>
      <c r="C64" s="1176">
        <v>3577.3709556403396</v>
      </c>
      <c r="D64" s="1176">
        <v>826</v>
      </c>
      <c r="E64" s="1176">
        <v>171.35726141078837</v>
      </c>
      <c r="F64" s="1177">
        <f t="shared" si="4"/>
        <v>4574.7282170511271</v>
      </c>
      <c r="G64" s="1176">
        <v>689.52</v>
      </c>
      <c r="H64" s="1177">
        <f t="shared" si="2"/>
        <v>5264.2482170511266</v>
      </c>
      <c r="I64" s="1176">
        <v>787.02161024087479</v>
      </c>
      <c r="J64" s="1176">
        <v>214.64225733842042</v>
      </c>
      <c r="K64" s="1176">
        <v>5366.0564334605097</v>
      </c>
      <c r="L64" s="1176">
        <v>2146.422573384204</v>
      </c>
      <c r="M64" s="1176">
        <v>1830</v>
      </c>
      <c r="N64" s="1176">
        <v>2066</v>
      </c>
      <c r="O64" s="1177">
        <f t="shared" si="3"/>
        <v>6640.7282170511271</v>
      </c>
      <c r="P64" s="1176">
        <f>'2_State Distrib and Adjs'!AL65</f>
        <v>7488</v>
      </c>
      <c r="Q64" s="1176">
        <f>'3_Levels 1&amp;2'!AM65</f>
        <v>6797.810995850622</v>
      </c>
      <c r="R64" s="1176">
        <f>'3_Levels 1&amp;2'!AU65</f>
        <v>1726.18</v>
      </c>
      <c r="S64" s="1176">
        <f t="shared" si="5"/>
        <v>9213.5109958506218</v>
      </c>
    </row>
    <row r="65" spans="1:19" ht="16.149999999999999" customHeight="1" x14ac:dyDescent="0.2">
      <c r="A65" s="702">
        <v>60</v>
      </c>
      <c r="B65" s="464" t="s">
        <v>63</v>
      </c>
      <c r="C65" s="1178">
        <v>2966.6761447756203</v>
      </c>
      <c r="D65" s="1178">
        <v>1134</v>
      </c>
      <c r="E65" s="1178">
        <v>171.35720712614719</v>
      </c>
      <c r="F65" s="1179">
        <f t="shared" si="4"/>
        <v>4272.0333519017668</v>
      </c>
      <c r="G65" s="1178">
        <v>594.04</v>
      </c>
      <c r="H65" s="1179">
        <f t="shared" si="2"/>
        <v>4866.0733519017667</v>
      </c>
      <c r="I65" s="1178">
        <v>652.66875185063645</v>
      </c>
      <c r="J65" s="1178">
        <v>178.00056868653721</v>
      </c>
      <c r="K65" s="1178">
        <v>4450.0142171634307</v>
      </c>
      <c r="L65" s="1178">
        <v>1780.0056868653724</v>
      </c>
      <c r="M65" s="1178">
        <v>4040</v>
      </c>
      <c r="N65" s="1178">
        <v>5314</v>
      </c>
      <c r="O65" s="1179">
        <f t="shared" si="3"/>
        <v>9586.0333519017659</v>
      </c>
      <c r="P65" s="1178">
        <f>'2_State Distrib and Adjs'!AL66</f>
        <v>6371</v>
      </c>
      <c r="Q65" s="1178">
        <f>'3_Levels 1&amp;2'!AM66</f>
        <v>5779.3901385639738</v>
      </c>
      <c r="R65" s="1178">
        <f>'3_Levels 1&amp;2'!AU66</f>
        <v>3639.57</v>
      </c>
      <c r="S65" s="1178">
        <f t="shared" si="5"/>
        <v>10013.000138563973</v>
      </c>
    </row>
    <row r="66" spans="1:19" ht="16.149999999999999" customHeight="1" x14ac:dyDescent="0.2">
      <c r="A66" s="1172">
        <v>61</v>
      </c>
      <c r="B66" s="1173" t="s">
        <v>64</v>
      </c>
      <c r="C66" s="1174">
        <v>1883.4606459756735</v>
      </c>
      <c r="D66" s="1174">
        <v>178</v>
      </c>
      <c r="E66" s="1174">
        <v>171.35716122396502</v>
      </c>
      <c r="F66" s="1175">
        <f t="shared" si="4"/>
        <v>2232.8178071996381</v>
      </c>
      <c r="G66" s="1174">
        <v>833.70999999999992</v>
      </c>
      <c r="H66" s="1175">
        <f t="shared" si="2"/>
        <v>3066.5278071996381</v>
      </c>
      <c r="I66" s="1174">
        <v>414.36134211464815</v>
      </c>
      <c r="J66" s="1174">
        <v>113.00763875854039</v>
      </c>
      <c r="K66" s="1174">
        <v>2825.1909689635099</v>
      </c>
      <c r="L66" s="1174">
        <v>1130.0763875854041</v>
      </c>
      <c r="M66" s="1174">
        <v>9933</v>
      </c>
      <c r="N66" s="1174">
        <v>11744</v>
      </c>
      <c r="O66" s="1175">
        <f t="shared" si="3"/>
        <v>13976.817807199637</v>
      </c>
      <c r="P66" s="1174">
        <f>'2_State Distrib and Adjs'!AL67</f>
        <v>4004</v>
      </c>
      <c r="Q66" s="1174">
        <f>'3_Levels 1&amp;2'!AM67</f>
        <v>3169.3209051169965</v>
      </c>
      <c r="R66" s="1174">
        <f>'3_Levels 1&amp;2'!AU67</f>
        <v>5236.1000000000004</v>
      </c>
      <c r="S66" s="1174">
        <f t="shared" si="5"/>
        <v>9239.1309051169974</v>
      </c>
    </row>
    <row r="67" spans="1:19" ht="16.149999999999999" customHeight="1" x14ac:dyDescent="0.2">
      <c r="A67" s="701">
        <v>62</v>
      </c>
      <c r="B67" s="463" t="s">
        <v>65</v>
      </c>
      <c r="C67" s="1176">
        <v>3302.1678031095471</v>
      </c>
      <c r="D67" s="1176">
        <v>1063</v>
      </c>
      <c r="E67" s="1176">
        <v>171.35710397387044</v>
      </c>
      <c r="F67" s="1177">
        <f t="shared" si="4"/>
        <v>4536.5249070834179</v>
      </c>
      <c r="G67" s="1176">
        <v>516.08000000000004</v>
      </c>
      <c r="H67" s="1177">
        <f t="shared" si="2"/>
        <v>5052.6049070834179</v>
      </c>
      <c r="I67" s="1176">
        <v>726.47691668410039</v>
      </c>
      <c r="J67" s="1176">
        <v>198.13006818657283</v>
      </c>
      <c r="K67" s="1176">
        <v>4953.2517046643206</v>
      </c>
      <c r="L67" s="1176">
        <v>1981.3006818657282</v>
      </c>
      <c r="M67" s="1176">
        <v>2903</v>
      </c>
      <c r="N67" s="1176">
        <v>2903</v>
      </c>
      <c r="O67" s="1177">
        <f t="shared" si="3"/>
        <v>7439.5249070834179</v>
      </c>
      <c r="P67" s="1176">
        <f>'2_State Distrib and Adjs'!AL68</f>
        <v>6890</v>
      </c>
      <c r="Q67" s="1176">
        <f>'3_Levels 1&amp;2'!AM68</f>
        <v>6368.0315732172021</v>
      </c>
      <c r="R67" s="1176">
        <f>'3_Levels 1&amp;2'!AU68</f>
        <v>2638.03</v>
      </c>
      <c r="S67" s="1176">
        <f t="shared" si="5"/>
        <v>9522.1415732172027</v>
      </c>
    </row>
    <row r="68" spans="1:19" ht="16.149999999999999" customHeight="1" x14ac:dyDescent="0.2">
      <c r="A68" s="701">
        <v>63</v>
      </c>
      <c r="B68" s="463" t="s">
        <v>66</v>
      </c>
      <c r="C68" s="1176">
        <v>1756.2793870721682</v>
      </c>
      <c r="D68" s="1176">
        <v>69</v>
      </c>
      <c r="E68" s="1176">
        <v>428.73658772353792</v>
      </c>
      <c r="F68" s="1177">
        <f t="shared" si="4"/>
        <v>2254.0159747957059</v>
      </c>
      <c r="G68" s="1176">
        <v>756.79</v>
      </c>
      <c r="H68" s="1177">
        <f t="shared" si="2"/>
        <v>3010.8059747957059</v>
      </c>
      <c r="I68" s="1176">
        <v>386.38146515587704</v>
      </c>
      <c r="J68" s="1176">
        <v>105.37676322433009</v>
      </c>
      <c r="K68" s="1176">
        <v>2634.4190806082524</v>
      </c>
      <c r="L68" s="1176">
        <v>1053.7676322433008</v>
      </c>
      <c r="M68" s="1176">
        <v>10825</v>
      </c>
      <c r="N68" s="1176">
        <v>12525</v>
      </c>
      <c r="O68" s="1177">
        <f t="shared" si="3"/>
        <v>14779.015974795706</v>
      </c>
      <c r="P68" s="1176">
        <f>'2_State Distrib and Adjs'!AL69</f>
        <v>3982</v>
      </c>
      <c r="Q68" s="1176">
        <f>'3_Levels 1&amp;2'!AM69</f>
        <v>3225.3450942484292</v>
      </c>
      <c r="R68" s="1176">
        <f>'3_Levels 1&amp;2'!AU69</f>
        <v>5628.94</v>
      </c>
      <c r="S68" s="1176">
        <f t="shared" si="5"/>
        <v>9611.0750942484283</v>
      </c>
    </row>
    <row r="69" spans="1:19" ht="16.149999999999999" customHeight="1" x14ac:dyDescent="0.2">
      <c r="A69" s="701">
        <v>64</v>
      </c>
      <c r="B69" s="463" t="s">
        <v>67</v>
      </c>
      <c r="C69" s="1176">
        <v>3126.8987972147388</v>
      </c>
      <c r="D69" s="1176">
        <v>1288</v>
      </c>
      <c r="E69" s="1176">
        <v>171.35744456177403</v>
      </c>
      <c r="F69" s="1177">
        <f t="shared" si="4"/>
        <v>4586.256241776513</v>
      </c>
      <c r="G69" s="1176">
        <v>592.66</v>
      </c>
      <c r="H69" s="1177">
        <f t="shared" si="2"/>
        <v>5178.9162417765128</v>
      </c>
      <c r="I69" s="1176">
        <v>687.91773538724249</v>
      </c>
      <c r="J69" s="1176">
        <v>187.61392783288434</v>
      </c>
      <c r="K69" s="1176">
        <v>4690.3481958221091</v>
      </c>
      <c r="L69" s="1176">
        <v>1876.1392783288434</v>
      </c>
      <c r="M69" s="1176">
        <v>3208</v>
      </c>
      <c r="N69" s="1176">
        <v>3465</v>
      </c>
      <c r="O69" s="1177">
        <f t="shared" si="3"/>
        <v>8051.256241776513</v>
      </c>
      <c r="P69" s="1176">
        <f>'2_State Distrib and Adjs'!AL70</f>
        <v>7139</v>
      </c>
      <c r="Q69" s="1176">
        <f>'3_Levels 1&amp;2'!AM70</f>
        <v>6541.3453009503692</v>
      </c>
      <c r="R69" s="1176">
        <f>'3_Levels 1&amp;2'!AU70</f>
        <v>3522.77</v>
      </c>
      <c r="S69" s="1176">
        <f t="shared" si="5"/>
        <v>10656.775300950369</v>
      </c>
    </row>
    <row r="70" spans="1:19" ht="16.149999999999999" customHeight="1" x14ac:dyDescent="0.2">
      <c r="A70" s="702">
        <v>65</v>
      </c>
      <c r="B70" s="464" t="s">
        <v>528</v>
      </c>
      <c r="C70" s="1178">
        <v>2692.0477700035412</v>
      </c>
      <c r="D70" s="1178">
        <v>895</v>
      </c>
      <c r="E70" s="1178">
        <v>171.3572798159274</v>
      </c>
      <c r="F70" s="1179">
        <f t="shared" si="4"/>
        <v>3758.4050498194688</v>
      </c>
      <c r="G70" s="1178">
        <v>829.12</v>
      </c>
      <c r="H70" s="1179">
        <f t="shared" ref="H70:H75" si="6">SUM(F70:G70)</f>
        <v>4587.5250498194691</v>
      </c>
      <c r="I70" s="1178">
        <v>592.25050940077915</v>
      </c>
      <c r="J70" s="1178">
        <v>161.52286620021246</v>
      </c>
      <c r="K70" s="1178">
        <v>4038.0716550053121</v>
      </c>
      <c r="L70" s="1178">
        <v>1615.2286620021248</v>
      </c>
      <c r="M70" s="1178">
        <v>5430</v>
      </c>
      <c r="N70" s="1178">
        <v>5778</v>
      </c>
      <c r="O70" s="1179">
        <f t="shared" ref="O70:O75" si="7">F70+N70</f>
        <v>9536.4050498194683</v>
      </c>
      <c r="P70" s="1178">
        <f>'2_State Distrib and Adjs'!AL71</f>
        <v>5967</v>
      </c>
      <c r="Q70" s="1178">
        <f>'3_Levels 1&amp;2'!AM71</f>
        <v>5137.7392304742425</v>
      </c>
      <c r="R70" s="1178">
        <f>'3_Levels 1&amp;2'!AU71</f>
        <v>4065.76</v>
      </c>
      <c r="S70" s="1178">
        <f t="shared" si="5"/>
        <v>10032.619230474244</v>
      </c>
    </row>
    <row r="71" spans="1:19" ht="16.149999999999999" customHeight="1" x14ac:dyDescent="0.2">
      <c r="A71" s="701">
        <v>66</v>
      </c>
      <c r="B71" s="463" t="s">
        <v>529</v>
      </c>
      <c r="C71" s="1174">
        <v>2921.551442256196</v>
      </c>
      <c r="D71" s="1174">
        <v>1260</v>
      </c>
      <c r="E71" s="1174">
        <v>171.35737009544007</v>
      </c>
      <c r="F71" s="1175">
        <f>SUM(C71:E71)</f>
        <v>4352.9088123516358</v>
      </c>
      <c r="G71" s="1174">
        <v>730.06</v>
      </c>
      <c r="H71" s="1175">
        <f t="shared" si="6"/>
        <v>5082.9688123516353</v>
      </c>
      <c r="I71" s="1174">
        <v>642.74131729636315</v>
      </c>
      <c r="J71" s="1174">
        <v>175.29308653537174</v>
      </c>
      <c r="K71" s="1174">
        <v>4382.3271633842933</v>
      </c>
      <c r="L71" s="1174">
        <v>1752.9308653537175</v>
      </c>
      <c r="M71" s="1174">
        <v>5566</v>
      </c>
      <c r="N71" s="1174">
        <v>5566</v>
      </c>
      <c r="O71" s="1175">
        <f t="shared" si="7"/>
        <v>9918.9088123516358</v>
      </c>
      <c r="P71" s="1174">
        <f>'2_State Distrib and Adjs'!AL72</f>
        <v>7246</v>
      </c>
      <c r="Q71" s="1174">
        <f>'3_Levels 1&amp;2'!AM72</f>
        <v>6501.6892895015908</v>
      </c>
      <c r="R71" s="1174">
        <f>'3_Levels 1&amp;2'!AU72</f>
        <v>4267.1099999999997</v>
      </c>
      <c r="S71" s="1174">
        <f t="shared" ref="S71:S75" si="8">G71+Q71+R71</f>
        <v>11498.85928950159</v>
      </c>
    </row>
    <row r="72" spans="1:19" ht="16.149999999999999" customHeight="1" x14ac:dyDescent="0.2">
      <c r="A72" s="701">
        <v>67</v>
      </c>
      <c r="B72" s="463" t="s">
        <v>3</v>
      </c>
      <c r="C72" s="1176">
        <v>2958.756197147447</v>
      </c>
      <c r="D72" s="1176">
        <v>1046</v>
      </c>
      <c r="E72" s="1176">
        <v>171.35728914541053</v>
      </c>
      <c r="F72" s="1177">
        <f>SUM(C72:E72)</f>
        <v>4176.1134862928575</v>
      </c>
      <c r="G72" s="1176">
        <v>715.61</v>
      </c>
      <c r="H72" s="1177">
        <f t="shared" si="6"/>
        <v>4891.7234862928572</v>
      </c>
      <c r="I72" s="1176">
        <v>650.92636337243835</v>
      </c>
      <c r="J72" s="1176">
        <v>177.5253718288468</v>
      </c>
      <c r="K72" s="1176">
        <v>4438.1342957211709</v>
      </c>
      <c r="L72" s="1176">
        <v>1775.2537182884682</v>
      </c>
      <c r="M72" s="1176">
        <v>4300</v>
      </c>
      <c r="N72" s="1176">
        <v>5451</v>
      </c>
      <c r="O72" s="1177">
        <f t="shared" si="7"/>
        <v>9627.1134862928575</v>
      </c>
      <c r="P72" s="1176">
        <f>'2_State Distrib and Adjs'!AL73</f>
        <v>6072</v>
      </c>
      <c r="Q72" s="1176">
        <f>'3_Levels 1&amp;2'!AM73</f>
        <v>5356.8482591696147</v>
      </c>
      <c r="R72" s="1176">
        <f>'3_Levels 1&amp;2'!AU73</f>
        <v>3387.88</v>
      </c>
      <c r="S72" s="1176">
        <f t="shared" si="8"/>
        <v>9460.3382591696136</v>
      </c>
    </row>
    <row r="73" spans="1:19" ht="16.149999999999999" customHeight="1" x14ac:dyDescent="0.2">
      <c r="A73" s="701">
        <v>68</v>
      </c>
      <c r="B73" s="463" t="s">
        <v>530</v>
      </c>
      <c r="C73" s="1176">
        <v>3160.1124464567101</v>
      </c>
      <c r="D73" s="1176">
        <v>1346</v>
      </c>
      <c r="E73" s="1176">
        <v>171.35709656513285</v>
      </c>
      <c r="F73" s="1177">
        <f>SUM(C73:E73)</f>
        <v>4677.4695430218426</v>
      </c>
      <c r="G73" s="1176">
        <v>798.7</v>
      </c>
      <c r="H73" s="1177">
        <f t="shared" si="6"/>
        <v>5476.1695430218424</v>
      </c>
      <c r="I73" s="1176">
        <v>695.22473822047607</v>
      </c>
      <c r="J73" s="1176">
        <v>189.60674678740253</v>
      </c>
      <c r="K73" s="1176">
        <v>4740.1686696850647</v>
      </c>
      <c r="L73" s="1176">
        <v>1896.0674678740254</v>
      </c>
      <c r="M73" s="1176">
        <v>4766</v>
      </c>
      <c r="N73" s="1176">
        <v>4766</v>
      </c>
      <c r="O73" s="1177">
        <f t="shared" si="7"/>
        <v>9443.4695430218417</v>
      </c>
      <c r="P73" s="1176">
        <f>'2_State Distrib and Adjs'!AL74</f>
        <v>7451</v>
      </c>
      <c r="Q73" s="1176">
        <f>'3_Levels 1&amp;2'!AM74</f>
        <v>6432.1801685029168</v>
      </c>
      <c r="R73" s="1176">
        <f>'3_Levels 1&amp;2'!AU74</f>
        <v>3452.87</v>
      </c>
      <c r="S73" s="1176">
        <f t="shared" si="8"/>
        <v>10683.750168502916</v>
      </c>
    </row>
    <row r="74" spans="1:19" ht="16.149999999999999" customHeight="1" x14ac:dyDescent="0.2">
      <c r="A74" s="702">
        <v>69</v>
      </c>
      <c r="B74" s="464" t="s">
        <v>91</v>
      </c>
      <c r="C74" s="1180">
        <v>3258.3942328830703</v>
      </c>
      <c r="D74" s="1180">
        <v>1302</v>
      </c>
      <c r="E74" s="1180">
        <v>171.35735294117646</v>
      </c>
      <c r="F74" s="1181">
        <f>SUM(C74:E74)</f>
        <v>4731.7515858242468</v>
      </c>
      <c r="G74" s="1180">
        <v>705.67</v>
      </c>
      <c r="H74" s="1181">
        <f t="shared" si="6"/>
        <v>5437.4215858242469</v>
      </c>
      <c r="I74" s="1180">
        <v>716.84673123427547</v>
      </c>
      <c r="J74" s="1180">
        <v>195.50365397298421</v>
      </c>
      <c r="K74" s="1180">
        <v>4887.5913493246053</v>
      </c>
      <c r="L74" s="1180">
        <v>1955.0365397298419</v>
      </c>
      <c r="M74" s="1180">
        <v>3214</v>
      </c>
      <c r="N74" s="1180">
        <v>4594</v>
      </c>
      <c r="O74" s="1181">
        <f t="shared" si="7"/>
        <v>9325.7515858242477</v>
      </c>
      <c r="P74" s="1180">
        <f>'2_State Distrib and Adjs'!AL75</f>
        <v>6773</v>
      </c>
      <c r="Q74" s="1180">
        <f>'3_Levels 1&amp;2'!AM75</f>
        <v>6070.4602941176472</v>
      </c>
      <c r="R74" s="1180">
        <f>'3_Levels 1&amp;2'!AU75</f>
        <v>2993.48</v>
      </c>
      <c r="S74" s="1180">
        <f t="shared" si="8"/>
        <v>9769.6102941176468</v>
      </c>
    </row>
    <row r="75" spans="1:19" ht="16.149999999999999" customHeight="1" thickBot="1" x14ac:dyDescent="0.25">
      <c r="A75" s="1074"/>
      <c r="B75" s="1074" t="s">
        <v>531</v>
      </c>
      <c r="C75" s="1182">
        <v>2609.1478735061364</v>
      </c>
      <c r="D75" s="1182">
        <v>760</v>
      </c>
      <c r="E75" s="1182">
        <v>215.3655004364162</v>
      </c>
      <c r="F75" s="1183">
        <f>SUM(C75:E75)</f>
        <v>3584.5133739425528</v>
      </c>
      <c r="G75" s="1182">
        <f>'3A_Level 3'!C76</f>
        <v>706.78</v>
      </c>
      <c r="H75" s="1183">
        <f t="shared" si="6"/>
        <v>4291.2933739425525</v>
      </c>
      <c r="I75" s="1182">
        <v>570.96197950029125</v>
      </c>
      <c r="J75" s="1182">
        <v>158.93557574793414</v>
      </c>
      <c r="K75" s="1182">
        <v>3934.1092388173529</v>
      </c>
      <c r="L75" s="1182">
        <v>1527.3259069250446</v>
      </c>
      <c r="M75" s="1182">
        <v>5534</v>
      </c>
      <c r="N75" s="1182">
        <v>6235</v>
      </c>
      <c r="O75" s="1183">
        <f t="shared" si="7"/>
        <v>9819.5133739425528</v>
      </c>
      <c r="P75" s="1182">
        <f>'2_State Distrib and Adjs'!AL76</f>
        <v>5447</v>
      </c>
      <c r="Q75" s="1182">
        <f>'3_Levels 1&amp;2'!AM76</f>
        <v>4722.1788885734077</v>
      </c>
      <c r="R75" s="1182">
        <f>'3_Levels 1&amp;2'!AU76</f>
        <v>3917.62</v>
      </c>
      <c r="S75" s="1182">
        <f t="shared" si="8"/>
        <v>9346.5788885734073</v>
      </c>
    </row>
    <row r="76" spans="1:19" ht="9.6" customHeight="1" thickTop="1" x14ac:dyDescent="0.2"/>
    <row r="77" spans="1:19" ht="16.149999999999999" customHeight="1" x14ac:dyDescent="0.2">
      <c r="C77" s="462" t="s">
        <v>1546</v>
      </c>
    </row>
    <row r="78" spans="1:19" ht="16.149999999999999" customHeight="1" x14ac:dyDescent="0.2"/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7">
    <mergeCell ref="Q1:Q2"/>
    <mergeCell ref="R1:R2"/>
    <mergeCell ref="P1:P2"/>
    <mergeCell ref="A1:B2"/>
    <mergeCell ref="C1:H1"/>
    <mergeCell ref="I1:L1"/>
    <mergeCell ref="M1:N1"/>
  </mergeCells>
  <printOptions horizontalCentered="1"/>
  <pageMargins left="0.5" right="0.5" top="0.8" bottom="0.4" header="0.3" footer="0.25"/>
  <pageSetup paperSize="5" fitToWidth="0" fitToHeight="0" orientation="portrait" r:id="rId2"/>
  <headerFooter alignWithMargins="0">
    <oddHeader>&amp;L&amp;"Arial,Bold"&amp;18Table 9: FY2021-22 Budget Letter
&amp;K000000Per Pupil Summary March 2022</oddHeader>
    <oddFooter>&amp;R&amp;P</oddFooter>
  </headerFooter>
  <colBreaks count="2" manualBreakCount="2">
    <brk id="8" max="77" man="1"/>
    <brk id="14" max="77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workbookViewId="0">
      <selection sqref="A1:C1"/>
    </sheetView>
  </sheetViews>
  <sheetFormatPr defaultColWidth="9.140625" defaultRowHeight="12.75" x14ac:dyDescent="0.2"/>
  <cols>
    <col min="1" max="1" width="9" style="93" bestFit="1" customWidth="1"/>
    <col min="2" max="2" width="8.85546875" style="93" bestFit="1" customWidth="1"/>
    <col min="3" max="3" width="37.7109375" style="92" bestFit="1" customWidth="1"/>
    <col min="4" max="4" width="14" style="90" customWidth="1"/>
    <col min="5" max="16384" width="9.140625" style="90"/>
  </cols>
  <sheetData>
    <row r="1" spans="1:4" ht="70.5" customHeight="1" x14ac:dyDescent="0.2">
      <c r="A1" s="1987" t="s">
        <v>93</v>
      </c>
      <c r="B1" s="1987"/>
      <c r="C1" s="1987"/>
      <c r="D1" s="924" t="s">
        <v>525</v>
      </c>
    </row>
    <row r="2" spans="1:4" ht="17.25" customHeight="1" x14ac:dyDescent="0.2">
      <c r="A2" s="826"/>
      <c r="B2" s="828"/>
      <c r="C2" s="827"/>
      <c r="D2" s="597">
        <v>1</v>
      </c>
    </row>
    <row r="3" spans="1:4" s="751" customFormat="1" ht="24.75" customHeight="1" x14ac:dyDescent="0.2">
      <c r="A3" s="748"/>
      <c r="B3" s="749"/>
      <c r="C3" s="753"/>
      <c r="D3" s="754" t="s">
        <v>681</v>
      </c>
    </row>
    <row r="4" spans="1:4" s="751" customFormat="1" ht="24.75" hidden="1" customHeight="1" x14ac:dyDescent="0.2">
      <c r="A4" s="748"/>
      <c r="B4" s="749"/>
      <c r="C4" s="753"/>
      <c r="D4" s="754" t="s">
        <v>718</v>
      </c>
    </row>
    <row r="5" spans="1:4" s="91" customFormat="1" ht="17.25" customHeight="1" x14ac:dyDescent="0.2">
      <c r="A5" s="598">
        <v>318001</v>
      </c>
      <c r="B5" s="599">
        <v>318001</v>
      </c>
      <c r="C5" s="600" t="s">
        <v>253</v>
      </c>
      <c r="D5" s="926">
        <v>605.97</v>
      </c>
    </row>
    <row r="6" spans="1:4" s="91" customFormat="1" ht="17.25" customHeight="1" x14ac:dyDescent="0.2">
      <c r="A6" s="604">
        <v>319001</v>
      </c>
      <c r="B6" s="305">
        <v>319001</v>
      </c>
      <c r="C6" s="602" t="s">
        <v>254</v>
      </c>
      <c r="D6" s="927">
        <v>699.9</v>
      </c>
    </row>
    <row r="7" spans="1:4" ht="17.25" customHeight="1" x14ac:dyDescent="0.2">
      <c r="A7" s="604">
        <v>321001</v>
      </c>
      <c r="B7" s="305">
        <v>321001</v>
      </c>
      <c r="C7" s="602" t="s">
        <v>365</v>
      </c>
      <c r="D7" s="927">
        <v>716.3</v>
      </c>
    </row>
    <row r="8" spans="1:4" ht="17.25" customHeight="1" x14ac:dyDescent="0.2">
      <c r="A8" s="604">
        <v>329001</v>
      </c>
      <c r="B8" s="305">
        <v>329001</v>
      </c>
      <c r="C8" s="602" t="s">
        <v>366</v>
      </c>
      <c r="D8" s="927">
        <v>598.4</v>
      </c>
    </row>
    <row r="9" spans="1:4" ht="17.25" customHeight="1" x14ac:dyDescent="0.2">
      <c r="A9" s="605">
        <v>331001</v>
      </c>
      <c r="B9" s="606">
        <v>331001</v>
      </c>
      <c r="C9" s="607" t="s">
        <v>367</v>
      </c>
      <c r="D9" s="928">
        <v>714.81</v>
      </c>
    </row>
    <row r="10" spans="1:4" ht="17.25" customHeight="1" x14ac:dyDescent="0.2">
      <c r="A10" s="598">
        <v>333001</v>
      </c>
      <c r="B10" s="599">
        <v>333001</v>
      </c>
      <c r="C10" s="600" t="s">
        <v>359</v>
      </c>
      <c r="D10" s="926">
        <v>536.12</v>
      </c>
    </row>
    <row r="11" spans="1:4" ht="17.25" customHeight="1" x14ac:dyDescent="0.2">
      <c r="A11" s="604">
        <v>336001</v>
      </c>
      <c r="B11" s="305">
        <v>336001</v>
      </c>
      <c r="C11" s="602" t="s">
        <v>361</v>
      </c>
      <c r="D11" s="927">
        <v>527.02</v>
      </c>
    </row>
    <row r="12" spans="1:4" ht="17.25" customHeight="1" x14ac:dyDescent="0.2">
      <c r="A12" s="604">
        <v>337001</v>
      </c>
      <c r="B12" s="305">
        <v>337001</v>
      </c>
      <c r="C12" s="602" t="s">
        <v>368</v>
      </c>
      <c r="D12" s="927">
        <v>788.9</v>
      </c>
    </row>
    <row r="13" spans="1:4" ht="17.25" customHeight="1" x14ac:dyDescent="0.2">
      <c r="A13" s="604">
        <v>340001</v>
      </c>
      <c r="B13" s="305">
        <v>340001</v>
      </c>
      <c r="C13" s="602" t="s">
        <v>362</v>
      </c>
      <c r="D13" s="927">
        <v>659.21</v>
      </c>
    </row>
    <row r="14" spans="1:4" ht="17.25" customHeight="1" x14ac:dyDescent="0.2">
      <c r="A14" s="605">
        <v>396211</v>
      </c>
      <c r="B14" s="606" t="s">
        <v>478</v>
      </c>
      <c r="C14" s="607" t="s">
        <v>782</v>
      </c>
      <c r="D14" s="928">
        <v>744.76</v>
      </c>
    </row>
    <row r="15" spans="1:4" ht="17.25" customHeight="1" x14ac:dyDescent="0.2">
      <c r="A15" s="598" t="s">
        <v>481</v>
      </c>
      <c r="B15" s="599" t="s">
        <v>329</v>
      </c>
      <c r="C15" s="600" t="s">
        <v>377</v>
      </c>
      <c r="D15" s="926">
        <v>801.48</v>
      </c>
    </row>
    <row r="16" spans="1:4" ht="17.25" customHeight="1" x14ac:dyDescent="0.2">
      <c r="A16" s="604">
        <v>396212</v>
      </c>
      <c r="B16" s="305" t="s">
        <v>484</v>
      </c>
      <c r="C16" s="602" t="s">
        <v>379</v>
      </c>
      <c r="D16" s="927">
        <v>801.48</v>
      </c>
    </row>
    <row r="17" spans="1:4" ht="17.25" customHeight="1" x14ac:dyDescent="0.2">
      <c r="A17" s="604" t="s">
        <v>482</v>
      </c>
      <c r="B17" s="305" t="s">
        <v>358</v>
      </c>
      <c r="C17" s="602" t="s">
        <v>378</v>
      </c>
      <c r="D17" s="927">
        <v>801.48</v>
      </c>
    </row>
    <row r="18" spans="1:4" ht="17.25" customHeight="1" x14ac:dyDescent="0.2">
      <c r="A18" s="604" t="s">
        <v>480</v>
      </c>
      <c r="B18" s="305" t="s">
        <v>328</v>
      </c>
      <c r="C18" s="602" t="s">
        <v>376</v>
      </c>
      <c r="D18" s="927">
        <v>801.48</v>
      </c>
    </row>
    <row r="19" spans="1:4" ht="17.25" customHeight="1" x14ac:dyDescent="0.2">
      <c r="A19" s="605" t="s">
        <v>393</v>
      </c>
      <c r="B19" s="606" t="s">
        <v>393</v>
      </c>
      <c r="C19" s="607" t="s">
        <v>382</v>
      </c>
      <c r="D19" s="928">
        <v>801.48</v>
      </c>
    </row>
    <row r="20" spans="1:4" ht="17.25" customHeight="1" x14ac:dyDescent="0.2">
      <c r="A20" s="604" t="s">
        <v>394</v>
      </c>
      <c r="B20" s="305" t="s">
        <v>394</v>
      </c>
      <c r="C20" s="602" t="s">
        <v>383</v>
      </c>
      <c r="D20" s="927">
        <v>801.48</v>
      </c>
    </row>
    <row r="21" spans="1:4" ht="17.25" customHeight="1" x14ac:dyDescent="0.2">
      <c r="A21" s="605" t="s">
        <v>479</v>
      </c>
      <c r="B21" s="606">
        <v>389002</v>
      </c>
      <c r="C21" s="607" t="s">
        <v>381</v>
      </c>
      <c r="D21" s="928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firstPageNumber="35" fitToHeight="0" orientation="portrait" r:id="rId2"/>
  <headerFooter alignWithMargins="0">
    <oddHeader>&amp;L&amp;"Arial,Bold"&amp;18&amp;K000000FY2021-22 Budget Letter SIMULATION</oddHeader>
    <oddFooter>&amp;R&amp;P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workbookViewId="0">
      <selection activeCell="C15" sqref="C15"/>
    </sheetView>
  </sheetViews>
  <sheetFormatPr defaultColWidth="9.140625" defaultRowHeight="12.75" x14ac:dyDescent="0.2"/>
  <cols>
    <col min="1" max="1" width="3" style="440" bestFit="1" customWidth="1"/>
    <col min="2" max="2" width="18.5703125" style="440" bestFit="1" customWidth="1"/>
    <col min="3" max="3" width="14.42578125" style="442" bestFit="1" customWidth="1"/>
    <col min="4" max="4" width="13.28515625" style="442" customWidth="1"/>
    <col min="5" max="5" width="13.7109375" style="442" customWidth="1"/>
    <col min="6" max="6" width="10.42578125" style="442" customWidth="1"/>
    <col min="7" max="7" width="14.42578125" style="442" customWidth="1"/>
    <col min="8" max="8" width="10" style="442" bestFit="1" customWidth="1"/>
    <col min="9" max="9" width="11.7109375" style="442" bestFit="1" customWidth="1"/>
    <col min="10" max="10" width="12.28515625" style="442" customWidth="1"/>
    <col min="11" max="11" width="12.7109375" style="442" customWidth="1"/>
    <col min="12" max="12" width="10.7109375" style="442" customWidth="1"/>
    <col min="13" max="13" width="11.7109375" style="442" customWidth="1"/>
    <col min="14" max="14" width="10.28515625" style="442" bestFit="1" customWidth="1"/>
    <col min="15" max="15" width="10.42578125" style="442" customWidth="1"/>
    <col min="16" max="16" width="11.7109375" style="442" bestFit="1" customWidth="1"/>
    <col min="17" max="17" width="10.28515625" style="442" bestFit="1" customWidth="1"/>
    <col min="18" max="18" width="10.5703125" style="442" bestFit="1" customWidth="1"/>
    <col min="19" max="19" width="11.28515625" style="442" bestFit="1" customWidth="1"/>
    <col min="20" max="20" width="10.5703125" style="442" bestFit="1" customWidth="1"/>
    <col min="21" max="21" width="12.7109375" style="442" bestFit="1" customWidth="1"/>
    <col min="22" max="22" width="10.5703125" style="442" bestFit="1" customWidth="1"/>
    <col min="23" max="23" width="10.7109375" style="442" bestFit="1" customWidth="1"/>
    <col min="24" max="24" width="10.140625" style="442" customWidth="1"/>
    <col min="25" max="25" width="10.42578125" style="442" bestFit="1" customWidth="1"/>
    <col min="26" max="26" width="11.7109375" style="442" bestFit="1" customWidth="1"/>
    <col min="27" max="27" width="8.7109375" style="442" customWidth="1"/>
    <col min="28" max="28" width="10.7109375" style="442" bestFit="1" customWidth="1"/>
    <col min="29" max="29" width="9.42578125" style="442" customWidth="1"/>
    <col min="30" max="30" width="10.42578125" style="442" bestFit="1" customWidth="1"/>
    <col min="31" max="32" width="11.7109375" style="442" bestFit="1" customWidth="1"/>
    <col min="33" max="33" width="10.7109375" style="442" bestFit="1" customWidth="1"/>
    <col min="34" max="34" width="2.5703125" style="442" customWidth="1"/>
    <col min="35" max="35" width="14.42578125" style="442" bestFit="1" customWidth="1"/>
    <col min="36" max="36" width="3.7109375" style="441" bestFit="1" customWidth="1"/>
    <col min="37" max="37" width="14.42578125" style="442" bestFit="1" customWidth="1"/>
    <col min="38" max="38" width="3.7109375" style="441" bestFit="1" customWidth="1"/>
    <col min="39" max="16384" width="9.140625" style="440"/>
  </cols>
  <sheetData>
    <row r="1" spans="1:38" s="182" customFormat="1" ht="22.5" customHeight="1" x14ac:dyDescent="0.2">
      <c r="A1" s="1988" t="s">
        <v>93</v>
      </c>
      <c r="B1" s="1989"/>
      <c r="C1" s="1994" t="s">
        <v>1273</v>
      </c>
      <c r="D1" s="1994" t="s">
        <v>523</v>
      </c>
      <c r="E1" s="1995" t="s">
        <v>522</v>
      </c>
      <c r="F1" s="1996"/>
      <c r="G1" s="1996"/>
      <c r="H1" s="1997"/>
      <c r="I1" s="1998" t="s">
        <v>802</v>
      </c>
      <c r="J1" s="1999"/>
      <c r="K1" s="1999"/>
      <c r="L1" s="1999"/>
      <c r="M1" s="2000"/>
      <c r="N1" s="2001" t="s">
        <v>521</v>
      </c>
      <c r="O1" s="2002"/>
      <c r="P1" s="2002"/>
      <c r="Q1" s="2002"/>
      <c r="R1" s="2003"/>
      <c r="S1" s="2004" t="s">
        <v>520</v>
      </c>
      <c r="T1" s="2005"/>
      <c r="U1" s="2005"/>
      <c r="V1" s="2005"/>
      <c r="W1" s="2006"/>
      <c r="X1" s="2007" t="s">
        <v>519</v>
      </c>
      <c r="Y1" s="2008"/>
      <c r="Z1" s="2008"/>
      <c r="AA1" s="2008"/>
      <c r="AB1" s="2009"/>
      <c r="AC1" s="1998" t="s">
        <v>518</v>
      </c>
      <c r="AD1" s="1999"/>
      <c r="AE1" s="1999"/>
      <c r="AF1" s="1999"/>
      <c r="AG1" s="2000"/>
      <c r="AH1" s="461"/>
      <c r="AI1" s="2010" t="s">
        <v>1276</v>
      </c>
      <c r="AJ1" s="2010"/>
      <c r="AK1" s="2010" t="s">
        <v>1276</v>
      </c>
      <c r="AL1" s="2010"/>
    </row>
    <row r="2" spans="1:38" s="459" customFormat="1" ht="77.25" customHeight="1" x14ac:dyDescent="0.2">
      <c r="A2" s="1990"/>
      <c r="B2" s="1991"/>
      <c r="C2" s="1994"/>
      <c r="D2" s="1994"/>
      <c r="E2" s="475" t="s">
        <v>1163</v>
      </c>
      <c r="F2" s="475" t="s">
        <v>554</v>
      </c>
      <c r="G2" s="475" t="s">
        <v>555</v>
      </c>
      <c r="H2" s="475" t="s">
        <v>556</v>
      </c>
      <c r="I2" s="474" t="s">
        <v>557</v>
      </c>
      <c r="J2" s="474" t="s">
        <v>554</v>
      </c>
      <c r="K2" s="474" t="s">
        <v>555</v>
      </c>
      <c r="L2" s="474" t="s">
        <v>1274</v>
      </c>
      <c r="M2" s="474" t="s">
        <v>94</v>
      </c>
      <c r="N2" s="473" t="s">
        <v>557</v>
      </c>
      <c r="O2" s="473" t="s">
        <v>554</v>
      </c>
      <c r="P2" s="473" t="s">
        <v>555</v>
      </c>
      <c r="Q2" s="473" t="s">
        <v>1275</v>
      </c>
      <c r="R2" s="473" t="s">
        <v>94</v>
      </c>
      <c r="S2" s="476" t="s">
        <v>557</v>
      </c>
      <c r="T2" s="476" t="s">
        <v>554</v>
      </c>
      <c r="U2" s="476" t="s">
        <v>555</v>
      </c>
      <c r="V2" s="476" t="s">
        <v>1274</v>
      </c>
      <c r="W2" s="476" t="s">
        <v>94</v>
      </c>
      <c r="X2" s="472" t="s">
        <v>557</v>
      </c>
      <c r="Y2" s="472" t="s">
        <v>554</v>
      </c>
      <c r="Z2" s="472" t="s">
        <v>555</v>
      </c>
      <c r="AA2" s="472" t="s">
        <v>1274</v>
      </c>
      <c r="AB2" s="472" t="s">
        <v>94</v>
      </c>
      <c r="AC2" s="474" t="s">
        <v>557</v>
      </c>
      <c r="AD2" s="474" t="s">
        <v>554</v>
      </c>
      <c r="AE2" s="474" t="s">
        <v>555</v>
      </c>
      <c r="AF2" s="474" t="s">
        <v>1274</v>
      </c>
      <c r="AG2" s="474" t="s">
        <v>94</v>
      </c>
      <c r="AH2" s="460"/>
      <c r="AI2" s="2010"/>
      <c r="AJ2" s="2010"/>
      <c r="AK2" s="2010"/>
      <c r="AL2" s="2010"/>
    </row>
    <row r="3" spans="1:38" s="459" customFormat="1" ht="15.6" hidden="1" customHeight="1" x14ac:dyDescent="0.2">
      <c r="A3" s="577"/>
      <c r="B3" s="578"/>
      <c r="C3" s="579"/>
      <c r="D3" s="579"/>
      <c r="E3" s="475"/>
      <c r="F3" s="475"/>
      <c r="G3" s="475"/>
      <c r="H3" s="475"/>
      <c r="I3" s="474"/>
      <c r="J3" s="474"/>
      <c r="K3" s="474"/>
      <c r="L3" s="474"/>
      <c r="M3" s="474"/>
      <c r="N3" s="473"/>
      <c r="O3" s="473"/>
      <c r="P3" s="473"/>
      <c r="Q3" s="473"/>
      <c r="R3" s="473"/>
      <c r="S3" s="476"/>
      <c r="T3" s="476"/>
      <c r="U3" s="476"/>
      <c r="V3" s="476"/>
      <c r="W3" s="476"/>
      <c r="X3" s="472"/>
      <c r="Y3" s="472"/>
      <c r="Z3" s="472"/>
      <c r="AA3" s="472"/>
      <c r="AB3" s="472"/>
      <c r="AC3" s="474"/>
      <c r="AD3" s="474"/>
      <c r="AE3" s="474"/>
      <c r="AF3" s="474"/>
      <c r="AG3" s="474"/>
      <c r="AH3" s="460"/>
      <c r="AI3" s="576"/>
      <c r="AJ3" s="576"/>
      <c r="AK3" s="576"/>
      <c r="AL3" s="576"/>
    </row>
    <row r="4" spans="1:38" s="455" customFormat="1" ht="14.25" customHeight="1" x14ac:dyDescent="0.2">
      <c r="A4" s="458"/>
      <c r="B4" s="458"/>
      <c r="C4" s="457">
        <v>1</v>
      </c>
      <c r="D4" s="457">
        <v>2</v>
      </c>
      <c r="E4" s="457">
        <v>3</v>
      </c>
      <c r="F4" s="457">
        <v>4</v>
      </c>
      <c r="G4" s="457">
        <v>5</v>
      </c>
      <c r="H4" s="457">
        <v>6</v>
      </c>
      <c r="I4" s="457">
        <v>7</v>
      </c>
      <c r="J4" s="457">
        <v>8</v>
      </c>
      <c r="K4" s="457">
        <v>9</v>
      </c>
      <c r="L4" s="457">
        <v>10</v>
      </c>
      <c r="M4" s="457">
        <v>11</v>
      </c>
      <c r="N4" s="457">
        <v>12</v>
      </c>
      <c r="O4" s="457">
        <v>13</v>
      </c>
      <c r="P4" s="457">
        <v>14</v>
      </c>
      <c r="Q4" s="457">
        <v>15</v>
      </c>
      <c r="R4" s="457">
        <v>16</v>
      </c>
      <c r="S4" s="457">
        <v>17</v>
      </c>
      <c r="T4" s="457">
        <v>18</v>
      </c>
      <c r="U4" s="457">
        <v>19</v>
      </c>
      <c r="V4" s="457">
        <v>20</v>
      </c>
      <c r="W4" s="457">
        <v>21</v>
      </c>
      <c r="X4" s="457">
        <v>22</v>
      </c>
      <c r="Y4" s="457">
        <v>23</v>
      </c>
      <c r="Z4" s="457">
        <v>24</v>
      </c>
      <c r="AA4" s="457">
        <v>25</v>
      </c>
      <c r="AB4" s="457">
        <v>26</v>
      </c>
      <c r="AC4" s="457">
        <v>27</v>
      </c>
      <c r="AD4" s="457">
        <v>28</v>
      </c>
      <c r="AE4" s="457">
        <v>29</v>
      </c>
      <c r="AF4" s="457">
        <v>30</v>
      </c>
      <c r="AG4" s="457">
        <v>31</v>
      </c>
      <c r="AH4" s="456"/>
      <c r="AI4" s="1992" t="s">
        <v>517</v>
      </c>
      <c r="AJ4" s="1993"/>
      <c r="AK4" s="1992" t="s">
        <v>516</v>
      </c>
      <c r="AL4" s="1993"/>
    </row>
    <row r="5" spans="1:38" s="455" customFormat="1" ht="14.25" hidden="1" customHeight="1" x14ac:dyDescent="0.2">
      <c r="A5" s="458"/>
      <c r="B5" s="458"/>
      <c r="C5" s="586" t="s">
        <v>317</v>
      </c>
      <c r="D5" s="586" t="s">
        <v>246</v>
      </c>
      <c r="E5" s="586" t="s">
        <v>247</v>
      </c>
      <c r="F5" s="586" t="s">
        <v>658</v>
      </c>
      <c r="G5" s="586" t="s">
        <v>659</v>
      </c>
      <c r="H5" s="586" t="s">
        <v>660</v>
      </c>
      <c r="I5" s="586" t="s">
        <v>248</v>
      </c>
      <c r="J5" s="586" t="s">
        <v>661</v>
      </c>
      <c r="K5" s="586" t="s">
        <v>662</v>
      </c>
      <c r="L5" s="586" t="s">
        <v>663</v>
      </c>
      <c r="M5" s="586" t="s">
        <v>664</v>
      </c>
      <c r="N5" s="586" t="s">
        <v>249</v>
      </c>
      <c r="O5" s="586" t="s">
        <v>665</v>
      </c>
      <c r="P5" s="586" t="s">
        <v>666</v>
      </c>
      <c r="Q5" s="586" t="s">
        <v>667</v>
      </c>
      <c r="R5" s="586" t="s">
        <v>668</v>
      </c>
      <c r="S5" s="586" t="s">
        <v>250</v>
      </c>
      <c r="T5" s="586" t="s">
        <v>669</v>
      </c>
      <c r="U5" s="586" t="s">
        <v>670</v>
      </c>
      <c r="V5" s="586" t="s">
        <v>671</v>
      </c>
      <c r="W5" s="586" t="s">
        <v>672</v>
      </c>
      <c r="X5" s="586" t="s">
        <v>385</v>
      </c>
      <c r="Y5" s="586" t="s">
        <v>673</v>
      </c>
      <c r="Z5" s="586" t="s">
        <v>674</v>
      </c>
      <c r="AA5" s="586" t="s">
        <v>675</v>
      </c>
      <c r="AB5" s="586" t="s">
        <v>676</v>
      </c>
      <c r="AC5" s="586" t="s">
        <v>251</v>
      </c>
      <c r="AD5" s="586" t="s">
        <v>677</v>
      </c>
      <c r="AE5" s="586" t="s">
        <v>678</v>
      </c>
      <c r="AF5" s="586" t="s">
        <v>247</v>
      </c>
      <c r="AG5" s="586" t="s">
        <v>679</v>
      </c>
      <c r="AH5" s="456"/>
      <c r="AI5" s="1992"/>
      <c r="AJ5" s="1993"/>
      <c r="AK5" s="1992"/>
      <c r="AL5" s="1993"/>
    </row>
    <row r="6" spans="1:38" s="453" customFormat="1" ht="25.5" hidden="1" x14ac:dyDescent="0.2">
      <c r="A6" s="458"/>
      <c r="B6" s="458"/>
      <c r="C6" s="586" t="s">
        <v>573</v>
      </c>
      <c r="D6" s="586" t="s">
        <v>573</v>
      </c>
      <c r="E6" s="586" t="s">
        <v>573</v>
      </c>
      <c r="F6" s="586" t="s">
        <v>574</v>
      </c>
      <c r="G6" s="586" t="s">
        <v>574</v>
      </c>
      <c r="H6" s="586" t="s">
        <v>574</v>
      </c>
      <c r="I6" s="586" t="s">
        <v>573</v>
      </c>
      <c r="J6" s="586" t="s">
        <v>574</v>
      </c>
      <c r="K6" s="586" t="s">
        <v>574</v>
      </c>
      <c r="L6" s="586" t="s">
        <v>573</v>
      </c>
      <c r="M6" s="586" t="s">
        <v>574</v>
      </c>
      <c r="N6" s="586" t="s">
        <v>573</v>
      </c>
      <c r="O6" s="586" t="s">
        <v>574</v>
      </c>
      <c r="P6" s="586" t="s">
        <v>574</v>
      </c>
      <c r="Q6" s="586" t="s">
        <v>573</v>
      </c>
      <c r="R6" s="586" t="s">
        <v>574</v>
      </c>
      <c r="S6" s="586" t="s">
        <v>573</v>
      </c>
      <c r="T6" s="586" t="s">
        <v>574</v>
      </c>
      <c r="U6" s="586" t="s">
        <v>574</v>
      </c>
      <c r="V6" s="586" t="s">
        <v>573</v>
      </c>
      <c r="W6" s="586" t="s">
        <v>574</v>
      </c>
      <c r="X6" s="586" t="s">
        <v>573</v>
      </c>
      <c r="Y6" s="586" t="s">
        <v>574</v>
      </c>
      <c r="Z6" s="586" t="s">
        <v>574</v>
      </c>
      <c r="AA6" s="586" t="s">
        <v>573</v>
      </c>
      <c r="AB6" s="586" t="s">
        <v>574</v>
      </c>
      <c r="AC6" s="586" t="s">
        <v>573</v>
      </c>
      <c r="AD6" s="586" t="s">
        <v>574</v>
      </c>
      <c r="AE6" s="586" t="s">
        <v>574</v>
      </c>
      <c r="AF6" s="586" t="s">
        <v>573</v>
      </c>
      <c r="AG6" s="586" t="s">
        <v>574</v>
      </c>
      <c r="AH6" s="454"/>
      <c r="AI6" s="1993"/>
      <c r="AJ6" s="1993"/>
      <c r="AK6" s="1993"/>
      <c r="AL6" s="1993"/>
    </row>
    <row r="7" spans="1:38" s="451" customFormat="1" ht="16.149999999999999" customHeight="1" x14ac:dyDescent="0.2">
      <c r="A7" s="1031">
        <v>1</v>
      </c>
      <c r="B7" s="1031" t="s">
        <v>5</v>
      </c>
      <c r="C7" s="1032">
        <v>38994355</v>
      </c>
      <c r="D7" s="1518">
        <v>12705.11</v>
      </c>
      <c r="E7" s="1033">
        <v>9297</v>
      </c>
      <c r="F7" s="1034">
        <v>0.73175281441876527</v>
      </c>
      <c r="G7" s="1035">
        <v>28534229.017694451</v>
      </c>
      <c r="H7" s="1032">
        <v>3069.1867288043941</v>
      </c>
      <c r="I7" s="1515">
        <v>1528.34</v>
      </c>
      <c r="J7" s="1034">
        <v>0.12029333079367277</v>
      </c>
      <c r="K7" s="1035">
        <v>4690760.8451009076</v>
      </c>
      <c r="L7" s="1033">
        <v>6947</v>
      </c>
      <c r="M7" s="1032">
        <v>675.22108033696668</v>
      </c>
      <c r="N7" s="1515">
        <v>232.47</v>
      </c>
      <c r="O7" s="1034">
        <v>1.8297362242436312E-2</v>
      </c>
      <c r="P7" s="1035">
        <v>713493.83884515765</v>
      </c>
      <c r="Q7" s="1512">
        <v>3874.5</v>
      </c>
      <c r="R7" s="1032">
        <v>184.15120372826368</v>
      </c>
      <c r="S7" s="1515">
        <v>1606.5</v>
      </c>
      <c r="T7" s="1034">
        <v>0.1264451862282184</v>
      </c>
      <c r="U7" s="1035">
        <v>4930648.4798242599</v>
      </c>
      <c r="V7" s="1033">
        <v>1071</v>
      </c>
      <c r="W7" s="1032">
        <v>4603.780093206592</v>
      </c>
      <c r="X7" s="1515">
        <v>40.799999999999997</v>
      </c>
      <c r="Y7" s="1034">
        <v>3.2113063169071339E-3</v>
      </c>
      <c r="Z7" s="1035">
        <v>125222.81853521928</v>
      </c>
      <c r="AA7" s="1033">
        <v>68</v>
      </c>
      <c r="AB7" s="1032">
        <v>1841.5120372826366</v>
      </c>
      <c r="AC7" s="1033">
        <v>0</v>
      </c>
      <c r="AD7" s="1034">
        <v>0</v>
      </c>
      <c r="AE7" s="1035">
        <v>0</v>
      </c>
      <c r="AF7" s="1033">
        <v>9297</v>
      </c>
      <c r="AG7" s="1032">
        <v>0</v>
      </c>
      <c r="AH7" s="1036"/>
      <c r="AI7" s="1037">
        <v>38994355</v>
      </c>
      <c r="AJ7" s="1038">
        <v>0</v>
      </c>
      <c r="AK7" s="1037">
        <v>38994354.999999993</v>
      </c>
      <c r="AL7" s="1038">
        <v>0</v>
      </c>
    </row>
    <row r="8" spans="1:38" s="451" customFormat="1" ht="16.149999999999999" customHeight="1" x14ac:dyDescent="0.2">
      <c r="A8" s="1031">
        <v>2</v>
      </c>
      <c r="B8" s="1031" t="s">
        <v>6</v>
      </c>
      <c r="C8" s="1032">
        <v>19413003</v>
      </c>
      <c r="D8" s="1518">
        <v>5734.1641200000004</v>
      </c>
      <c r="E8" s="1033">
        <v>3884</v>
      </c>
      <c r="F8" s="1034">
        <v>0.67734371021107076</v>
      </c>
      <c r="G8" s="1035">
        <v>13149275.478358647</v>
      </c>
      <c r="H8" s="1032">
        <v>3385.4983208956351</v>
      </c>
      <c r="I8" s="1515">
        <v>674.3</v>
      </c>
      <c r="J8" s="1034">
        <v>0.11759342528200953</v>
      </c>
      <c r="K8" s="1035">
        <v>2282841.5177799268</v>
      </c>
      <c r="L8" s="1033">
        <v>3065</v>
      </c>
      <c r="M8" s="1032">
        <v>744.8096305970397</v>
      </c>
      <c r="N8" s="1515">
        <v>108.92999999999999</v>
      </c>
      <c r="O8" s="1034">
        <v>1.8996665899405751E-2</v>
      </c>
      <c r="P8" s="1035">
        <v>368782.33209516155</v>
      </c>
      <c r="Q8" s="1512">
        <v>1815.5</v>
      </c>
      <c r="R8" s="1032">
        <v>203.1298992537381</v>
      </c>
      <c r="S8" s="1515">
        <v>672</v>
      </c>
      <c r="T8" s="1034">
        <v>0.11719232061324397</v>
      </c>
      <c r="U8" s="1035">
        <v>2275054.8716418669</v>
      </c>
      <c r="V8" s="1033">
        <v>448</v>
      </c>
      <c r="W8" s="1032">
        <v>5078.2474813434528</v>
      </c>
      <c r="X8" s="1515">
        <v>20.399999999999999</v>
      </c>
      <c r="Y8" s="1034">
        <v>3.5576240186163343E-3</v>
      </c>
      <c r="Z8" s="1035">
        <v>69064.165746270955</v>
      </c>
      <c r="AA8" s="1033">
        <v>34</v>
      </c>
      <c r="AB8" s="1032">
        <v>2031.2989925373811</v>
      </c>
      <c r="AC8" s="1033">
        <v>374.53412000000003</v>
      </c>
      <c r="AD8" s="1034">
        <v>6.5316253975653563E-2</v>
      </c>
      <c r="AE8" s="1035">
        <v>1267984.6343781245</v>
      </c>
      <c r="AF8" s="1033">
        <v>3884</v>
      </c>
      <c r="AG8" s="1032">
        <v>326.46360308396612</v>
      </c>
      <c r="AH8" s="1036"/>
      <c r="AI8" s="1039">
        <v>19413003</v>
      </c>
      <c r="AJ8" s="1038">
        <v>0</v>
      </c>
      <c r="AK8" s="1039">
        <v>19413002.999999996</v>
      </c>
      <c r="AL8" s="1038">
        <v>0</v>
      </c>
    </row>
    <row r="9" spans="1:38" s="451" customFormat="1" ht="16.149999999999999" customHeight="1" x14ac:dyDescent="0.2">
      <c r="A9" s="1031">
        <v>3</v>
      </c>
      <c r="B9" s="1031" t="s">
        <v>7</v>
      </c>
      <c r="C9" s="1032">
        <v>77347962</v>
      </c>
      <c r="D9" s="1518">
        <v>30287.39</v>
      </c>
      <c r="E9" s="1033">
        <v>23004</v>
      </c>
      <c r="F9" s="1034">
        <v>0.75952401312889628</v>
      </c>
      <c r="G9" s="1035">
        <v>58747634.505581371</v>
      </c>
      <c r="H9" s="1032">
        <v>2553.8008392271504</v>
      </c>
      <c r="I9" s="1515">
        <v>2757.26</v>
      </c>
      <c r="J9" s="1034">
        <v>9.103656670317252E-2</v>
      </c>
      <c r="K9" s="1035">
        <v>7041492.9019674538</v>
      </c>
      <c r="L9" s="1033">
        <v>12533</v>
      </c>
      <c r="M9" s="1032">
        <v>561.83618462997322</v>
      </c>
      <c r="N9" s="1515">
        <v>703.53</v>
      </c>
      <c r="O9" s="1034">
        <v>2.3228478914822309E-2</v>
      </c>
      <c r="P9" s="1035">
        <v>1796675.5044214772</v>
      </c>
      <c r="Q9" s="1512">
        <v>11725.5</v>
      </c>
      <c r="R9" s="1032">
        <v>153.22805035362904</v>
      </c>
      <c r="S9" s="1515">
        <v>3504</v>
      </c>
      <c r="T9" s="1034">
        <v>0.11569171196329561</v>
      </c>
      <c r="U9" s="1035">
        <v>8948518.1406519338</v>
      </c>
      <c r="V9" s="1033">
        <v>2336</v>
      </c>
      <c r="W9" s="1032">
        <v>3830.7012588407251</v>
      </c>
      <c r="X9" s="1515">
        <v>318.59999999999997</v>
      </c>
      <c r="Y9" s="1034">
        <v>1.051922928981335E-2</v>
      </c>
      <c r="Z9" s="1035">
        <v>813640.94737776997</v>
      </c>
      <c r="AA9" s="1033">
        <v>531</v>
      </c>
      <c r="AB9" s="1032">
        <v>1532.2805035362899</v>
      </c>
      <c r="AC9" s="1033">
        <v>0</v>
      </c>
      <c r="AD9" s="1034">
        <v>0</v>
      </c>
      <c r="AE9" s="1035">
        <v>0</v>
      </c>
      <c r="AF9" s="1033">
        <v>23004</v>
      </c>
      <c r="AG9" s="1032">
        <v>0</v>
      </c>
      <c r="AH9" s="1036"/>
      <c r="AI9" s="1039">
        <v>77347962</v>
      </c>
      <c r="AJ9" s="1038">
        <v>0</v>
      </c>
      <c r="AK9" s="1039">
        <v>77347962</v>
      </c>
      <c r="AL9" s="1038">
        <v>0</v>
      </c>
    </row>
    <row r="10" spans="1:38" s="451" customFormat="1" ht="16.149999999999999" customHeight="1" x14ac:dyDescent="0.2">
      <c r="A10" s="1031">
        <v>4</v>
      </c>
      <c r="B10" s="1031" t="s">
        <v>8</v>
      </c>
      <c r="C10" s="1032">
        <v>13929519</v>
      </c>
      <c r="D10" s="1518">
        <v>4586.8794399999997</v>
      </c>
      <c r="E10" s="1033">
        <v>2961</v>
      </c>
      <c r="F10" s="1034">
        <v>0.64553691430791127</v>
      </c>
      <c r="G10" s="1035">
        <v>8992018.713053422</v>
      </c>
      <c r="H10" s="1032">
        <v>3036.8182077181432</v>
      </c>
      <c r="I10" s="1515">
        <v>459.58</v>
      </c>
      <c r="J10" s="1034">
        <v>0.1001944799316548</v>
      </c>
      <c r="K10" s="1035">
        <v>1395660.9119031043</v>
      </c>
      <c r="L10" s="1033">
        <v>2089</v>
      </c>
      <c r="M10" s="1032">
        <v>668.10000569799149</v>
      </c>
      <c r="N10" s="1515">
        <v>70.2</v>
      </c>
      <c r="O10" s="1034">
        <v>1.5304522588455041E-2</v>
      </c>
      <c r="P10" s="1035">
        <v>213184.63818181367</v>
      </c>
      <c r="Q10" s="1512">
        <v>1170</v>
      </c>
      <c r="R10" s="1032">
        <v>182.20909246308861</v>
      </c>
      <c r="S10" s="1515">
        <v>679.5</v>
      </c>
      <c r="T10" s="1034">
        <v>0.14813993018312249</v>
      </c>
      <c r="U10" s="1035">
        <v>2063517.9721444782</v>
      </c>
      <c r="V10" s="1033">
        <v>453</v>
      </c>
      <c r="W10" s="1032">
        <v>4555.227311577215</v>
      </c>
      <c r="X10" s="1515">
        <v>58.199999999999996</v>
      </c>
      <c r="Y10" s="1034">
        <v>1.2688364881026827E-2</v>
      </c>
      <c r="Z10" s="1035">
        <v>176742.81968919592</v>
      </c>
      <c r="AA10" s="1033">
        <v>97</v>
      </c>
      <c r="AB10" s="1032">
        <v>1822.0909246308859</v>
      </c>
      <c r="AC10" s="1033">
        <v>358.39943999999997</v>
      </c>
      <c r="AD10" s="1034">
        <v>7.8135788107829576E-2</v>
      </c>
      <c r="AE10" s="1035">
        <v>1088393.9450279861</v>
      </c>
      <c r="AF10" s="1033">
        <v>2961</v>
      </c>
      <c r="AG10" s="1032">
        <v>367.57647586220401</v>
      </c>
      <c r="AH10" s="1036"/>
      <c r="AI10" s="1039">
        <v>13929519</v>
      </c>
      <c r="AJ10" s="1038">
        <v>0</v>
      </c>
      <c r="AK10" s="1039">
        <v>13929519</v>
      </c>
      <c r="AL10" s="1038">
        <v>0</v>
      </c>
    </row>
    <row r="11" spans="1:38" s="452" customFormat="1" ht="16.149999999999999" customHeight="1" x14ac:dyDescent="0.2">
      <c r="A11" s="1040">
        <v>5</v>
      </c>
      <c r="B11" s="1040" t="s">
        <v>9</v>
      </c>
      <c r="C11" s="1041">
        <v>24749090</v>
      </c>
      <c r="D11" s="1519">
        <v>7630.2005599999993</v>
      </c>
      <c r="E11" s="1043">
        <v>5223</v>
      </c>
      <c r="F11" s="1044">
        <v>0.68451673831231519</v>
      </c>
      <c r="G11" s="1045">
        <v>16941166.362997938</v>
      </c>
      <c r="H11" s="1041">
        <v>3243.5700484391991</v>
      </c>
      <c r="I11" s="1516">
        <v>952.82</v>
      </c>
      <c r="J11" s="1044">
        <v>0.12487483028886466</v>
      </c>
      <c r="K11" s="1045">
        <v>3090538.4135538377</v>
      </c>
      <c r="L11" s="1042">
        <v>4331</v>
      </c>
      <c r="M11" s="1041">
        <v>713.58541065662382</v>
      </c>
      <c r="N11" s="1516">
        <v>204.54</v>
      </c>
      <c r="O11" s="1044">
        <v>2.6806634817997499E-2</v>
      </c>
      <c r="P11" s="1045">
        <v>663439.81770775374</v>
      </c>
      <c r="Q11" s="1513">
        <v>3409</v>
      </c>
      <c r="R11" s="1041">
        <v>194.61420290635192</v>
      </c>
      <c r="S11" s="1516">
        <v>925.5</v>
      </c>
      <c r="T11" s="1044">
        <v>0.12129432152173993</v>
      </c>
      <c r="U11" s="1045">
        <v>3001924.0798304784</v>
      </c>
      <c r="V11" s="1042">
        <v>617</v>
      </c>
      <c r="W11" s="1041">
        <v>4865.3550726587982</v>
      </c>
      <c r="X11" s="1516">
        <v>7.1999999999999993</v>
      </c>
      <c r="Y11" s="1044">
        <v>9.4361870875907879E-4</v>
      </c>
      <c r="Z11" s="1045">
        <v>23353.704348762229</v>
      </c>
      <c r="AA11" s="1042">
        <v>12</v>
      </c>
      <c r="AB11" s="1041">
        <v>1946.142029063519</v>
      </c>
      <c r="AC11" s="1042">
        <v>317.14055999999999</v>
      </c>
      <c r="AD11" s="1044">
        <v>4.1563856350323773E-2</v>
      </c>
      <c r="AE11" s="1045">
        <v>1028667.6215612346</v>
      </c>
      <c r="AF11" s="1043">
        <v>5223</v>
      </c>
      <c r="AG11" s="1041">
        <v>196.94957334122813</v>
      </c>
      <c r="AH11" s="1036"/>
      <c r="AI11" s="1046">
        <v>24749090.000000004</v>
      </c>
      <c r="AJ11" s="1046">
        <v>0</v>
      </c>
      <c r="AK11" s="1046">
        <v>24749090.000000004</v>
      </c>
      <c r="AL11" s="1046">
        <v>0</v>
      </c>
    </row>
    <row r="12" spans="1:38" s="451" customFormat="1" ht="16.149999999999999" customHeight="1" x14ac:dyDescent="0.2">
      <c r="A12" s="1031">
        <v>6</v>
      </c>
      <c r="B12" s="1031" t="s">
        <v>10</v>
      </c>
      <c r="C12" s="1032">
        <v>24642425</v>
      </c>
      <c r="D12" s="1518">
        <v>8290.9481000000014</v>
      </c>
      <c r="E12" s="1033">
        <v>5630</v>
      </c>
      <c r="F12" s="1034">
        <v>0.67905382256584135</v>
      </c>
      <c r="G12" s="1035">
        <v>16733532.893542053</v>
      </c>
      <c r="H12" s="1032">
        <v>2972.2083292259417</v>
      </c>
      <c r="I12" s="1515">
        <v>861.52</v>
      </c>
      <c r="J12" s="1034">
        <v>0.1039109146033612</v>
      </c>
      <c r="K12" s="1035">
        <v>2560616.9197947332</v>
      </c>
      <c r="L12" s="1033">
        <v>3916</v>
      </c>
      <c r="M12" s="1032">
        <v>653.88583242970719</v>
      </c>
      <c r="N12" s="1515">
        <v>120.36</v>
      </c>
      <c r="O12" s="1034">
        <v>1.4517036959862284E-2</v>
      </c>
      <c r="P12" s="1035">
        <v>357734.99450563436</v>
      </c>
      <c r="Q12" s="1512">
        <v>2006</v>
      </c>
      <c r="R12" s="1032">
        <v>178.3324997535565</v>
      </c>
      <c r="S12" s="1515">
        <v>1360.5</v>
      </c>
      <c r="T12" s="1034">
        <v>0.1640946226644453</v>
      </c>
      <c r="U12" s="1035">
        <v>4043689.4319118937</v>
      </c>
      <c r="V12" s="1033">
        <v>907</v>
      </c>
      <c r="W12" s="1032">
        <v>4458.3124938389128</v>
      </c>
      <c r="X12" s="1515">
        <v>37.799999999999997</v>
      </c>
      <c r="Y12" s="1034">
        <v>4.5591890751312258E-3</v>
      </c>
      <c r="Z12" s="1035">
        <v>112349.4748447406</v>
      </c>
      <c r="AA12" s="1033">
        <v>63</v>
      </c>
      <c r="AB12" s="1032">
        <v>1783.3249975355652</v>
      </c>
      <c r="AC12" s="1033">
        <v>280.7681</v>
      </c>
      <c r="AD12" s="1034">
        <v>3.3864414131358503E-2</v>
      </c>
      <c r="AE12" s="1035">
        <v>834501.28540094208</v>
      </c>
      <c r="AF12" s="1033">
        <v>5630</v>
      </c>
      <c r="AG12" s="1032">
        <v>148.2240293784977</v>
      </c>
      <c r="AH12" s="1036"/>
      <c r="AI12" s="1039">
        <v>24642424.999999996</v>
      </c>
      <c r="AJ12" s="1038">
        <v>0</v>
      </c>
      <c r="AK12" s="1039">
        <v>24642424.999999993</v>
      </c>
      <c r="AL12" s="1038">
        <v>0</v>
      </c>
    </row>
    <row r="13" spans="1:38" s="451" customFormat="1" ht="16.149999999999999" customHeight="1" x14ac:dyDescent="0.2">
      <c r="A13" s="1031">
        <v>7</v>
      </c>
      <c r="B13" s="1031" t="s">
        <v>11</v>
      </c>
      <c r="C13" s="1032">
        <v>5833609</v>
      </c>
      <c r="D13" s="1518">
        <v>3095.9793600000003</v>
      </c>
      <c r="E13" s="1033">
        <v>1968</v>
      </c>
      <c r="F13" s="1034">
        <v>0.63566315248303196</v>
      </c>
      <c r="G13" s="1035">
        <v>3708210.2872933876</v>
      </c>
      <c r="H13" s="1032">
        <v>1884.2531947629002</v>
      </c>
      <c r="I13" s="1515">
        <v>335.28000000000003</v>
      </c>
      <c r="J13" s="1034">
        <v>0.10829529561204827</v>
      </c>
      <c r="K13" s="1035">
        <v>631752.41114010534</v>
      </c>
      <c r="L13" s="1033">
        <v>1524</v>
      </c>
      <c r="M13" s="1032">
        <v>414.53570284783814</v>
      </c>
      <c r="N13" s="1515">
        <v>46.379999999999995</v>
      </c>
      <c r="O13" s="1034">
        <v>1.4980720026505601E-2</v>
      </c>
      <c r="P13" s="1035">
        <v>87391.663173103312</v>
      </c>
      <c r="Q13" s="1512">
        <v>773</v>
      </c>
      <c r="R13" s="1032">
        <v>113.05519168577402</v>
      </c>
      <c r="S13" s="1515">
        <v>420</v>
      </c>
      <c r="T13" s="1034">
        <v>0.13565981912747635</v>
      </c>
      <c r="U13" s="1035">
        <v>791386.34180041822</v>
      </c>
      <c r="V13" s="1033">
        <v>280</v>
      </c>
      <c r="W13" s="1032">
        <v>2826.3797921443506</v>
      </c>
      <c r="X13" s="1515">
        <v>36</v>
      </c>
      <c r="Y13" s="1034">
        <v>1.162798449664083E-2</v>
      </c>
      <c r="Z13" s="1035">
        <v>67833.115011464412</v>
      </c>
      <c r="AA13" s="1033">
        <v>60</v>
      </c>
      <c r="AB13" s="1032">
        <v>1130.5519168577403</v>
      </c>
      <c r="AC13" s="1033">
        <v>290.31936000000002</v>
      </c>
      <c r="AD13" s="1034">
        <v>9.3773028254296883E-2</v>
      </c>
      <c r="AE13" s="1035">
        <v>547035.18158152059</v>
      </c>
      <c r="AF13" s="1033">
        <v>1968</v>
      </c>
      <c r="AG13" s="1032">
        <v>277.96503129142309</v>
      </c>
      <c r="AH13" s="1036"/>
      <c r="AI13" s="1039">
        <v>5833609</v>
      </c>
      <c r="AJ13" s="1038">
        <v>0</v>
      </c>
      <c r="AK13" s="1039">
        <v>5833609.0000000009</v>
      </c>
      <c r="AL13" s="1038">
        <v>0</v>
      </c>
    </row>
    <row r="14" spans="1:38" s="451" customFormat="1" ht="16.149999999999999" customHeight="1" x14ac:dyDescent="0.2">
      <c r="A14" s="1031">
        <v>8</v>
      </c>
      <c r="B14" s="1031" t="s">
        <v>12</v>
      </c>
      <c r="C14" s="1032">
        <v>88194996</v>
      </c>
      <c r="D14" s="1518">
        <v>30645.84</v>
      </c>
      <c r="E14" s="1033">
        <v>22060</v>
      </c>
      <c r="F14" s="1034">
        <v>0.71983668909059106</v>
      </c>
      <c r="G14" s="1035">
        <v>63485993.91499792</v>
      </c>
      <c r="H14" s="1032">
        <v>2877.8782373072495</v>
      </c>
      <c r="I14" s="1515">
        <v>2594.9</v>
      </c>
      <c r="J14" s="1034">
        <v>8.4673808908484804E-2</v>
      </c>
      <c r="K14" s="1035">
        <v>7467806.2379885819</v>
      </c>
      <c r="L14" s="1033">
        <v>11795</v>
      </c>
      <c r="M14" s="1032">
        <v>633.13321220759485</v>
      </c>
      <c r="N14" s="1515">
        <v>418.74</v>
      </c>
      <c r="O14" s="1034">
        <v>1.3663844750217322E-2</v>
      </c>
      <c r="P14" s="1035">
        <v>1205082.7330900377</v>
      </c>
      <c r="Q14" s="1512">
        <v>6979</v>
      </c>
      <c r="R14" s="1032">
        <v>172.67269423843499</v>
      </c>
      <c r="S14" s="1515">
        <v>4821</v>
      </c>
      <c r="T14" s="1034">
        <v>0.15731335802836535</v>
      </c>
      <c r="U14" s="1035">
        <v>13874250.982058249</v>
      </c>
      <c r="V14" s="1033">
        <v>3214</v>
      </c>
      <c r="W14" s="1032">
        <v>4316.817355960874</v>
      </c>
      <c r="X14" s="1515">
        <v>751.19999999999993</v>
      </c>
      <c r="Y14" s="1034">
        <v>2.4512299222341431E-2</v>
      </c>
      <c r="Z14" s="1035">
        <v>2161862.1318652057</v>
      </c>
      <c r="AA14" s="1033">
        <v>1252</v>
      </c>
      <c r="AB14" s="1032">
        <v>1726.7269423843495</v>
      </c>
      <c r="AC14" s="1033">
        <v>0</v>
      </c>
      <c r="AD14" s="1034">
        <v>0</v>
      </c>
      <c r="AE14" s="1035">
        <v>0</v>
      </c>
      <c r="AF14" s="1033">
        <v>22060</v>
      </c>
      <c r="AG14" s="1032">
        <v>0</v>
      </c>
      <c r="AH14" s="1036"/>
      <c r="AI14" s="1039">
        <v>88194996</v>
      </c>
      <c r="AJ14" s="1038">
        <v>0</v>
      </c>
      <c r="AK14" s="1039">
        <v>88194996</v>
      </c>
      <c r="AL14" s="1038">
        <v>0</v>
      </c>
    </row>
    <row r="15" spans="1:38" s="451" customFormat="1" ht="16.149999999999999" customHeight="1" x14ac:dyDescent="0.2">
      <c r="A15" s="1031">
        <v>9</v>
      </c>
      <c r="B15" s="1031" t="s">
        <v>13</v>
      </c>
      <c r="C15" s="1032">
        <v>137933855</v>
      </c>
      <c r="D15" s="1518">
        <v>50824.92</v>
      </c>
      <c r="E15" s="1033">
        <v>36609</v>
      </c>
      <c r="F15" s="1034">
        <v>0.72029626411610681</v>
      </c>
      <c r="G15" s="1035">
        <v>99353240.451632783</v>
      </c>
      <c r="H15" s="1032">
        <v>2713.9020582816461</v>
      </c>
      <c r="I15" s="1515">
        <v>5932.74</v>
      </c>
      <c r="J15" s="1034">
        <v>0.11672895894376223</v>
      </c>
      <c r="K15" s="1035">
        <v>16100875.297249852</v>
      </c>
      <c r="L15" s="1033">
        <v>26967</v>
      </c>
      <c r="M15" s="1032">
        <v>597.05845282196208</v>
      </c>
      <c r="N15" s="1515">
        <v>749.28</v>
      </c>
      <c r="O15" s="1034">
        <v>1.4742374410033503E-2</v>
      </c>
      <c r="P15" s="1035">
        <v>2033472.5342292718</v>
      </c>
      <c r="Q15" s="1512">
        <v>12488</v>
      </c>
      <c r="R15" s="1032">
        <v>162.83412349689877</v>
      </c>
      <c r="S15" s="1515">
        <v>6469.5</v>
      </c>
      <c r="T15" s="1034">
        <v>0.12728991998413378</v>
      </c>
      <c r="U15" s="1035">
        <v>17557589.366053112</v>
      </c>
      <c r="V15" s="1033">
        <v>4313</v>
      </c>
      <c r="W15" s="1032">
        <v>4070.8530874224698</v>
      </c>
      <c r="X15" s="1515">
        <v>1064.3999999999999</v>
      </c>
      <c r="Y15" s="1034">
        <v>2.0942482545963672E-2</v>
      </c>
      <c r="Z15" s="1035">
        <v>2888677.3508349839</v>
      </c>
      <c r="AA15" s="1033">
        <v>1774</v>
      </c>
      <c r="AB15" s="1032">
        <v>1628.3412349689875</v>
      </c>
      <c r="AC15" s="1033">
        <v>0</v>
      </c>
      <c r="AD15" s="1034">
        <v>0</v>
      </c>
      <c r="AE15" s="1035">
        <v>0</v>
      </c>
      <c r="AF15" s="1033">
        <v>36609</v>
      </c>
      <c r="AG15" s="1032">
        <v>0</v>
      </c>
      <c r="AH15" s="1036"/>
      <c r="AI15" s="1039">
        <v>137933855</v>
      </c>
      <c r="AJ15" s="1038">
        <v>0</v>
      </c>
      <c r="AK15" s="1039">
        <v>137933855.00000003</v>
      </c>
      <c r="AL15" s="1038">
        <v>0</v>
      </c>
    </row>
    <row r="16" spans="1:38" s="452" customFormat="1" ht="16.149999999999999" customHeight="1" x14ac:dyDescent="0.2">
      <c r="A16" s="1040">
        <v>10</v>
      </c>
      <c r="B16" s="1040" t="s">
        <v>14</v>
      </c>
      <c r="C16" s="1041">
        <v>89244373</v>
      </c>
      <c r="D16" s="1519">
        <v>41914.870000000003</v>
      </c>
      <c r="E16" s="1043">
        <v>28785</v>
      </c>
      <c r="F16" s="1044">
        <v>0.68674911791447757</v>
      </c>
      <c r="G16" s="1045">
        <v>61288494.436580621</v>
      </c>
      <c r="H16" s="1041">
        <v>2129.1816722800286</v>
      </c>
      <c r="I16" s="1516">
        <v>4888.84</v>
      </c>
      <c r="J16" s="1044">
        <v>0.11663736521191644</v>
      </c>
      <c r="K16" s="1045">
        <v>10409228.526709495</v>
      </c>
      <c r="L16" s="1042">
        <v>22222</v>
      </c>
      <c r="M16" s="1041">
        <v>468.4199679016063</v>
      </c>
      <c r="N16" s="1516">
        <v>610.82999999999993</v>
      </c>
      <c r="O16" s="1044">
        <v>1.4573109734087208E-2</v>
      </c>
      <c r="P16" s="1045">
        <v>1300568.0408788098</v>
      </c>
      <c r="Q16" s="1513">
        <v>10180.5</v>
      </c>
      <c r="R16" s="1041">
        <v>127.75090033680171</v>
      </c>
      <c r="S16" s="1516">
        <v>7179</v>
      </c>
      <c r="T16" s="1044">
        <v>0.17127573102338142</v>
      </c>
      <c r="U16" s="1045">
        <v>15285395.225298323</v>
      </c>
      <c r="V16" s="1042">
        <v>4786</v>
      </c>
      <c r="W16" s="1041">
        <v>3193.7725084200424</v>
      </c>
      <c r="X16" s="1516">
        <v>451.2</v>
      </c>
      <c r="Y16" s="1044">
        <v>1.0764676116137304E-2</v>
      </c>
      <c r="Z16" s="1045">
        <v>960686.77053274889</v>
      </c>
      <c r="AA16" s="1042">
        <v>752</v>
      </c>
      <c r="AB16" s="1041">
        <v>1277.5090033680171</v>
      </c>
      <c r="AC16" s="1042">
        <v>0</v>
      </c>
      <c r="AD16" s="1044">
        <v>0</v>
      </c>
      <c r="AE16" s="1045">
        <v>0</v>
      </c>
      <c r="AF16" s="1043">
        <v>28785</v>
      </c>
      <c r="AG16" s="1041">
        <v>0</v>
      </c>
      <c r="AH16" s="1036"/>
      <c r="AI16" s="1046">
        <v>89244373</v>
      </c>
      <c r="AJ16" s="1046">
        <v>0</v>
      </c>
      <c r="AK16" s="1046">
        <v>89244372.999999985</v>
      </c>
      <c r="AL16" s="1046">
        <v>0</v>
      </c>
    </row>
    <row r="17" spans="1:38" s="451" customFormat="1" ht="16.149999999999999" customHeight="1" x14ac:dyDescent="0.2">
      <c r="A17" s="1031">
        <v>11</v>
      </c>
      <c r="B17" s="1031" t="s">
        <v>15</v>
      </c>
      <c r="C17" s="1032">
        <v>8141251</v>
      </c>
      <c r="D17" s="1518">
        <v>2472.0045600000003</v>
      </c>
      <c r="E17" s="1033">
        <v>1496</v>
      </c>
      <c r="F17" s="1034">
        <v>0.60517687718181223</v>
      </c>
      <c r="G17" s="1035">
        <v>4926896.8565333057</v>
      </c>
      <c r="H17" s="1032">
        <v>3293.3802516933861</v>
      </c>
      <c r="I17" s="1515">
        <v>239.8</v>
      </c>
      <c r="J17" s="1034">
        <v>9.7006293548261083E-2</v>
      </c>
      <c r="K17" s="1035">
        <v>789752.58435607411</v>
      </c>
      <c r="L17" s="1033">
        <v>1090</v>
      </c>
      <c r="M17" s="1032">
        <v>724.543655372545</v>
      </c>
      <c r="N17" s="1515">
        <v>60.78</v>
      </c>
      <c r="O17" s="1034">
        <v>2.4587333285501705E-2</v>
      </c>
      <c r="P17" s="1035">
        <v>200171.65169792404</v>
      </c>
      <c r="Q17" s="1512">
        <v>1013</v>
      </c>
      <c r="R17" s="1032">
        <v>197.6028151016032</v>
      </c>
      <c r="S17" s="1515">
        <v>409.5</v>
      </c>
      <c r="T17" s="1034">
        <v>0.16565503422857761</v>
      </c>
      <c r="U17" s="1035">
        <v>1348639.2130684417</v>
      </c>
      <c r="V17" s="1033">
        <v>273</v>
      </c>
      <c r="W17" s="1032">
        <v>4940.0703775400798</v>
      </c>
      <c r="X17" s="1515">
        <v>26.4</v>
      </c>
      <c r="Y17" s="1034">
        <v>1.0679591950267275E-2</v>
      </c>
      <c r="Z17" s="1035">
        <v>86945.238644705401</v>
      </c>
      <c r="AA17" s="1033">
        <v>44</v>
      </c>
      <c r="AB17" s="1032">
        <v>1976.0281510160319</v>
      </c>
      <c r="AC17" s="1033">
        <v>239.52456000000001</v>
      </c>
      <c r="AD17" s="1034">
        <v>9.6894869805579958E-2</v>
      </c>
      <c r="AE17" s="1035">
        <v>788845.45569954766</v>
      </c>
      <c r="AF17" s="1033">
        <v>1496</v>
      </c>
      <c r="AG17" s="1032">
        <v>527.30311209862816</v>
      </c>
      <c r="AH17" s="1036"/>
      <c r="AI17" s="1039">
        <v>8141250.9999999981</v>
      </c>
      <c r="AJ17" s="1038">
        <v>0</v>
      </c>
      <c r="AK17" s="1039">
        <v>8141250.9999999991</v>
      </c>
      <c r="AL17" s="1038">
        <v>0</v>
      </c>
    </row>
    <row r="18" spans="1:38" s="451" customFormat="1" ht="16.149999999999999" customHeight="1" x14ac:dyDescent="0.2">
      <c r="A18" s="1031">
        <v>12</v>
      </c>
      <c r="B18" s="1031" t="s">
        <v>16</v>
      </c>
      <c r="C18" s="1032">
        <v>1923214</v>
      </c>
      <c r="D18" s="1518">
        <v>1916.0290399999999</v>
      </c>
      <c r="E18" s="1033">
        <v>1131</v>
      </c>
      <c r="F18" s="1034">
        <v>0.59028332889985846</v>
      </c>
      <c r="G18" s="1035">
        <v>1135241.1621068125</v>
      </c>
      <c r="H18" s="1032">
        <v>1003.7499222871905</v>
      </c>
      <c r="I18" s="1515">
        <v>246.62</v>
      </c>
      <c r="J18" s="1034">
        <v>0.12871412429114332</v>
      </c>
      <c r="K18" s="1035">
        <v>247544.80583446691</v>
      </c>
      <c r="L18" s="1033">
        <v>1121</v>
      </c>
      <c r="M18" s="1032">
        <v>220.8249829031819</v>
      </c>
      <c r="N18" s="1515">
        <v>25.919999999999998</v>
      </c>
      <c r="O18" s="1034">
        <v>1.3527978678235481E-2</v>
      </c>
      <c r="P18" s="1035">
        <v>26017.197985683972</v>
      </c>
      <c r="Q18" s="1512">
        <v>432</v>
      </c>
      <c r="R18" s="1032">
        <v>60.224995337231412</v>
      </c>
      <c r="S18" s="1515">
        <v>282</v>
      </c>
      <c r="T18" s="1034">
        <v>0.14717939765672863</v>
      </c>
      <c r="U18" s="1035">
        <v>283057.47808498773</v>
      </c>
      <c r="V18" s="1033">
        <v>188</v>
      </c>
      <c r="W18" s="1032">
        <v>1505.6248834307858</v>
      </c>
      <c r="X18" s="1515">
        <v>38.4</v>
      </c>
      <c r="Y18" s="1034">
        <v>2.0041449893682197E-2</v>
      </c>
      <c r="Z18" s="1035">
        <v>38543.997015828114</v>
      </c>
      <c r="AA18" s="1033">
        <v>64</v>
      </c>
      <c r="AB18" s="1032">
        <v>602.24995337231428</v>
      </c>
      <c r="AC18" s="1033">
        <v>192.08903999999998</v>
      </c>
      <c r="AD18" s="1034">
        <v>0.10025372058035195</v>
      </c>
      <c r="AE18" s="1035">
        <v>192809.358972221</v>
      </c>
      <c r="AF18" s="1033">
        <v>1131</v>
      </c>
      <c r="AG18" s="1032">
        <v>170.4768868012564</v>
      </c>
      <c r="AH18" s="1036"/>
      <c r="AI18" s="1039">
        <v>1923214.0000000002</v>
      </c>
      <c r="AJ18" s="1038">
        <v>0</v>
      </c>
      <c r="AK18" s="1039">
        <v>1923214</v>
      </c>
      <c r="AL18" s="1038">
        <v>0</v>
      </c>
    </row>
    <row r="19" spans="1:38" s="451" customFormat="1" ht="16.149999999999999" customHeight="1" x14ac:dyDescent="0.2">
      <c r="A19" s="1031">
        <v>13</v>
      </c>
      <c r="B19" s="1031" t="s">
        <v>17</v>
      </c>
      <c r="C19" s="1032">
        <v>6223189</v>
      </c>
      <c r="D19" s="1518">
        <v>1879.6239700000001</v>
      </c>
      <c r="E19" s="1033">
        <v>1177</v>
      </c>
      <c r="F19" s="1034">
        <v>0.62618907759513198</v>
      </c>
      <c r="G19" s="1035">
        <v>3896892.9796101716</v>
      </c>
      <c r="H19" s="1032">
        <v>3310.8691415549461</v>
      </c>
      <c r="I19" s="1515">
        <v>213.62</v>
      </c>
      <c r="J19" s="1034">
        <v>0.11365039146633142</v>
      </c>
      <c r="K19" s="1035">
        <v>707267.86601896759</v>
      </c>
      <c r="L19" s="1033">
        <v>971</v>
      </c>
      <c r="M19" s="1032">
        <v>728.3912111420882</v>
      </c>
      <c r="N19" s="1515">
        <v>39.15</v>
      </c>
      <c r="O19" s="1034">
        <v>2.0828634144307065E-2</v>
      </c>
      <c r="P19" s="1035">
        <v>129620.52689187614</v>
      </c>
      <c r="Q19" s="1512">
        <v>652.5</v>
      </c>
      <c r="R19" s="1032">
        <v>198.65214849329678</v>
      </c>
      <c r="S19" s="1515">
        <v>249</v>
      </c>
      <c r="T19" s="1034">
        <v>0.13247330528563114</v>
      </c>
      <c r="U19" s="1035">
        <v>824406.41624718159</v>
      </c>
      <c r="V19" s="1033">
        <v>166</v>
      </c>
      <c r="W19" s="1032">
        <v>4966.3037123324193</v>
      </c>
      <c r="X19" s="1515">
        <v>2.4</v>
      </c>
      <c r="Y19" s="1034">
        <v>1.2768511352831916E-3</v>
      </c>
      <c r="Z19" s="1035">
        <v>7946.08593973187</v>
      </c>
      <c r="AA19" s="1033">
        <v>4</v>
      </c>
      <c r="AB19" s="1032">
        <v>1986.5214849329675</v>
      </c>
      <c r="AC19" s="1033">
        <v>198.45397</v>
      </c>
      <c r="AD19" s="1034">
        <v>0.10558174037331519</v>
      </c>
      <c r="AE19" s="1035">
        <v>657055.12529207102</v>
      </c>
      <c r="AF19" s="1033">
        <v>1177</v>
      </c>
      <c r="AG19" s="1032">
        <v>558.24564595757943</v>
      </c>
      <c r="AH19" s="1036"/>
      <c r="AI19" s="1039">
        <v>6223189</v>
      </c>
      <c r="AJ19" s="1038">
        <v>0</v>
      </c>
      <c r="AK19" s="1039">
        <v>6223188.9999999991</v>
      </c>
      <c r="AL19" s="1038">
        <v>0</v>
      </c>
    </row>
    <row r="20" spans="1:38" s="451" customFormat="1" ht="16.149999999999999" customHeight="1" x14ac:dyDescent="0.2">
      <c r="A20" s="1031">
        <v>14</v>
      </c>
      <c r="B20" s="1031" t="s">
        <v>18</v>
      </c>
      <c r="C20" s="1032">
        <v>9180810</v>
      </c>
      <c r="D20" s="1518">
        <v>3011.6358399999999</v>
      </c>
      <c r="E20" s="1033">
        <v>1716</v>
      </c>
      <c r="F20" s="1034">
        <v>0.56979000488983422</v>
      </c>
      <c r="G20" s="1035">
        <v>5231133.7747926386</v>
      </c>
      <c r="H20" s="1032">
        <v>3048.4462557066659</v>
      </c>
      <c r="I20" s="1515">
        <v>320.32</v>
      </c>
      <c r="J20" s="1034">
        <v>0.10636080091276906</v>
      </c>
      <c r="K20" s="1035">
        <v>976478.30462795927</v>
      </c>
      <c r="L20" s="1033">
        <v>1456</v>
      </c>
      <c r="M20" s="1032">
        <v>670.65817625546651</v>
      </c>
      <c r="N20" s="1515">
        <v>41.94</v>
      </c>
      <c r="O20" s="1034">
        <v>1.3925986483146647E-2</v>
      </c>
      <c r="P20" s="1035">
        <v>127851.83596433757</v>
      </c>
      <c r="Q20" s="1512">
        <v>699</v>
      </c>
      <c r="R20" s="1032">
        <v>182.90677534239995</v>
      </c>
      <c r="S20" s="1515">
        <v>574.5</v>
      </c>
      <c r="T20" s="1034">
        <v>0.19076011527343226</v>
      </c>
      <c r="U20" s="1035">
        <v>1751332.3739034797</v>
      </c>
      <c r="V20" s="1033">
        <v>383</v>
      </c>
      <c r="W20" s="1032">
        <v>4572.669383559999</v>
      </c>
      <c r="X20" s="1515">
        <v>94.2</v>
      </c>
      <c r="Y20" s="1034">
        <v>3.1278682086609784E-2</v>
      </c>
      <c r="Z20" s="1035">
        <v>287163.63728756795</v>
      </c>
      <c r="AA20" s="1033">
        <v>157</v>
      </c>
      <c r="AB20" s="1032">
        <v>1829.0677534239996</v>
      </c>
      <c r="AC20" s="1033">
        <v>264.67583999999999</v>
      </c>
      <c r="AD20" s="1034">
        <v>8.7884410354208034E-2</v>
      </c>
      <c r="AE20" s="1035">
        <v>806850.07342401671</v>
      </c>
      <c r="AF20" s="1033">
        <v>1716</v>
      </c>
      <c r="AG20" s="1032">
        <v>470.19235048019624</v>
      </c>
      <c r="AH20" s="1036"/>
      <c r="AI20" s="1039">
        <v>9180810</v>
      </c>
      <c r="AJ20" s="1038">
        <v>0</v>
      </c>
      <c r="AK20" s="1039">
        <v>9180810</v>
      </c>
      <c r="AL20" s="1038">
        <v>0</v>
      </c>
    </row>
    <row r="21" spans="1:38" s="452" customFormat="1" ht="16.149999999999999" customHeight="1" x14ac:dyDescent="0.2">
      <c r="A21" s="1040">
        <v>15</v>
      </c>
      <c r="B21" s="1040" t="s">
        <v>19</v>
      </c>
      <c r="C21" s="1041">
        <v>17188887</v>
      </c>
      <c r="D21" s="1519">
        <v>5294.8464000000004</v>
      </c>
      <c r="E21" s="1043">
        <v>3448</v>
      </c>
      <c r="F21" s="1044">
        <v>0.65119924914158034</v>
      </c>
      <c r="G21" s="1045">
        <v>11193390.307979472</v>
      </c>
      <c r="H21" s="1041">
        <v>3246.3428967457867</v>
      </c>
      <c r="I21" s="1516">
        <v>621.72</v>
      </c>
      <c r="J21" s="1044">
        <v>0.11741983676806941</v>
      </c>
      <c r="K21" s="1045">
        <v>2018316.3057647904</v>
      </c>
      <c r="L21" s="1042">
        <v>2826</v>
      </c>
      <c r="M21" s="1041">
        <v>714.19543728407302</v>
      </c>
      <c r="N21" s="1516">
        <v>125.97</v>
      </c>
      <c r="O21" s="1044">
        <v>2.3791058414839E-2</v>
      </c>
      <c r="P21" s="1045">
        <v>408941.81470306672</v>
      </c>
      <c r="Q21" s="1513">
        <v>2099.5</v>
      </c>
      <c r="R21" s="1041">
        <v>194.78057380474718</v>
      </c>
      <c r="S21" s="1516">
        <v>663</v>
      </c>
      <c r="T21" s="1044">
        <v>0.12521609692020527</v>
      </c>
      <c r="U21" s="1045">
        <v>2152325.3405424566</v>
      </c>
      <c r="V21" s="1042">
        <v>442</v>
      </c>
      <c r="W21" s="1041">
        <v>4869.5143451186805</v>
      </c>
      <c r="X21" s="1516">
        <v>63.599999999999994</v>
      </c>
      <c r="Y21" s="1044">
        <v>1.2011679885558152E-2</v>
      </c>
      <c r="Z21" s="1045">
        <v>206467.40823303201</v>
      </c>
      <c r="AA21" s="1042">
        <v>106</v>
      </c>
      <c r="AB21" s="1041">
        <v>1947.8057380474718</v>
      </c>
      <c r="AC21" s="1042">
        <v>372.5564</v>
      </c>
      <c r="AD21" s="1044">
        <v>7.0362078869747754E-2</v>
      </c>
      <c r="AE21" s="1045">
        <v>1209445.8227771819</v>
      </c>
      <c r="AF21" s="1043">
        <v>3448</v>
      </c>
      <c r="AG21" s="1041">
        <v>350.7673499933822</v>
      </c>
      <c r="AH21" s="1036"/>
      <c r="AI21" s="1046">
        <v>17188887</v>
      </c>
      <c r="AJ21" s="1046">
        <v>0</v>
      </c>
      <c r="AK21" s="1046">
        <v>17188887</v>
      </c>
      <c r="AL21" s="1046">
        <v>0</v>
      </c>
    </row>
    <row r="22" spans="1:38" s="451" customFormat="1" ht="16.149999999999999" customHeight="1" x14ac:dyDescent="0.2">
      <c r="A22" s="1031">
        <v>16</v>
      </c>
      <c r="B22" s="1031" t="s">
        <v>20</v>
      </c>
      <c r="C22" s="1032">
        <v>8667088</v>
      </c>
      <c r="D22" s="1518">
        <v>6706.3877499999999</v>
      </c>
      <c r="E22" s="1033">
        <v>4675</v>
      </c>
      <c r="F22" s="1034">
        <v>0.69709658526678542</v>
      </c>
      <c r="G22" s="1035">
        <v>6041797.4490067326</v>
      </c>
      <c r="H22" s="1032">
        <v>1292.3630906966273</v>
      </c>
      <c r="I22" s="1515">
        <v>644.82000000000005</v>
      </c>
      <c r="J22" s="1034">
        <v>9.6150121949032857E-2</v>
      </c>
      <c r="K22" s="1035">
        <v>833341.56814299931</v>
      </c>
      <c r="L22" s="1033">
        <v>2931</v>
      </c>
      <c r="M22" s="1032">
        <v>284.31987995325807</v>
      </c>
      <c r="N22" s="1515">
        <v>156.6</v>
      </c>
      <c r="O22" s="1034">
        <v>2.3350871711824296E-2</v>
      </c>
      <c r="P22" s="1035">
        <v>202384.06000309181</v>
      </c>
      <c r="Q22" s="1512">
        <v>2610</v>
      </c>
      <c r="R22" s="1032">
        <v>77.541785441797629</v>
      </c>
      <c r="S22" s="1515">
        <v>750</v>
      </c>
      <c r="T22" s="1034">
        <v>0.11183367678076771</v>
      </c>
      <c r="U22" s="1035">
        <v>969272.31802247046</v>
      </c>
      <c r="V22" s="1033">
        <v>500</v>
      </c>
      <c r="W22" s="1032">
        <v>1938.5446360449409</v>
      </c>
      <c r="X22" s="1515">
        <v>127.8</v>
      </c>
      <c r="Y22" s="1034">
        <v>1.9056458523442819E-2</v>
      </c>
      <c r="Z22" s="1035">
        <v>165164.00299102897</v>
      </c>
      <c r="AA22" s="1033">
        <v>213</v>
      </c>
      <c r="AB22" s="1032">
        <v>775.4178544179764</v>
      </c>
      <c r="AC22" s="1033">
        <v>352.16774999999996</v>
      </c>
      <c r="AD22" s="1034">
        <v>5.2512285768146941E-2</v>
      </c>
      <c r="AE22" s="1035">
        <v>455128.60183367715</v>
      </c>
      <c r="AF22" s="1033">
        <v>4675</v>
      </c>
      <c r="AG22" s="1032">
        <v>97.353711622176931</v>
      </c>
      <c r="AH22" s="1036"/>
      <c r="AI22" s="1039">
        <v>8667088</v>
      </c>
      <c r="AJ22" s="1038">
        <v>0</v>
      </c>
      <c r="AK22" s="1039">
        <v>8667088</v>
      </c>
      <c r="AL22" s="1038">
        <v>0</v>
      </c>
    </row>
    <row r="23" spans="1:38" s="451" customFormat="1" ht="16.149999999999999" customHeight="1" x14ac:dyDescent="0.2">
      <c r="A23" s="1031">
        <v>17</v>
      </c>
      <c r="B23" s="1031" t="s">
        <v>21</v>
      </c>
      <c r="C23" s="1032">
        <v>129839693</v>
      </c>
      <c r="D23" s="1518">
        <v>62930.79</v>
      </c>
      <c r="E23" s="1033">
        <v>45153</v>
      </c>
      <c r="F23" s="1034">
        <v>0.71750251347551808</v>
      </c>
      <c r="G23" s="1035">
        <v>93160306.076389626</v>
      </c>
      <c r="H23" s="1032">
        <v>2063.2140959933918</v>
      </c>
      <c r="I23" s="1515">
        <v>8027.58</v>
      </c>
      <c r="J23" s="1034">
        <v>0.12756204077527072</v>
      </c>
      <c r="K23" s="1035">
        <v>16562616.212714633</v>
      </c>
      <c r="L23" s="1033">
        <v>36489</v>
      </c>
      <c r="M23" s="1032">
        <v>453.90710111854622</v>
      </c>
      <c r="N23" s="1515">
        <v>1245.51</v>
      </c>
      <c r="O23" s="1034">
        <v>1.9791742642989225E-2</v>
      </c>
      <c r="P23" s="1035">
        <v>2569753.7887007296</v>
      </c>
      <c r="Q23" s="1512">
        <v>20758.5</v>
      </c>
      <c r="R23" s="1032">
        <v>123.79284575960352</v>
      </c>
      <c r="S23" s="1515">
        <v>7663.5</v>
      </c>
      <c r="T23" s="1034">
        <v>0.12177663747745737</v>
      </c>
      <c r="U23" s="1035">
        <v>15811441.224645359</v>
      </c>
      <c r="V23" s="1033">
        <v>5109</v>
      </c>
      <c r="W23" s="1032">
        <v>3094.8211439900879</v>
      </c>
      <c r="X23" s="1515">
        <v>841.19999999999993</v>
      </c>
      <c r="Y23" s="1034">
        <v>1.3367065628764552E-2</v>
      </c>
      <c r="Z23" s="1035">
        <v>1735575.6975496414</v>
      </c>
      <c r="AA23" s="1033">
        <v>1402</v>
      </c>
      <c r="AB23" s="1032">
        <v>1237.9284575960353</v>
      </c>
      <c r="AC23" s="1033">
        <v>0</v>
      </c>
      <c r="AD23" s="1034">
        <v>0</v>
      </c>
      <c r="AE23" s="1035">
        <v>0</v>
      </c>
      <c r="AF23" s="1033">
        <v>45153</v>
      </c>
      <c r="AG23" s="1032">
        <v>0</v>
      </c>
      <c r="AH23" s="1036"/>
      <c r="AI23" s="1039">
        <v>129839693</v>
      </c>
      <c r="AJ23" s="1038">
        <v>0</v>
      </c>
      <c r="AK23" s="1039">
        <v>129839692.99999999</v>
      </c>
      <c r="AL23" s="1038">
        <v>0</v>
      </c>
    </row>
    <row r="24" spans="1:38" s="451" customFormat="1" ht="16.149999999999999" customHeight="1" x14ac:dyDescent="0.2">
      <c r="A24" s="1031">
        <v>18</v>
      </c>
      <c r="B24" s="1031" t="s">
        <v>22</v>
      </c>
      <c r="C24" s="1032">
        <v>3998929</v>
      </c>
      <c r="D24" s="1518">
        <v>1305.19777</v>
      </c>
      <c r="E24" s="1033">
        <v>803</v>
      </c>
      <c r="F24" s="1034">
        <v>0.61523243331928157</v>
      </c>
      <c r="G24" s="1035">
        <v>2460270.8193410411</v>
      </c>
      <c r="H24" s="1032">
        <v>3063.8490900884699</v>
      </c>
      <c r="I24" s="1515">
        <v>172.7</v>
      </c>
      <c r="J24" s="1034">
        <v>0.13231711237140711</v>
      </c>
      <c r="K24" s="1035">
        <v>529126.73785827868</v>
      </c>
      <c r="L24" s="1033">
        <v>785</v>
      </c>
      <c r="M24" s="1032">
        <v>674.04679981946333</v>
      </c>
      <c r="N24" s="1515">
        <v>36.089999999999996</v>
      </c>
      <c r="O24" s="1034">
        <v>2.7650981965744545E-2</v>
      </c>
      <c r="P24" s="1035">
        <v>110574.31366129286</v>
      </c>
      <c r="Q24" s="1512">
        <v>601.5</v>
      </c>
      <c r="R24" s="1032">
        <v>183.83094540530817</v>
      </c>
      <c r="S24" s="1515">
        <v>150</v>
      </c>
      <c r="T24" s="1034">
        <v>0.11492511207707626</v>
      </c>
      <c r="U24" s="1035">
        <v>459577.36351327051</v>
      </c>
      <c r="V24" s="1033">
        <v>100</v>
      </c>
      <c r="W24" s="1032">
        <v>4595.7736351327048</v>
      </c>
      <c r="X24" s="1515">
        <v>0</v>
      </c>
      <c r="Y24" s="1034">
        <v>0</v>
      </c>
      <c r="Z24" s="1035">
        <v>0</v>
      </c>
      <c r="AA24" s="1033">
        <v>0</v>
      </c>
      <c r="AB24" s="1032">
        <v>0</v>
      </c>
      <c r="AC24" s="1033">
        <v>143.40777</v>
      </c>
      <c r="AD24" s="1034">
        <v>0.1098743602664905</v>
      </c>
      <c r="AE24" s="1035">
        <v>439379.7656261166</v>
      </c>
      <c r="AF24" s="1033">
        <v>803</v>
      </c>
      <c r="AG24" s="1032">
        <v>547.17280899889988</v>
      </c>
      <c r="AH24" s="1036"/>
      <c r="AI24" s="1039">
        <v>3998929</v>
      </c>
      <c r="AJ24" s="1038">
        <v>0</v>
      </c>
      <c r="AK24" s="1039">
        <v>3998928.9999999995</v>
      </c>
      <c r="AL24" s="1038">
        <v>0</v>
      </c>
    </row>
    <row r="25" spans="1:38" s="451" customFormat="1" ht="16.149999999999999" customHeight="1" x14ac:dyDescent="0.2">
      <c r="A25" s="1031">
        <v>19</v>
      </c>
      <c r="B25" s="1031" t="s">
        <v>23</v>
      </c>
      <c r="C25" s="1032">
        <v>6515838</v>
      </c>
      <c r="D25" s="1518">
        <v>2631.15744</v>
      </c>
      <c r="E25" s="1033">
        <v>1689</v>
      </c>
      <c r="F25" s="1034">
        <v>0.64192281857523514</v>
      </c>
      <c r="G25" s="1035">
        <v>4182665.0943396231</v>
      </c>
      <c r="H25" s="1032">
        <v>2476.415094339623</v>
      </c>
      <c r="I25" s="1515">
        <v>276.54000000000002</v>
      </c>
      <c r="J25" s="1034">
        <v>0.10510203448714951</v>
      </c>
      <c r="K25" s="1035">
        <v>684827.83018867928</v>
      </c>
      <c r="L25" s="1033">
        <v>1257</v>
      </c>
      <c r="M25" s="1032">
        <v>544.81132075471703</v>
      </c>
      <c r="N25" s="1515">
        <v>39.39</v>
      </c>
      <c r="O25" s="1034">
        <v>1.4970597882580528E-2</v>
      </c>
      <c r="P25" s="1035">
        <v>97545.990566037741</v>
      </c>
      <c r="Q25" s="1512">
        <v>656.5</v>
      </c>
      <c r="R25" s="1032">
        <v>148.58490566037736</v>
      </c>
      <c r="S25" s="1515">
        <v>343.5</v>
      </c>
      <c r="T25" s="1034">
        <v>0.13055091070491015</v>
      </c>
      <c r="U25" s="1035">
        <v>850648.58490566036</v>
      </c>
      <c r="V25" s="1033">
        <v>229</v>
      </c>
      <c r="W25" s="1032">
        <v>3714.6226415094338</v>
      </c>
      <c r="X25" s="1515">
        <v>21</v>
      </c>
      <c r="Y25" s="1034">
        <v>7.9812783837062973E-3</v>
      </c>
      <c r="Z25" s="1035">
        <v>52004.716981132071</v>
      </c>
      <c r="AA25" s="1033">
        <v>35</v>
      </c>
      <c r="AB25" s="1032">
        <v>1485.8490566037735</v>
      </c>
      <c r="AC25" s="1033">
        <v>261.72744</v>
      </c>
      <c r="AD25" s="1034">
        <v>9.9472359966418428E-2</v>
      </c>
      <c r="AE25" s="1035">
        <v>648145.78301886795</v>
      </c>
      <c r="AF25" s="1033">
        <v>1689</v>
      </c>
      <c r="AG25" s="1032">
        <v>383.74528301886795</v>
      </c>
      <c r="AH25" s="1036"/>
      <c r="AI25" s="1039">
        <v>6515838</v>
      </c>
      <c r="AJ25" s="1038">
        <v>0</v>
      </c>
      <c r="AK25" s="1039">
        <v>6515838.0000000019</v>
      </c>
      <c r="AL25" s="1038">
        <v>0</v>
      </c>
    </row>
    <row r="26" spans="1:38" s="452" customFormat="1" ht="16.149999999999999" customHeight="1" x14ac:dyDescent="0.2">
      <c r="A26" s="1040">
        <v>20</v>
      </c>
      <c r="B26" s="1040" t="s">
        <v>24</v>
      </c>
      <c r="C26" s="1041">
        <v>26774961</v>
      </c>
      <c r="D26" s="1519">
        <v>8253.3063000000002</v>
      </c>
      <c r="E26" s="1043">
        <v>5518</v>
      </c>
      <c r="F26" s="1044">
        <v>0.66858054207923923</v>
      </c>
      <c r="G26" s="1045">
        <v>17901217.939530488</v>
      </c>
      <c r="H26" s="1041">
        <v>3244.1496809587693</v>
      </c>
      <c r="I26" s="1516">
        <v>919.38</v>
      </c>
      <c r="J26" s="1044">
        <v>0.11139535679173812</v>
      </c>
      <c r="K26" s="1045">
        <v>2982606.3336798735</v>
      </c>
      <c r="L26" s="1042">
        <v>4179</v>
      </c>
      <c r="M26" s="1041">
        <v>713.71292981092927</v>
      </c>
      <c r="N26" s="1516">
        <v>163.19999999999999</v>
      </c>
      <c r="O26" s="1044">
        <v>1.9773893524344298E-2</v>
      </c>
      <c r="P26" s="1045">
        <v>529445.22793247108</v>
      </c>
      <c r="Q26" s="1513">
        <v>2720</v>
      </c>
      <c r="R26" s="1041">
        <v>194.64898085752614</v>
      </c>
      <c r="S26" s="1516">
        <v>1294.5</v>
      </c>
      <c r="T26" s="1044">
        <v>0.15684623264254713</v>
      </c>
      <c r="U26" s="1045">
        <v>4199551.7620011261</v>
      </c>
      <c r="V26" s="1042">
        <v>863</v>
      </c>
      <c r="W26" s="1041">
        <v>4866.2245214381528</v>
      </c>
      <c r="X26" s="1516">
        <v>66.599999999999994</v>
      </c>
      <c r="Y26" s="1044">
        <v>8.0694933132434438E-3</v>
      </c>
      <c r="Z26" s="1045">
        <v>216060.368751854</v>
      </c>
      <c r="AA26" s="1042">
        <v>111</v>
      </c>
      <c r="AB26" s="1041">
        <v>1946.4898085752611</v>
      </c>
      <c r="AC26" s="1042">
        <v>291.62630000000001</v>
      </c>
      <c r="AD26" s="1044">
        <v>3.5334481648887792E-2</v>
      </c>
      <c r="AE26" s="1045">
        <v>946079.36810418626</v>
      </c>
      <c r="AF26" s="1043">
        <v>5518</v>
      </c>
      <c r="AG26" s="1041">
        <v>171.45331063867096</v>
      </c>
      <c r="AH26" s="1036"/>
      <c r="AI26" s="1046">
        <v>26774961</v>
      </c>
      <c r="AJ26" s="1046">
        <v>0</v>
      </c>
      <c r="AK26" s="1046">
        <v>26774961</v>
      </c>
      <c r="AL26" s="1046">
        <v>0</v>
      </c>
    </row>
    <row r="27" spans="1:38" s="451" customFormat="1" ht="16.149999999999999" customHeight="1" x14ac:dyDescent="0.2">
      <c r="A27" s="1031">
        <v>21</v>
      </c>
      <c r="B27" s="1031" t="s">
        <v>25</v>
      </c>
      <c r="C27" s="1032">
        <v>14607433</v>
      </c>
      <c r="D27" s="1518">
        <v>4521.3235700000005</v>
      </c>
      <c r="E27" s="1033">
        <v>2783</v>
      </c>
      <c r="F27" s="1034">
        <v>0.61552772256023247</v>
      </c>
      <c r="G27" s="1035">
        <v>8991279.9669411834</v>
      </c>
      <c r="H27" s="1032">
        <v>3230.7869087104505</v>
      </c>
      <c r="I27" s="1515">
        <v>521.4</v>
      </c>
      <c r="J27" s="1034">
        <v>0.1153202136338143</v>
      </c>
      <c r="K27" s="1035">
        <v>1684532.2942016288</v>
      </c>
      <c r="L27" s="1033">
        <v>2370</v>
      </c>
      <c r="M27" s="1032">
        <v>710.77311991629904</v>
      </c>
      <c r="N27" s="1515">
        <v>67.349999999999994</v>
      </c>
      <c r="O27" s="1034">
        <v>1.4896080529799372E-2</v>
      </c>
      <c r="P27" s="1035">
        <v>217593.49830164883</v>
      </c>
      <c r="Q27" s="1512">
        <v>1122.5</v>
      </c>
      <c r="R27" s="1032">
        <v>193.84721452262701</v>
      </c>
      <c r="S27" s="1515">
        <v>736.5</v>
      </c>
      <c r="T27" s="1034">
        <v>0.16289477817664794</v>
      </c>
      <c r="U27" s="1035">
        <v>2379474.5582652469</v>
      </c>
      <c r="V27" s="1033">
        <v>491</v>
      </c>
      <c r="W27" s="1032">
        <v>4846.1803630656759</v>
      </c>
      <c r="X27" s="1515">
        <v>63</v>
      </c>
      <c r="Y27" s="1034">
        <v>1.3933972878654203E-2</v>
      </c>
      <c r="Z27" s="1035">
        <v>203539.5752487584</v>
      </c>
      <c r="AA27" s="1033">
        <v>105</v>
      </c>
      <c r="AB27" s="1032">
        <v>1938.4721452262704</v>
      </c>
      <c r="AC27" s="1033">
        <v>350.07357000000002</v>
      </c>
      <c r="AD27" s="1034">
        <v>7.7427232220851641E-2</v>
      </c>
      <c r="AE27" s="1035">
        <v>1131013.1070415315</v>
      </c>
      <c r="AF27" s="1033">
        <v>2783</v>
      </c>
      <c r="AG27" s="1032">
        <v>406.40068524668754</v>
      </c>
      <c r="AH27" s="1036"/>
      <c r="AI27" s="1039">
        <v>14607432.999999998</v>
      </c>
      <c r="AJ27" s="1038">
        <v>0</v>
      </c>
      <c r="AK27" s="1039">
        <v>14607433</v>
      </c>
      <c r="AL27" s="1038">
        <v>0</v>
      </c>
    </row>
    <row r="28" spans="1:38" s="451" customFormat="1" ht="16.149999999999999" customHeight="1" x14ac:dyDescent="0.2">
      <c r="A28" s="1031">
        <v>22</v>
      </c>
      <c r="B28" s="1031" t="s">
        <v>26</v>
      </c>
      <c r="C28" s="1032">
        <v>16575468</v>
      </c>
      <c r="D28" s="1518">
        <v>4670.7124700000004</v>
      </c>
      <c r="E28" s="1033">
        <v>2827</v>
      </c>
      <c r="F28" s="1034">
        <v>0.60526097852476024</v>
      </c>
      <c r="G28" s="1035">
        <v>10032483.98118585</v>
      </c>
      <c r="H28" s="1032">
        <v>3548.8093318662363</v>
      </c>
      <c r="I28" s="1515">
        <v>492.14</v>
      </c>
      <c r="J28" s="1034">
        <v>0.10536722248715086</v>
      </c>
      <c r="K28" s="1035">
        <v>1746511.0245846494</v>
      </c>
      <c r="L28" s="1033">
        <v>2237</v>
      </c>
      <c r="M28" s="1032">
        <v>780.73805301057189</v>
      </c>
      <c r="N28" s="1515">
        <v>105.6</v>
      </c>
      <c r="O28" s="1034">
        <v>2.2608970404037733E-2</v>
      </c>
      <c r="P28" s="1035">
        <v>374754.26544507453</v>
      </c>
      <c r="Q28" s="1512">
        <v>1760</v>
      </c>
      <c r="R28" s="1032">
        <v>212.92855991197416</v>
      </c>
      <c r="S28" s="1515">
        <v>886.5</v>
      </c>
      <c r="T28" s="1034">
        <v>0.18979973734071451</v>
      </c>
      <c r="U28" s="1035">
        <v>3146019.4726994182</v>
      </c>
      <c r="V28" s="1033">
        <v>591</v>
      </c>
      <c r="W28" s="1032">
        <v>5323.2139977993538</v>
      </c>
      <c r="X28" s="1515">
        <v>7.1999999999999993</v>
      </c>
      <c r="Y28" s="1034">
        <v>1.541520709366209E-3</v>
      </c>
      <c r="Z28" s="1035">
        <v>25551.427189436898</v>
      </c>
      <c r="AA28" s="1033">
        <v>12</v>
      </c>
      <c r="AB28" s="1032">
        <v>2129.2855991197416</v>
      </c>
      <c r="AC28" s="1033">
        <v>352.27247</v>
      </c>
      <c r="AD28" s="1034">
        <v>7.5421570533970375E-2</v>
      </c>
      <c r="AE28" s="1035">
        <v>1250147.8288955688</v>
      </c>
      <c r="AF28" s="1033">
        <v>2827</v>
      </c>
      <c r="AG28" s="1032">
        <v>442.21713084385175</v>
      </c>
      <c r="AH28" s="1036"/>
      <c r="AI28" s="1039">
        <v>16575467.999999998</v>
      </c>
      <c r="AJ28" s="1038">
        <v>0</v>
      </c>
      <c r="AK28" s="1039">
        <v>16575467.999999998</v>
      </c>
      <c r="AL28" s="1038">
        <v>0</v>
      </c>
    </row>
    <row r="29" spans="1:38" s="451" customFormat="1" ht="16.149999999999999" customHeight="1" x14ac:dyDescent="0.2">
      <c r="A29" s="1031">
        <v>23</v>
      </c>
      <c r="B29" s="1031" t="s">
        <v>27</v>
      </c>
      <c r="C29" s="1032">
        <v>48973168</v>
      </c>
      <c r="D29" s="1518">
        <v>16762.560000000001</v>
      </c>
      <c r="E29" s="1033">
        <v>11698</v>
      </c>
      <c r="F29" s="1034">
        <v>0.69786476528644781</v>
      </c>
      <c r="G29" s="1035">
        <v>34176648.391653776</v>
      </c>
      <c r="H29" s="1032">
        <v>2921.5804745814476</v>
      </c>
      <c r="I29" s="1515">
        <v>1965.26</v>
      </c>
      <c r="J29" s="1034">
        <v>0.11724104194108775</v>
      </c>
      <c r="K29" s="1035">
        <v>5741665.2434759364</v>
      </c>
      <c r="L29" s="1033">
        <v>8933</v>
      </c>
      <c r="M29" s="1032">
        <v>642.74770440791849</v>
      </c>
      <c r="N29" s="1515">
        <v>354.59999999999997</v>
      </c>
      <c r="O29" s="1034">
        <v>2.1154286696065512E-2</v>
      </c>
      <c r="P29" s="1035">
        <v>1035992.4362865812</v>
      </c>
      <c r="Q29" s="1512">
        <v>5910</v>
      </c>
      <c r="R29" s="1032">
        <v>175.29482847488683</v>
      </c>
      <c r="S29" s="1515">
        <v>2500.5</v>
      </c>
      <c r="T29" s="1034">
        <v>0.149171725559819</v>
      </c>
      <c r="U29" s="1035">
        <v>7305411.9766909098</v>
      </c>
      <c r="V29" s="1033">
        <v>1667</v>
      </c>
      <c r="W29" s="1032">
        <v>4382.3707118721713</v>
      </c>
      <c r="X29" s="1515">
        <v>244.2</v>
      </c>
      <c r="Y29" s="1034">
        <v>1.4568180516579805E-2</v>
      </c>
      <c r="Z29" s="1035">
        <v>713449.95189278957</v>
      </c>
      <c r="AA29" s="1033">
        <v>407</v>
      </c>
      <c r="AB29" s="1032">
        <v>1752.9482847488687</v>
      </c>
      <c r="AC29" s="1033">
        <v>0</v>
      </c>
      <c r="AD29" s="1034">
        <v>0</v>
      </c>
      <c r="AE29" s="1035">
        <v>0</v>
      </c>
      <c r="AF29" s="1033">
        <v>11698</v>
      </c>
      <c r="AG29" s="1032">
        <v>0</v>
      </c>
      <c r="AH29" s="1036"/>
      <c r="AI29" s="1039">
        <v>48973167.999999993</v>
      </c>
      <c r="AJ29" s="1038">
        <v>0</v>
      </c>
      <c r="AK29" s="1039">
        <v>48973168</v>
      </c>
      <c r="AL29" s="1038">
        <v>0</v>
      </c>
    </row>
    <row r="30" spans="1:38" s="451" customFormat="1" ht="16.149999999999999" customHeight="1" x14ac:dyDescent="0.2">
      <c r="A30" s="1031">
        <v>24</v>
      </c>
      <c r="B30" s="1031" t="s">
        <v>28</v>
      </c>
      <c r="C30" s="1032">
        <v>6244593</v>
      </c>
      <c r="D30" s="1518">
        <v>6221.2633599999999</v>
      </c>
      <c r="E30" s="1033">
        <v>4182</v>
      </c>
      <c r="F30" s="1034">
        <v>0.67221073245161578</v>
      </c>
      <c r="G30" s="1035">
        <v>4197682.4343922324</v>
      </c>
      <c r="H30" s="1032">
        <v>1003.7499843118682</v>
      </c>
      <c r="I30" s="1515">
        <v>743.38</v>
      </c>
      <c r="J30" s="1034">
        <v>0.11949019949542854</v>
      </c>
      <c r="K30" s="1035">
        <v>746167.66333775653</v>
      </c>
      <c r="L30" s="1033">
        <v>3379</v>
      </c>
      <c r="M30" s="1032">
        <v>220.82499654861098</v>
      </c>
      <c r="N30" s="1515">
        <v>93.36</v>
      </c>
      <c r="O30" s="1034">
        <v>1.5006598273955726E-2</v>
      </c>
      <c r="P30" s="1035">
        <v>93710.09853535601</v>
      </c>
      <c r="Q30" s="1512">
        <v>1556</v>
      </c>
      <c r="R30" s="1032">
        <v>60.224999058712086</v>
      </c>
      <c r="S30" s="1515">
        <v>748.5</v>
      </c>
      <c r="T30" s="1034">
        <v>0.12031318346246637</v>
      </c>
      <c r="U30" s="1035">
        <v>751306.86325743329</v>
      </c>
      <c r="V30" s="1033">
        <v>499</v>
      </c>
      <c r="W30" s="1032">
        <v>1505.6249764678021</v>
      </c>
      <c r="X30" s="1515">
        <v>84</v>
      </c>
      <c r="Y30" s="1034">
        <v>1.3502080709214664E-2</v>
      </c>
      <c r="Z30" s="1035">
        <v>84314.998682196921</v>
      </c>
      <c r="AA30" s="1033">
        <v>140</v>
      </c>
      <c r="AB30" s="1032">
        <v>602.24999058712092</v>
      </c>
      <c r="AC30" s="1033">
        <v>370.02336000000003</v>
      </c>
      <c r="AD30" s="1034">
        <v>5.9477205607318964E-2</v>
      </c>
      <c r="AE30" s="1035">
        <v>371410.94179502473</v>
      </c>
      <c r="AF30" s="1033">
        <v>4182</v>
      </c>
      <c r="AG30" s="1032">
        <v>88.811798611914085</v>
      </c>
      <c r="AH30" s="1036"/>
      <c r="AI30" s="1039">
        <v>6244593</v>
      </c>
      <c r="AJ30" s="1038">
        <v>0</v>
      </c>
      <c r="AK30" s="1039">
        <v>6244593.0000000009</v>
      </c>
      <c r="AL30" s="1038">
        <v>0</v>
      </c>
    </row>
    <row r="31" spans="1:38" s="452" customFormat="1" ht="16.149999999999999" customHeight="1" x14ac:dyDescent="0.2">
      <c r="A31" s="1040">
        <v>25</v>
      </c>
      <c r="B31" s="1040" t="s">
        <v>29</v>
      </c>
      <c r="C31" s="1041">
        <v>8865794</v>
      </c>
      <c r="D31" s="1519">
        <v>3265.66237</v>
      </c>
      <c r="E31" s="1043">
        <v>2137</v>
      </c>
      <c r="F31" s="1044">
        <v>0.65438485608051389</v>
      </c>
      <c r="G31" s="1045">
        <v>5801641.3307294836</v>
      </c>
      <c r="H31" s="1041">
        <v>2714.8532198079006</v>
      </c>
      <c r="I31" s="1516">
        <v>328.68</v>
      </c>
      <c r="J31" s="1044">
        <v>0.10064726930114334</v>
      </c>
      <c r="K31" s="1045">
        <v>892317.95628646086</v>
      </c>
      <c r="L31" s="1042">
        <v>1494</v>
      </c>
      <c r="M31" s="1041">
        <v>597.26770835773823</v>
      </c>
      <c r="N31" s="1516">
        <v>98.67</v>
      </c>
      <c r="O31" s="1044">
        <v>3.0214391085383391E-2</v>
      </c>
      <c r="P31" s="1045">
        <v>267874.56719844555</v>
      </c>
      <c r="Q31" s="1513">
        <v>1644.5</v>
      </c>
      <c r="R31" s="1041">
        <v>162.89119318847403</v>
      </c>
      <c r="S31" s="1516">
        <v>352.5</v>
      </c>
      <c r="T31" s="1044">
        <v>0.10794134851117508</v>
      </c>
      <c r="U31" s="1045">
        <v>956985.75998228497</v>
      </c>
      <c r="V31" s="1042">
        <v>235</v>
      </c>
      <c r="W31" s="1041">
        <v>4072.2798297118511</v>
      </c>
      <c r="X31" s="1516">
        <v>43.199999999999996</v>
      </c>
      <c r="Y31" s="1044">
        <v>1.3228556753709967E-2</v>
      </c>
      <c r="Z31" s="1045">
        <v>117281.6590957013</v>
      </c>
      <c r="AA31" s="1042">
        <v>72</v>
      </c>
      <c r="AB31" s="1041">
        <v>1628.9119318847402</v>
      </c>
      <c r="AC31" s="1042">
        <v>305.61237</v>
      </c>
      <c r="AD31" s="1044">
        <v>9.3583578268074299E-2</v>
      </c>
      <c r="AE31" s="1045">
        <v>829692.72670762357</v>
      </c>
      <c r="AF31" s="1043">
        <v>2137</v>
      </c>
      <c r="AG31" s="1041">
        <v>388.25115896472795</v>
      </c>
      <c r="AH31" s="1036"/>
      <c r="AI31" s="1046">
        <v>8865794</v>
      </c>
      <c r="AJ31" s="1046">
        <v>0</v>
      </c>
      <c r="AK31" s="1046">
        <v>8865794.0000000019</v>
      </c>
      <c r="AL31" s="1046">
        <v>0</v>
      </c>
    </row>
    <row r="32" spans="1:38" s="451" customFormat="1" ht="16.149999999999999" customHeight="1" x14ac:dyDescent="0.2">
      <c r="A32" s="1031">
        <v>26</v>
      </c>
      <c r="B32" s="1031" t="s">
        <v>30</v>
      </c>
      <c r="C32" s="1032">
        <v>159905502</v>
      </c>
      <c r="D32" s="1518">
        <v>71749.240000000005</v>
      </c>
      <c r="E32" s="1033">
        <v>49838</v>
      </c>
      <c r="F32" s="1034">
        <v>0.69461362935691018</v>
      </c>
      <c r="G32" s="1035">
        <v>111072541.09835866</v>
      </c>
      <c r="H32" s="1032">
        <v>2228.6717183345772</v>
      </c>
      <c r="I32" s="1515">
        <v>9076.76</v>
      </c>
      <c r="J32" s="1034">
        <v>0.12650670585500279</v>
      </c>
      <c r="K32" s="1035">
        <v>20229118.306110561</v>
      </c>
      <c r="L32" s="1033">
        <v>41258</v>
      </c>
      <c r="M32" s="1032">
        <v>490.30777803360706</v>
      </c>
      <c r="N32" s="1515">
        <v>1069.08</v>
      </c>
      <c r="O32" s="1034">
        <v>1.4900227514605031E-2</v>
      </c>
      <c r="P32" s="1035">
        <v>2382628.3606371298</v>
      </c>
      <c r="Q32" s="1512">
        <v>17818</v>
      </c>
      <c r="R32" s="1032">
        <v>133.72030310007463</v>
      </c>
      <c r="S32" s="1515">
        <v>10044</v>
      </c>
      <c r="T32" s="1034">
        <v>0.1399875455126772</v>
      </c>
      <c r="U32" s="1035">
        <v>22384778.738952495</v>
      </c>
      <c r="V32" s="1033">
        <v>6696</v>
      </c>
      <c r="W32" s="1032">
        <v>3343.0075775018659</v>
      </c>
      <c r="X32" s="1515">
        <v>1721.3999999999999</v>
      </c>
      <c r="Y32" s="1034">
        <v>2.3991891760804709E-2</v>
      </c>
      <c r="Z32" s="1035">
        <v>3836435.4959411407</v>
      </c>
      <c r="AA32" s="1033">
        <v>2869</v>
      </c>
      <c r="AB32" s="1032">
        <v>1337.2030310007463</v>
      </c>
      <c r="AC32" s="1033">
        <v>0</v>
      </c>
      <c r="AD32" s="1034">
        <v>0</v>
      </c>
      <c r="AE32" s="1035">
        <v>0</v>
      </c>
      <c r="AF32" s="1033">
        <v>49838</v>
      </c>
      <c r="AG32" s="1032">
        <v>0</v>
      </c>
      <c r="AH32" s="1036"/>
      <c r="AI32" s="1039">
        <v>159905502</v>
      </c>
      <c r="AJ32" s="1038">
        <v>0</v>
      </c>
      <c r="AK32" s="1039">
        <v>159905501.99999997</v>
      </c>
      <c r="AL32" s="1038">
        <v>0</v>
      </c>
    </row>
    <row r="33" spans="1:38" s="451" customFormat="1" ht="16.149999999999999" customHeight="1" x14ac:dyDescent="0.2">
      <c r="A33" s="1031">
        <v>27</v>
      </c>
      <c r="B33" s="1031" t="s">
        <v>31</v>
      </c>
      <c r="C33" s="1032">
        <v>25132037</v>
      </c>
      <c r="D33" s="1518">
        <v>8005.5698400000001</v>
      </c>
      <c r="E33" s="1033">
        <v>5391</v>
      </c>
      <c r="F33" s="1034">
        <v>0.67340615443309904</v>
      </c>
      <c r="G33" s="1035">
        <v>16924068.389240358</v>
      </c>
      <c r="H33" s="1032">
        <v>3139.3189369765087</v>
      </c>
      <c r="I33" s="1515">
        <v>905.52</v>
      </c>
      <c r="J33" s="1034">
        <v>0.11311124855541825</v>
      </c>
      <c r="K33" s="1035">
        <v>2842716.0838109679</v>
      </c>
      <c r="L33" s="1033">
        <v>4116</v>
      </c>
      <c r="M33" s="1032">
        <v>690.65016613483181</v>
      </c>
      <c r="N33" s="1515">
        <v>213.95999999999998</v>
      </c>
      <c r="O33" s="1034">
        <v>2.6726392283900176E-2</v>
      </c>
      <c r="P33" s="1035">
        <v>671688.67975549377</v>
      </c>
      <c r="Q33" s="1512">
        <v>3566</v>
      </c>
      <c r="R33" s="1032">
        <v>188.35913621859052</v>
      </c>
      <c r="S33" s="1515">
        <v>1120.5</v>
      </c>
      <c r="T33" s="1034">
        <v>0.13996505213175431</v>
      </c>
      <c r="U33" s="1035">
        <v>3517606.8688821783</v>
      </c>
      <c r="V33" s="1033">
        <v>747</v>
      </c>
      <c r="W33" s="1032">
        <v>4708.9784054647635</v>
      </c>
      <c r="X33" s="1515">
        <v>71.399999999999991</v>
      </c>
      <c r="Y33" s="1034">
        <v>8.9187904705107148E-3</v>
      </c>
      <c r="Z33" s="1035">
        <v>224147.37210012268</v>
      </c>
      <c r="AA33" s="1033">
        <v>119</v>
      </c>
      <c r="AB33" s="1032">
        <v>1883.5913621859049</v>
      </c>
      <c r="AC33" s="1033">
        <v>303.18984</v>
      </c>
      <c r="AD33" s="1034">
        <v>3.7872362125317492E-2</v>
      </c>
      <c r="AE33" s="1035">
        <v>951809.60621087789</v>
      </c>
      <c r="AF33" s="1033">
        <v>5391</v>
      </c>
      <c r="AG33" s="1032">
        <v>176.55529701555886</v>
      </c>
      <c r="AH33" s="1036"/>
      <c r="AI33" s="1039">
        <v>25132037</v>
      </c>
      <c r="AJ33" s="1038">
        <v>0</v>
      </c>
      <c r="AK33" s="1039">
        <v>25132036.999999996</v>
      </c>
      <c r="AL33" s="1038">
        <v>0</v>
      </c>
    </row>
    <row r="34" spans="1:38" s="451" customFormat="1" ht="16.149999999999999" customHeight="1" x14ac:dyDescent="0.2">
      <c r="A34" s="1031">
        <v>28</v>
      </c>
      <c r="B34" s="1031" t="s">
        <v>32</v>
      </c>
      <c r="C34" s="1032">
        <v>104353047</v>
      </c>
      <c r="D34" s="1518">
        <v>45002.83</v>
      </c>
      <c r="E34" s="1033">
        <v>33561</v>
      </c>
      <c r="F34" s="1034">
        <v>0.74575310041612941</v>
      </c>
      <c r="G34" s="1035">
        <v>77821608.338120073</v>
      </c>
      <c r="H34" s="1032">
        <v>2318.8107725669697</v>
      </c>
      <c r="I34" s="1515">
        <v>4946.92</v>
      </c>
      <c r="J34" s="1034">
        <v>0.10992464251692616</v>
      </c>
      <c r="K34" s="1035">
        <v>11470971.387026994</v>
      </c>
      <c r="L34" s="1033">
        <v>22486</v>
      </c>
      <c r="M34" s="1032">
        <v>510.13836996473333</v>
      </c>
      <c r="N34" s="1515">
        <v>745.11</v>
      </c>
      <c r="O34" s="1034">
        <v>1.6556958751260755E-2</v>
      </c>
      <c r="P34" s="1035">
        <v>1727769.094747375</v>
      </c>
      <c r="Q34" s="1512">
        <v>12418.5</v>
      </c>
      <c r="R34" s="1032">
        <v>139.1286463540182</v>
      </c>
      <c r="S34" s="1515">
        <v>4884</v>
      </c>
      <c r="T34" s="1034">
        <v>0.10852650822181627</v>
      </c>
      <c r="U34" s="1035">
        <v>11325071.813217079</v>
      </c>
      <c r="V34" s="1033">
        <v>3256</v>
      </c>
      <c r="W34" s="1032">
        <v>3478.2161588504541</v>
      </c>
      <c r="X34" s="1515">
        <v>865.8</v>
      </c>
      <c r="Y34" s="1034">
        <v>1.923879009386743E-2</v>
      </c>
      <c r="Z34" s="1035">
        <v>2007626.3668884824</v>
      </c>
      <c r="AA34" s="1033">
        <v>1443</v>
      </c>
      <c r="AB34" s="1032">
        <v>1391.2864635401818</v>
      </c>
      <c r="AC34" s="1033">
        <v>0</v>
      </c>
      <c r="AD34" s="1034">
        <v>0</v>
      </c>
      <c r="AE34" s="1035">
        <v>0</v>
      </c>
      <c r="AF34" s="1033">
        <v>33561</v>
      </c>
      <c r="AG34" s="1032">
        <v>0</v>
      </c>
      <c r="AH34" s="1036"/>
      <c r="AI34" s="1039">
        <v>104353047</v>
      </c>
      <c r="AJ34" s="1038">
        <v>0</v>
      </c>
      <c r="AK34" s="1039">
        <v>104353047</v>
      </c>
      <c r="AL34" s="1038">
        <v>0</v>
      </c>
    </row>
    <row r="35" spans="1:38" s="451" customFormat="1" ht="16.149999999999999" customHeight="1" x14ac:dyDescent="0.2">
      <c r="A35" s="1031">
        <v>29</v>
      </c>
      <c r="B35" s="1031" t="s">
        <v>33</v>
      </c>
      <c r="C35" s="1032">
        <v>50095179</v>
      </c>
      <c r="D35" s="1518">
        <v>18788.87</v>
      </c>
      <c r="E35" s="1033">
        <v>14029</v>
      </c>
      <c r="F35" s="1034">
        <v>0.74666544608590091</v>
      </c>
      <c r="G35" s="1035">
        <v>37404339.174788058</v>
      </c>
      <c r="H35" s="1032">
        <v>2666.2156372363002</v>
      </c>
      <c r="I35" s="1515">
        <v>2034.34</v>
      </c>
      <c r="J35" s="1034">
        <v>0.10827367478725437</v>
      </c>
      <c r="K35" s="1035">
        <v>5423989.1194552947</v>
      </c>
      <c r="L35" s="1033">
        <v>9247</v>
      </c>
      <c r="M35" s="1032">
        <v>586.56744019198607</v>
      </c>
      <c r="N35" s="1515">
        <v>501.63</v>
      </c>
      <c r="O35" s="1034">
        <v>2.6698252742181943E-2</v>
      </c>
      <c r="P35" s="1035">
        <v>1337453.7501068453</v>
      </c>
      <c r="Q35" s="1512">
        <v>8360.5</v>
      </c>
      <c r="R35" s="1032">
        <v>159.972938234178</v>
      </c>
      <c r="S35" s="1515">
        <v>2059.5</v>
      </c>
      <c r="T35" s="1034">
        <v>0.10961276542974645</v>
      </c>
      <c r="U35" s="1035">
        <v>5491071.1048881598</v>
      </c>
      <c r="V35" s="1033">
        <v>1373</v>
      </c>
      <c r="W35" s="1032">
        <v>3999.32345585445</v>
      </c>
      <c r="X35" s="1515">
        <v>164.4</v>
      </c>
      <c r="Y35" s="1034">
        <v>8.7498609549163959E-3</v>
      </c>
      <c r="Z35" s="1035">
        <v>438325.8507616478</v>
      </c>
      <c r="AA35" s="1033">
        <v>274</v>
      </c>
      <c r="AB35" s="1032">
        <v>1599.7293823417804</v>
      </c>
      <c r="AC35" s="1033">
        <v>0</v>
      </c>
      <c r="AD35" s="1034">
        <v>0</v>
      </c>
      <c r="AE35" s="1035">
        <v>0</v>
      </c>
      <c r="AF35" s="1033">
        <v>14029</v>
      </c>
      <c r="AG35" s="1032">
        <v>0</v>
      </c>
      <c r="AH35" s="1036"/>
      <c r="AI35" s="1039">
        <v>50095179.000000007</v>
      </c>
      <c r="AJ35" s="1038">
        <v>0</v>
      </c>
      <c r="AK35" s="1039">
        <v>50095179.000000007</v>
      </c>
      <c r="AL35" s="1038">
        <v>0</v>
      </c>
    </row>
    <row r="36" spans="1:38" s="452" customFormat="1" ht="16.149999999999999" customHeight="1" x14ac:dyDescent="0.2">
      <c r="A36" s="1040">
        <v>30</v>
      </c>
      <c r="B36" s="1040" t="s">
        <v>34</v>
      </c>
      <c r="C36" s="1041">
        <v>11389069</v>
      </c>
      <c r="D36" s="1519">
        <v>3618.1056199999998</v>
      </c>
      <c r="E36" s="1043">
        <v>2438</v>
      </c>
      <c r="F36" s="1044">
        <v>0.67383328627095196</v>
      </c>
      <c r="G36" s="1045">
        <v>7674333.791836625</v>
      </c>
      <c r="H36" s="1041">
        <v>3147.7989302037017</v>
      </c>
      <c r="I36" s="1516">
        <v>356.84</v>
      </c>
      <c r="J36" s="1044">
        <v>9.8626197650913239E-2</v>
      </c>
      <c r="K36" s="1045">
        <v>1123260.5702538888</v>
      </c>
      <c r="L36" s="1042">
        <v>1622</v>
      </c>
      <c r="M36" s="1041">
        <v>692.51576464481434</v>
      </c>
      <c r="N36" s="1516">
        <v>53.76</v>
      </c>
      <c r="O36" s="1044">
        <v>1.4858604376507947E-2</v>
      </c>
      <c r="P36" s="1045">
        <v>169225.67048775099</v>
      </c>
      <c r="Q36" s="1513">
        <v>896</v>
      </c>
      <c r="R36" s="1041">
        <v>188.8679358122221</v>
      </c>
      <c r="S36" s="1516">
        <v>417</v>
      </c>
      <c r="T36" s="1044">
        <v>0.115253683500815</v>
      </c>
      <c r="U36" s="1045">
        <v>1312632.1538949437</v>
      </c>
      <c r="V36" s="1042">
        <v>278</v>
      </c>
      <c r="W36" s="1041">
        <v>4721.6983953055524</v>
      </c>
      <c r="X36" s="1516">
        <v>23.4</v>
      </c>
      <c r="Y36" s="1044">
        <v>6.4674728870960929E-3</v>
      </c>
      <c r="Z36" s="1045">
        <v>73658.494966766608</v>
      </c>
      <c r="AA36" s="1042">
        <v>39</v>
      </c>
      <c r="AB36" s="1041">
        <v>1888.6793581222207</v>
      </c>
      <c r="AC36" s="1042">
        <v>329.10561999999999</v>
      </c>
      <c r="AD36" s="1044">
        <v>9.0960755313715808E-2</v>
      </c>
      <c r="AE36" s="1045">
        <v>1035958.318560026</v>
      </c>
      <c r="AF36" s="1043">
        <v>2438</v>
      </c>
      <c r="AG36" s="1041">
        <v>424.92137758819769</v>
      </c>
      <c r="AH36" s="1036"/>
      <c r="AI36" s="1046">
        <v>11389069</v>
      </c>
      <c r="AJ36" s="1046">
        <v>0</v>
      </c>
      <c r="AK36" s="1046">
        <v>11389069</v>
      </c>
      <c r="AL36" s="1046">
        <v>0</v>
      </c>
    </row>
    <row r="37" spans="1:38" s="451" customFormat="1" ht="16.149999999999999" customHeight="1" x14ac:dyDescent="0.2">
      <c r="A37" s="1031">
        <v>31</v>
      </c>
      <c r="B37" s="1031" t="s">
        <v>35</v>
      </c>
      <c r="C37" s="1032">
        <v>23450894</v>
      </c>
      <c r="D37" s="1518">
        <v>9163.7240000000002</v>
      </c>
      <c r="E37" s="1033">
        <v>6090</v>
      </c>
      <c r="F37" s="1034">
        <v>0.66457697765668189</v>
      </c>
      <c r="G37" s="1035">
        <v>15584924.257867215</v>
      </c>
      <c r="H37" s="1032">
        <v>2559.1008633607908</v>
      </c>
      <c r="I37" s="1515">
        <v>889.46</v>
      </c>
      <c r="J37" s="1034">
        <v>9.706315903883618E-2</v>
      </c>
      <c r="K37" s="1035">
        <v>2276217.8539248891</v>
      </c>
      <c r="L37" s="1033">
        <v>4043</v>
      </c>
      <c r="M37" s="1032">
        <v>563.00218993937403</v>
      </c>
      <c r="N37" s="1515">
        <v>151.07999999999998</v>
      </c>
      <c r="O37" s="1034">
        <v>1.6486747091029801E-2</v>
      </c>
      <c r="P37" s="1035">
        <v>386628.95843654824</v>
      </c>
      <c r="Q37" s="1512">
        <v>2518</v>
      </c>
      <c r="R37" s="1032">
        <v>153.54605180164742</v>
      </c>
      <c r="S37" s="1515">
        <v>1656</v>
      </c>
      <c r="T37" s="1034">
        <v>0.18071255747117657</v>
      </c>
      <c r="U37" s="1035">
        <v>4237871.0297254696</v>
      </c>
      <c r="V37" s="1033">
        <v>1104</v>
      </c>
      <c r="W37" s="1032">
        <v>3838.6512950411861</v>
      </c>
      <c r="X37" s="1515">
        <v>148.19999999999999</v>
      </c>
      <c r="Y37" s="1034">
        <v>1.6172464382384278E-2</v>
      </c>
      <c r="Z37" s="1035">
        <v>379258.7479500692</v>
      </c>
      <c r="AA37" s="1033">
        <v>247</v>
      </c>
      <c r="AB37" s="1032">
        <v>1535.4605180164745</v>
      </c>
      <c r="AC37" s="1033">
        <v>228.98400000000001</v>
      </c>
      <c r="AD37" s="1034">
        <v>2.4988094359891241E-2</v>
      </c>
      <c r="AE37" s="1035">
        <v>585993.15209580737</v>
      </c>
      <c r="AF37" s="1033">
        <v>6090</v>
      </c>
      <c r="AG37" s="1032">
        <v>96.22219246236574</v>
      </c>
      <c r="AH37" s="1036"/>
      <c r="AI37" s="1039">
        <v>23450894</v>
      </c>
      <c r="AJ37" s="1038">
        <v>0</v>
      </c>
      <c r="AK37" s="1039">
        <v>23450893.999999996</v>
      </c>
      <c r="AL37" s="1038">
        <v>0</v>
      </c>
    </row>
    <row r="38" spans="1:38" s="451" customFormat="1" ht="16.149999999999999" customHeight="1" x14ac:dyDescent="0.2">
      <c r="A38" s="1031">
        <v>32</v>
      </c>
      <c r="B38" s="1031" t="s">
        <v>36</v>
      </c>
      <c r="C38" s="1032">
        <v>118546612</v>
      </c>
      <c r="D38" s="1518">
        <v>35661.65</v>
      </c>
      <c r="E38" s="1033">
        <v>25775</v>
      </c>
      <c r="F38" s="1034">
        <v>0.7227652113685149</v>
      </c>
      <c r="G38" s="1035">
        <v>85681367.079201326</v>
      </c>
      <c r="H38" s="1032">
        <v>3324.2043483686257</v>
      </c>
      <c r="I38" s="1515">
        <v>3245.88</v>
      </c>
      <c r="J38" s="1034">
        <v>9.1018783483097387E-2</v>
      </c>
      <c r="K38" s="1035">
        <v>10789968.410282755</v>
      </c>
      <c r="L38" s="1033">
        <v>14754</v>
      </c>
      <c r="M38" s="1032">
        <v>731.32495664109774</v>
      </c>
      <c r="N38" s="1515">
        <v>837.87</v>
      </c>
      <c r="O38" s="1034">
        <v>2.3494986911710477E-2</v>
      </c>
      <c r="P38" s="1035">
        <v>2785251.0973676201</v>
      </c>
      <c r="Q38" s="1512">
        <v>13964.5</v>
      </c>
      <c r="R38" s="1032">
        <v>199.45226090211753</v>
      </c>
      <c r="S38" s="1515">
        <v>5251.5</v>
      </c>
      <c r="T38" s="1034">
        <v>0.147259030358943</v>
      </c>
      <c r="U38" s="1035">
        <v>17457059.135457836</v>
      </c>
      <c r="V38" s="1033">
        <v>3501</v>
      </c>
      <c r="W38" s="1032">
        <v>4986.3065225529381</v>
      </c>
      <c r="X38" s="1515">
        <v>551.4</v>
      </c>
      <c r="Y38" s="1034">
        <v>1.5461987877734203E-2</v>
      </c>
      <c r="Z38" s="1035">
        <v>1832966.27769046</v>
      </c>
      <c r="AA38" s="1033">
        <v>919</v>
      </c>
      <c r="AB38" s="1032">
        <v>1994.5226090211752</v>
      </c>
      <c r="AC38" s="1033">
        <v>0</v>
      </c>
      <c r="AD38" s="1034">
        <v>0</v>
      </c>
      <c r="AE38" s="1035">
        <v>0</v>
      </c>
      <c r="AF38" s="1033">
        <v>25775</v>
      </c>
      <c r="AG38" s="1032">
        <v>0</v>
      </c>
      <c r="AH38" s="1036"/>
      <c r="AI38" s="1039">
        <v>118546612</v>
      </c>
      <c r="AJ38" s="1038">
        <v>0</v>
      </c>
      <c r="AK38" s="1039">
        <v>118546611.99999999</v>
      </c>
      <c r="AL38" s="1038">
        <v>0</v>
      </c>
    </row>
    <row r="39" spans="1:38" s="451" customFormat="1" ht="16.149999999999999" customHeight="1" x14ac:dyDescent="0.2">
      <c r="A39" s="1031">
        <v>33</v>
      </c>
      <c r="B39" s="1031" t="s">
        <v>37</v>
      </c>
      <c r="C39" s="1032">
        <v>6267322</v>
      </c>
      <c r="D39" s="1518">
        <v>2226.80584</v>
      </c>
      <c r="E39" s="1033">
        <v>1341</v>
      </c>
      <c r="F39" s="1034">
        <v>0.60220786918719416</v>
      </c>
      <c r="G39" s="1035">
        <v>3774230.6271300241</v>
      </c>
      <c r="H39" s="1032">
        <v>2814.4896548322326</v>
      </c>
      <c r="I39" s="1515">
        <v>293.26</v>
      </c>
      <c r="J39" s="1034">
        <v>0.13169536145998251</v>
      </c>
      <c r="K39" s="1035">
        <v>825377.23617610044</v>
      </c>
      <c r="L39" s="1033">
        <v>1333</v>
      </c>
      <c r="M39" s="1032">
        <v>619.18772406309108</v>
      </c>
      <c r="N39" s="1515">
        <v>58.199999999999996</v>
      </c>
      <c r="O39" s="1034">
        <v>2.6136090966960998E-2</v>
      </c>
      <c r="P39" s="1035">
        <v>163803.29791123595</v>
      </c>
      <c r="Q39" s="1512">
        <v>970</v>
      </c>
      <c r="R39" s="1032">
        <v>168.86937928993396</v>
      </c>
      <c r="S39" s="1515">
        <v>307.5</v>
      </c>
      <c r="T39" s="1034">
        <v>0.13809017134605683</v>
      </c>
      <c r="U39" s="1035">
        <v>865455.56886091165</v>
      </c>
      <c r="V39" s="1033">
        <v>205</v>
      </c>
      <c r="W39" s="1032">
        <v>4221.7344822483492</v>
      </c>
      <c r="X39" s="1515">
        <v>6.6</v>
      </c>
      <c r="Y39" s="1034">
        <v>2.9638866045007318E-3</v>
      </c>
      <c r="Z39" s="1035">
        <v>18575.631721892736</v>
      </c>
      <c r="AA39" s="1033">
        <v>11</v>
      </c>
      <c r="AB39" s="1032">
        <v>1688.6937928993395</v>
      </c>
      <c r="AC39" s="1033">
        <v>220.24583999999999</v>
      </c>
      <c r="AD39" s="1034">
        <v>9.8906620435304765E-2</v>
      </c>
      <c r="AE39" s="1035">
        <v>619879.63819983508</v>
      </c>
      <c r="AF39" s="1033">
        <v>1341</v>
      </c>
      <c r="AG39" s="1032">
        <v>462.25178090964584</v>
      </c>
      <c r="AH39" s="1036"/>
      <c r="AI39" s="1039">
        <v>6267322</v>
      </c>
      <c r="AJ39" s="1038">
        <v>0</v>
      </c>
      <c r="AK39" s="1039">
        <v>6267322</v>
      </c>
      <c r="AL39" s="1038">
        <v>0</v>
      </c>
    </row>
    <row r="40" spans="1:38" s="451" customFormat="1" ht="16.149999999999999" customHeight="1" x14ac:dyDescent="0.2">
      <c r="A40" s="1031">
        <v>34</v>
      </c>
      <c r="B40" s="1031" t="s">
        <v>38</v>
      </c>
      <c r="C40" s="1032">
        <v>16694366</v>
      </c>
      <c r="D40" s="1518">
        <v>5339.3809600000004</v>
      </c>
      <c r="E40" s="1033">
        <v>3342</v>
      </c>
      <c r="F40" s="1034">
        <v>0.62591525591386155</v>
      </c>
      <c r="G40" s="1035">
        <v>10449258.367209669</v>
      </c>
      <c r="H40" s="1032">
        <v>3126.6482247784766</v>
      </c>
      <c r="I40" s="1515">
        <v>635.79999999999995</v>
      </c>
      <c r="J40" s="1034">
        <v>0.11907747447936359</v>
      </c>
      <c r="K40" s="1035">
        <v>1987922.9413141552</v>
      </c>
      <c r="L40" s="1033">
        <v>2890</v>
      </c>
      <c r="M40" s="1032">
        <v>687.8626094512648</v>
      </c>
      <c r="N40" s="1515">
        <v>145.01999999999998</v>
      </c>
      <c r="O40" s="1034">
        <v>2.716045194872178E-2</v>
      </c>
      <c r="P40" s="1035">
        <v>453426.52555737464</v>
      </c>
      <c r="Q40" s="1512">
        <v>2417</v>
      </c>
      <c r="R40" s="1032">
        <v>187.59889348670859</v>
      </c>
      <c r="S40" s="1515">
        <v>834</v>
      </c>
      <c r="T40" s="1034">
        <v>0.15619788253505701</v>
      </c>
      <c r="U40" s="1035">
        <v>2607624.6194652496</v>
      </c>
      <c r="V40" s="1033">
        <v>556</v>
      </c>
      <c r="W40" s="1032">
        <v>4689.9723371677155</v>
      </c>
      <c r="X40" s="1515">
        <v>12</v>
      </c>
      <c r="Y40" s="1034">
        <v>2.2474515472670075E-3</v>
      </c>
      <c r="Z40" s="1035">
        <v>37519.778697341724</v>
      </c>
      <c r="AA40" s="1033">
        <v>20</v>
      </c>
      <c r="AB40" s="1032">
        <v>1875.9889348670863</v>
      </c>
      <c r="AC40" s="1033">
        <v>370.56096000000002</v>
      </c>
      <c r="AD40" s="1034">
        <v>6.9401483575728978E-2</v>
      </c>
      <c r="AE40" s="1035">
        <v>1158613.7677562083</v>
      </c>
      <c r="AF40" s="1033">
        <v>3342</v>
      </c>
      <c r="AG40" s="1032">
        <v>346.68275516343755</v>
      </c>
      <c r="AH40" s="1036"/>
      <c r="AI40" s="1039">
        <v>16694366</v>
      </c>
      <c r="AJ40" s="1038">
        <v>0</v>
      </c>
      <c r="AK40" s="1039">
        <v>16694366</v>
      </c>
      <c r="AL40" s="1038">
        <v>0</v>
      </c>
    </row>
    <row r="41" spans="1:38" s="452" customFormat="1" ht="16.149999999999999" customHeight="1" x14ac:dyDescent="0.2">
      <c r="A41" s="1040">
        <v>35</v>
      </c>
      <c r="B41" s="1040" t="s">
        <v>39</v>
      </c>
      <c r="C41" s="1041">
        <v>21659849</v>
      </c>
      <c r="D41" s="1519">
        <v>7934.4793</v>
      </c>
      <c r="E41" s="1043">
        <v>5410</v>
      </c>
      <c r="F41" s="1044">
        <v>0.6818342824336312</v>
      </c>
      <c r="G41" s="1045">
        <v>14768427.600535804</v>
      </c>
      <c r="H41" s="1041">
        <v>2729.8387431674314</v>
      </c>
      <c r="I41" s="1516">
        <v>927.52</v>
      </c>
      <c r="J41" s="1044">
        <v>0.11689739993398181</v>
      </c>
      <c r="K41" s="1045">
        <v>2531980.0310626561</v>
      </c>
      <c r="L41" s="1042">
        <v>4216</v>
      </c>
      <c r="M41" s="1041">
        <v>600.56452349683491</v>
      </c>
      <c r="N41" s="1516">
        <v>184.56</v>
      </c>
      <c r="O41" s="1044">
        <v>2.3260505575961363E-2</v>
      </c>
      <c r="P41" s="1045">
        <v>503819.03843898117</v>
      </c>
      <c r="Q41" s="1513">
        <v>3076</v>
      </c>
      <c r="R41" s="1041">
        <v>163.79032459004588</v>
      </c>
      <c r="S41" s="1516">
        <v>979.5</v>
      </c>
      <c r="T41" s="1044">
        <v>0.12344855446279884</v>
      </c>
      <c r="U41" s="1045">
        <v>2673877.0489324993</v>
      </c>
      <c r="V41" s="1042">
        <v>653</v>
      </c>
      <c r="W41" s="1041">
        <v>4094.7581147511473</v>
      </c>
      <c r="X41" s="1516">
        <v>131.4</v>
      </c>
      <c r="Y41" s="1044">
        <v>1.6560633033600579E-2</v>
      </c>
      <c r="Z41" s="1045">
        <v>358700.81085220049</v>
      </c>
      <c r="AA41" s="1042">
        <v>219</v>
      </c>
      <c r="AB41" s="1041">
        <v>1637.9032459004588</v>
      </c>
      <c r="AC41" s="1042">
        <v>301.49930000000001</v>
      </c>
      <c r="AD41" s="1044">
        <v>3.7998624560026263E-2</v>
      </c>
      <c r="AE41" s="1045">
        <v>823044.47017786035</v>
      </c>
      <c r="AF41" s="1043">
        <v>5410</v>
      </c>
      <c r="AG41" s="1041">
        <v>152.13391315672095</v>
      </c>
      <c r="AH41" s="1036"/>
      <c r="AI41" s="1046">
        <v>21659849</v>
      </c>
      <c r="AJ41" s="1046">
        <v>0</v>
      </c>
      <c r="AK41" s="1046">
        <v>21659849</v>
      </c>
      <c r="AL41" s="1046">
        <v>0</v>
      </c>
    </row>
    <row r="42" spans="1:38" s="451" customFormat="1" ht="16.149999999999999" customHeight="1" x14ac:dyDescent="0.2">
      <c r="A42" s="1031">
        <v>36</v>
      </c>
      <c r="B42" s="1031" t="s">
        <v>40</v>
      </c>
      <c r="C42" s="1032">
        <v>144849733</v>
      </c>
      <c r="D42" s="1518">
        <v>66884.649999999994</v>
      </c>
      <c r="E42" s="1033">
        <v>45700</v>
      </c>
      <c r="F42" s="1034">
        <v>0.68326589135175264</v>
      </c>
      <c r="G42" s="1035">
        <v>98970881.930308372</v>
      </c>
      <c r="H42" s="1032">
        <v>2165.6648124793956</v>
      </c>
      <c r="I42" s="1515">
        <v>8515.32</v>
      </c>
      <c r="J42" s="1034">
        <v>0.12731351662900234</v>
      </c>
      <c r="K42" s="1035">
        <v>18441328.891002048</v>
      </c>
      <c r="L42" s="1033">
        <v>38706</v>
      </c>
      <c r="M42" s="1032">
        <v>476.44625874546705</v>
      </c>
      <c r="N42" s="1515">
        <v>790.53</v>
      </c>
      <c r="O42" s="1034">
        <v>1.1819303831297616E-2</v>
      </c>
      <c r="P42" s="1035">
        <v>1712023.0042093366</v>
      </c>
      <c r="Q42" s="1512">
        <v>13175.5</v>
      </c>
      <c r="R42" s="1032">
        <v>129.93988874876374</v>
      </c>
      <c r="S42" s="1515">
        <v>10386</v>
      </c>
      <c r="T42" s="1034">
        <v>0.15528226581136331</v>
      </c>
      <c r="U42" s="1035">
        <v>22492594.742411003</v>
      </c>
      <c r="V42" s="1033">
        <v>6924</v>
      </c>
      <c r="W42" s="1032">
        <v>3248.4972187190933</v>
      </c>
      <c r="X42" s="1515">
        <v>1492.8</v>
      </c>
      <c r="Y42" s="1034">
        <v>2.2319022376584164E-2</v>
      </c>
      <c r="Z42" s="1035">
        <v>3232904.4320692415</v>
      </c>
      <c r="AA42" s="1033">
        <v>2488</v>
      </c>
      <c r="AB42" s="1032">
        <v>1299.3988874876372</v>
      </c>
      <c r="AC42" s="1033">
        <v>0</v>
      </c>
      <c r="AD42" s="1034">
        <v>0</v>
      </c>
      <c r="AE42" s="1035">
        <v>0</v>
      </c>
      <c r="AF42" s="1033">
        <v>45700</v>
      </c>
      <c r="AG42" s="1032">
        <v>0</v>
      </c>
      <c r="AH42" s="1036"/>
      <c r="AI42" s="1039">
        <v>144849733</v>
      </c>
      <c r="AJ42" s="1038">
        <v>0</v>
      </c>
      <c r="AK42" s="1039">
        <v>144849733</v>
      </c>
      <c r="AL42" s="1038">
        <v>0</v>
      </c>
    </row>
    <row r="43" spans="1:38" s="451" customFormat="1" ht="16.149999999999999" customHeight="1" x14ac:dyDescent="0.2">
      <c r="A43" s="1031">
        <v>37</v>
      </c>
      <c r="B43" s="1031" t="s">
        <v>41</v>
      </c>
      <c r="C43" s="1032">
        <v>80186839</v>
      </c>
      <c r="D43" s="1518">
        <v>25567.34</v>
      </c>
      <c r="E43" s="1033">
        <v>18130</v>
      </c>
      <c r="F43" s="1034">
        <v>0.70910779142452829</v>
      </c>
      <c r="G43" s="1035">
        <v>56861112.304604232</v>
      </c>
      <c r="H43" s="1032">
        <v>3136.2996307007297</v>
      </c>
      <c r="I43" s="1515">
        <v>2679.16</v>
      </c>
      <c r="J43" s="1034">
        <v>0.10478837454346052</v>
      </c>
      <c r="K43" s="1035">
        <v>8402648.5185881667</v>
      </c>
      <c r="L43" s="1033">
        <v>12178</v>
      </c>
      <c r="M43" s="1032">
        <v>689.98591875416048</v>
      </c>
      <c r="N43" s="1515">
        <v>421.38</v>
      </c>
      <c r="O43" s="1034">
        <v>1.6481182633782003E-2</v>
      </c>
      <c r="P43" s="1035">
        <v>1321573.9383846733</v>
      </c>
      <c r="Q43" s="1512">
        <v>7023</v>
      </c>
      <c r="R43" s="1032">
        <v>188.17797784204376</v>
      </c>
      <c r="S43" s="1515">
        <v>3861</v>
      </c>
      <c r="T43" s="1034">
        <v>0.1510129720182076</v>
      </c>
      <c r="U43" s="1035">
        <v>12109252.874135518</v>
      </c>
      <c r="V43" s="1033">
        <v>2574</v>
      </c>
      <c r="W43" s="1032">
        <v>4704.449446051095</v>
      </c>
      <c r="X43" s="1515">
        <v>475.79999999999995</v>
      </c>
      <c r="Y43" s="1034">
        <v>1.8609679380021543E-2</v>
      </c>
      <c r="Z43" s="1035">
        <v>1492251.3642874071</v>
      </c>
      <c r="AA43" s="1033">
        <v>793</v>
      </c>
      <c r="AB43" s="1032">
        <v>1881.7797784204377</v>
      </c>
      <c r="AC43" s="1033">
        <v>0</v>
      </c>
      <c r="AD43" s="1034">
        <v>0</v>
      </c>
      <c r="AE43" s="1035">
        <v>0</v>
      </c>
      <c r="AF43" s="1033">
        <v>18130</v>
      </c>
      <c r="AG43" s="1032">
        <v>0</v>
      </c>
      <c r="AH43" s="1036"/>
      <c r="AI43" s="1039">
        <v>80186839</v>
      </c>
      <c r="AJ43" s="1038">
        <v>0</v>
      </c>
      <c r="AK43" s="1039">
        <v>80186839</v>
      </c>
      <c r="AL43" s="1038">
        <v>0</v>
      </c>
    </row>
    <row r="44" spans="1:38" s="451" customFormat="1" ht="16.149999999999999" customHeight="1" x14ac:dyDescent="0.2">
      <c r="A44" s="1031">
        <v>38</v>
      </c>
      <c r="B44" s="1031" t="s">
        <v>42</v>
      </c>
      <c r="C44" s="1032">
        <v>5924302</v>
      </c>
      <c r="D44" s="1518">
        <v>5902.1690600000002</v>
      </c>
      <c r="E44" s="1033">
        <v>3806</v>
      </c>
      <c r="F44" s="1034">
        <v>0.64484767571195256</v>
      </c>
      <c r="G44" s="1035">
        <v>3820272.374915672</v>
      </c>
      <c r="H44" s="1032">
        <v>1003.7499671349638</v>
      </c>
      <c r="I44" s="1515">
        <v>587.17999999999995</v>
      </c>
      <c r="J44" s="1034">
        <v>9.9485459333826659E-2</v>
      </c>
      <c r="K44" s="1035">
        <v>589381.90570230794</v>
      </c>
      <c r="L44" s="1033">
        <v>2669</v>
      </c>
      <c r="M44" s="1032">
        <v>220.82499276969199</v>
      </c>
      <c r="N44" s="1515">
        <v>133.26</v>
      </c>
      <c r="O44" s="1034">
        <v>2.2578140111764265E-2</v>
      </c>
      <c r="P44" s="1035">
        <v>133759.72062040525</v>
      </c>
      <c r="Q44" s="1512">
        <v>2221</v>
      </c>
      <c r="R44" s="1032">
        <v>60.224998028097815</v>
      </c>
      <c r="S44" s="1515">
        <v>864</v>
      </c>
      <c r="T44" s="1034">
        <v>0.14638686069761614</v>
      </c>
      <c r="U44" s="1035">
        <v>867239.9716046087</v>
      </c>
      <c r="V44" s="1033">
        <v>576</v>
      </c>
      <c r="W44" s="1032">
        <v>1505.6249507024456</v>
      </c>
      <c r="X44" s="1515">
        <v>136.79999999999998</v>
      </c>
      <c r="Y44" s="1034">
        <v>2.3177919610455885E-2</v>
      </c>
      <c r="Z44" s="1035">
        <v>137312.99550406303</v>
      </c>
      <c r="AA44" s="1033">
        <v>228</v>
      </c>
      <c r="AB44" s="1032">
        <v>602.24998028097821</v>
      </c>
      <c r="AC44" s="1033">
        <v>374.92905999999999</v>
      </c>
      <c r="AD44" s="1034">
        <v>6.3523944534384452E-2</v>
      </c>
      <c r="AE44" s="1035">
        <v>376335.03165294288</v>
      </c>
      <c r="AF44" s="1033">
        <v>3806</v>
      </c>
      <c r="AG44" s="1032">
        <v>98.879409262465288</v>
      </c>
      <c r="AH44" s="1036"/>
      <c r="AI44" s="1039">
        <v>5924302</v>
      </c>
      <c r="AJ44" s="1038">
        <v>0</v>
      </c>
      <c r="AK44" s="1039">
        <v>5924302</v>
      </c>
      <c r="AL44" s="1038">
        <v>0</v>
      </c>
    </row>
    <row r="45" spans="1:38" s="451" customFormat="1" ht="16.149999999999999" customHeight="1" x14ac:dyDescent="0.2">
      <c r="A45" s="1031">
        <v>39</v>
      </c>
      <c r="B45" s="1031" t="s">
        <v>43</v>
      </c>
      <c r="C45" s="1032">
        <v>7140252</v>
      </c>
      <c r="D45" s="1518">
        <v>4146.0293199999996</v>
      </c>
      <c r="E45" s="1033">
        <v>2564</v>
      </c>
      <c r="F45" s="1034">
        <v>0.61842302649224878</v>
      </c>
      <c r="G45" s="1035">
        <v>4415696.2517573321</v>
      </c>
      <c r="H45" s="1032">
        <v>1722.1904258023917</v>
      </c>
      <c r="I45" s="1515">
        <v>432.52</v>
      </c>
      <c r="J45" s="1034">
        <v>0.10432150055320882</v>
      </c>
      <c r="K45" s="1035">
        <v>744881.80296805035</v>
      </c>
      <c r="L45" s="1033">
        <v>1966</v>
      </c>
      <c r="M45" s="1032">
        <v>378.88189367652615</v>
      </c>
      <c r="N45" s="1515">
        <v>70.709999999999994</v>
      </c>
      <c r="O45" s="1034">
        <v>1.705487215416026E-2</v>
      </c>
      <c r="P45" s="1035">
        <v>121776.08500848711</v>
      </c>
      <c r="Q45" s="1512">
        <v>1178.5</v>
      </c>
      <c r="R45" s="1032">
        <v>103.33142554814349</v>
      </c>
      <c r="S45" s="1515">
        <v>715.5</v>
      </c>
      <c r="T45" s="1034">
        <v>0.17257475641778627</v>
      </c>
      <c r="U45" s="1035">
        <v>1232227.2496616112</v>
      </c>
      <c r="V45" s="1033">
        <v>477</v>
      </c>
      <c r="W45" s="1032">
        <v>2583.2856387035872</v>
      </c>
      <c r="X45" s="1515">
        <v>25.8</v>
      </c>
      <c r="Y45" s="1034">
        <v>6.2228214054212243E-3</v>
      </c>
      <c r="Z45" s="1035">
        <v>44432.512985701709</v>
      </c>
      <c r="AA45" s="1033">
        <v>43</v>
      </c>
      <c r="AB45" s="1032">
        <v>1033.3142554814351</v>
      </c>
      <c r="AC45" s="1033">
        <v>337.49932000000001</v>
      </c>
      <c r="AD45" s="1034">
        <v>8.1403022977174708E-2</v>
      </c>
      <c r="AE45" s="1035">
        <v>581238.0976188177</v>
      </c>
      <c r="AF45" s="1033">
        <v>2564</v>
      </c>
      <c r="AG45" s="1032">
        <v>226.69192574836885</v>
      </c>
      <c r="AH45" s="1036"/>
      <c r="AI45" s="1039">
        <v>7140252</v>
      </c>
      <c r="AJ45" s="1038">
        <v>0</v>
      </c>
      <c r="AK45" s="1039">
        <v>7140252</v>
      </c>
      <c r="AL45" s="1038">
        <v>0</v>
      </c>
    </row>
    <row r="46" spans="1:38" s="452" customFormat="1" ht="16.149999999999999" customHeight="1" x14ac:dyDescent="0.2">
      <c r="A46" s="1040">
        <v>40</v>
      </c>
      <c r="B46" s="1040" t="s">
        <v>44</v>
      </c>
      <c r="C46" s="1041">
        <v>89505310</v>
      </c>
      <c r="D46" s="1519">
        <v>30321.82</v>
      </c>
      <c r="E46" s="1043">
        <v>21351</v>
      </c>
      <c r="F46" s="1044">
        <v>0.70414638699128218</v>
      </c>
      <c r="G46" s="1045">
        <v>63024840.65303468</v>
      </c>
      <c r="H46" s="1041">
        <v>2951.844909045697</v>
      </c>
      <c r="I46" s="1516">
        <v>3501.52</v>
      </c>
      <c r="J46" s="1044">
        <v>0.11547855636633948</v>
      </c>
      <c r="K46" s="1045">
        <v>10335943.985921688</v>
      </c>
      <c r="L46" s="1042">
        <v>15916</v>
      </c>
      <c r="M46" s="1041">
        <v>649.40587999005334</v>
      </c>
      <c r="N46" s="1516">
        <v>714.6</v>
      </c>
      <c r="O46" s="1044">
        <v>2.3567186930072141E-2</v>
      </c>
      <c r="P46" s="1045">
        <v>2109388.3720040554</v>
      </c>
      <c r="Q46" s="1513">
        <v>11910</v>
      </c>
      <c r="R46" s="1041">
        <v>177.11069454274184</v>
      </c>
      <c r="S46" s="1516">
        <v>4477.5</v>
      </c>
      <c r="T46" s="1044">
        <v>0.14766593825832355</v>
      </c>
      <c r="U46" s="1045">
        <v>13216885.580252109</v>
      </c>
      <c r="V46" s="1042">
        <v>2985</v>
      </c>
      <c r="W46" s="1041">
        <v>4427.767363568546</v>
      </c>
      <c r="X46" s="1516">
        <v>277.2</v>
      </c>
      <c r="Y46" s="1044">
        <v>9.1419314539826439E-3</v>
      </c>
      <c r="Z46" s="1045">
        <v>818251.40878746728</v>
      </c>
      <c r="AA46" s="1042">
        <v>462</v>
      </c>
      <c r="AB46" s="1041">
        <v>1771.1069454274184</v>
      </c>
      <c r="AC46" s="1042">
        <v>0</v>
      </c>
      <c r="AD46" s="1044">
        <v>0</v>
      </c>
      <c r="AE46" s="1045">
        <v>0</v>
      </c>
      <c r="AF46" s="1043">
        <v>21351</v>
      </c>
      <c r="AG46" s="1041">
        <v>0</v>
      </c>
      <c r="AH46" s="1036"/>
      <c r="AI46" s="1046">
        <v>89505310</v>
      </c>
      <c r="AJ46" s="1046">
        <v>0</v>
      </c>
      <c r="AK46" s="1046">
        <v>89505310.000000015</v>
      </c>
      <c r="AL46" s="1046">
        <v>0</v>
      </c>
    </row>
    <row r="47" spans="1:38" s="451" customFormat="1" ht="16.149999999999999" customHeight="1" x14ac:dyDescent="0.2">
      <c r="A47" s="1031">
        <v>41</v>
      </c>
      <c r="B47" s="1031" t="s">
        <v>45</v>
      </c>
      <c r="C47" s="1032">
        <v>3032145</v>
      </c>
      <c r="D47" s="1518">
        <v>1988.4972499999999</v>
      </c>
      <c r="E47" s="1033">
        <v>1247</v>
      </c>
      <c r="F47" s="1034">
        <v>0.6271067259459373</v>
      </c>
      <c r="G47" s="1035">
        <v>1901478.5235433441</v>
      </c>
      <c r="H47" s="1032">
        <v>1524.8424406923368</v>
      </c>
      <c r="I47" s="1515">
        <v>235.18</v>
      </c>
      <c r="J47" s="1034">
        <v>0.11827021636564999</v>
      </c>
      <c r="K47" s="1035">
        <v>358612.44520202378</v>
      </c>
      <c r="L47" s="1033">
        <v>1069</v>
      </c>
      <c r="M47" s="1032">
        <v>335.46533695231409</v>
      </c>
      <c r="N47" s="1515">
        <v>25.08</v>
      </c>
      <c r="O47" s="1034">
        <v>1.2612539444044994E-2</v>
      </c>
      <c r="P47" s="1035">
        <v>38243.04841256381</v>
      </c>
      <c r="Q47" s="1512">
        <v>418</v>
      </c>
      <c r="R47" s="1032">
        <v>91.490546441540218</v>
      </c>
      <c r="S47" s="1515">
        <v>262.5</v>
      </c>
      <c r="T47" s="1034">
        <v>0.13200923461171496</v>
      </c>
      <c r="U47" s="1035">
        <v>400271.14068173844</v>
      </c>
      <c r="V47" s="1033">
        <v>175</v>
      </c>
      <c r="W47" s="1032">
        <v>2287.2636610385052</v>
      </c>
      <c r="X47" s="1515">
        <v>10.799999999999999</v>
      </c>
      <c r="Y47" s="1034">
        <v>5.4312370811677004E-3</v>
      </c>
      <c r="Z47" s="1035">
        <v>16468.298359477238</v>
      </c>
      <c r="AA47" s="1033">
        <v>18</v>
      </c>
      <c r="AB47" s="1032">
        <v>914.90546441540209</v>
      </c>
      <c r="AC47" s="1033">
        <v>207.93725000000001</v>
      </c>
      <c r="AD47" s="1034">
        <v>0.10457004655148505</v>
      </c>
      <c r="AE47" s="1035">
        <v>317071.54380085267</v>
      </c>
      <c r="AF47" s="1033">
        <v>1247</v>
      </c>
      <c r="AG47" s="1032">
        <v>254.26747698544722</v>
      </c>
      <c r="AH47" s="1036"/>
      <c r="AI47" s="1039">
        <v>3032145</v>
      </c>
      <c r="AJ47" s="1038">
        <v>0</v>
      </c>
      <c r="AK47" s="1039">
        <v>3032145.0000000005</v>
      </c>
      <c r="AL47" s="1038">
        <v>0</v>
      </c>
    </row>
    <row r="48" spans="1:38" s="451" customFormat="1" ht="16.149999999999999" customHeight="1" x14ac:dyDescent="0.2">
      <c r="A48" s="1031">
        <v>42</v>
      </c>
      <c r="B48" s="1031" t="s">
        <v>46</v>
      </c>
      <c r="C48" s="1032">
        <v>11465265</v>
      </c>
      <c r="D48" s="1518">
        <v>4218.7903500000002</v>
      </c>
      <c r="E48" s="1033">
        <v>2695</v>
      </c>
      <c r="F48" s="1034">
        <v>0.63880870496444553</v>
      </c>
      <c r="G48" s="1035">
        <v>7324111.0867241835</v>
      </c>
      <c r="H48" s="1032">
        <v>2717.6664514746508</v>
      </c>
      <c r="I48" s="1515">
        <v>496.76</v>
      </c>
      <c r="J48" s="1034">
        <v>0.11774939231099739</v>
      </c>
      <c r="K48" s="1035">
        <v>1350027.9864345475</v>
      </c>
      <c r="L48" s="1033">
        <v>2258</v>
      </c>
      <c r="M48" s="1032">
        <v>597.88661932442312</v>
      </c>
      <c r="N48" s="1515">
        <v>83.82</v>
      </c>
      <c r="O48" s="1034">
        <v>1.9868254415628877E-2</v>
      </c>
      <c r="P48" s="1035">
        <v>227794.80196260521</v>
      </c>
      <c r="Q48" s="1512">
        <v>1397</v>
      </c>
      <c r="R48" s="1032">
        <v>163.05998708847903</v>
      </c>
      <c r="S48" s="1515">
        <v>565.5</v>
      </c>
      <c r="T48" s="1034">
        <v>0.13404316239606454</v>
      </c>
      <c r="U48" s="1035">
        <v>1536840.3783089148</v>
      </c>
      <c r="V48" s="1033">
        <v>377</v>
      </c>
      <c r="W48" s="1032">
        <v>4076.4996772119757</v>
      </c>
      <c r="X48" s="1515">
        <v>32.4</v>
      </c>
      <c r="Y48" s="1034">
        <v>7.6799265457692147E-3</v>
      </c>
      <c r="Z48" s="1035">
        <v>88052.393027778671</v>
      </c>
      <c r="AA48" s="1033">
        <v>54</v>
      </c>
      <c r="AB48" s="1032">
        <v>1630.5998708847901</v>
      </c>
      <c r="AC48" s="1033">
        <v>345.31034999999997</v>
      </c>
      <c r="AD48" s="1034">
        <v>8.18505593670944E-2</v>
      </c>
      <c r="AE48" s="1035">
        <v>938438.35354196955</v>
      </c>
      <c r="AF48" s="1033">
        <v>2695</v>
      </c>
      <c r="AG48" s="1032">
        <v>348.21460242744695</v>
      </c>
      <c r="AH48" s="1036"/>
      <c r="AI48" s="1039">
        <v>11465265</v>
      </c>
      <c r="AJ48" s="1038">
        <v>0</v>
      </c>
      <c r="AK48" s="1039">
        <v>11465265</v>
      </c>
      <c r="AL48" s="1038">
        <v>0</v>
      </c>
    </row>
    <row r="49" spans="1:38" s="451" customFormat="1" ht="16.149999999999999" customHeight="1" x14ac:dyDescent="0.2">
      <c r="A49" s="1031">
        <v>43</v>
      </c>
      <c r="B49" s="1031" t="s">
        <v>47</v>
      </c>
      <c r="C49" s="1032">
        <v>17327878</v>
      </c>
      <c r="D49" s="1518">
        <v>5967.6706199999999</v>
      </c>
      <c r="E49" s="1033">
        <v>3938</v>
      </c>
      <c r="F49" s="1034">
        <v>0.6598889668612441</v>
      </c>
      <c r="G49" s="1035">
        <v>11434475.511317682</v>
      </c>
      <c r="H49" s="1032">
        <v>2903.625066357969</v>
      </c>
      <c r="I49" s="1515">
        <v>694.1</v>
      </c>
      <c r="J49" s="1034">
        <v>0.11631003857247069</v>
      </c>
      <c r="K49" s="1035">
        <v>2015406.1585590662</v>
      </c>
      <c r="L49" s="1033">
        <v>3155</v>
      </c>
      <c r="M49" s="1032">
        <v>638.7975145987532</v>
      </c>
      <c r="N49" s="1515">
        <v>153.29999999999998</v>
      </c>
      <c r="O49" s="1034">
        <v>2.5688415088834106E-2</v>
      </c>
      <c r="P49" s="1035">
        <v>445125.72267267655</v>
      </c>
      <c r="Q49" s="1512">
        <v>2555</v>
      </c>
      <c r="R49" s="1032">
        <v>174.2175039814781</v>
      </c>
      <c r="S49" s="1515">
        <v>762</v>
      </c>
      <c r="T49" s="1034">
        <v>0.12768801237894059</v>
      </c>
      <c r="U49" s="1035">
        <v>2212562.3005647724</v>
      </c>
      <c r="V49" s="1033">
        <v>508</v>
      </c>
      <c r="W49" s="1032">
        <v>4355.4375995369537</v>
      </c>
      <c r="X49" s="1515">
        <v>46.199999999999996</v>
      </c>
      <c r="Y49" s="1034">
        <v>7.7417141363609636E-3</v>
      </c>
      <c r="Z49" s="1035">
        <v>134147.47806573813</v>
      </c>
      <c r="AA49" s="1033">
        <v>77</v>
      </c>
      <c r="AB49" s="1032">
        <v>1742.175039814781</v>
      </c>
      <c r="AC49" s="1033">
        <v>374.07062000000002</v>
      </c>
      <c r="AD49" s="1034">
        <v>6.2682852962149579E-2</v>
      </c>
      <c r="AE49" s="1035">
        <v>1086160.8288200665</v>
      </c>
      <c r="AF49" s="1033">
        <v>3938</v>
      </c>
      <c r="AG49" s="1032">
        <v>275.81534505334344</v>
      </c>
      <c r="AH49" s="1036"/>
      <c r="AI49" s="1039">
        <v>17327878</v>
      </c>
      <c r="AJ49" s="1038">
        <v>0</v>
      </c>
      <c r="AK49" s="1039">
        <v>17327878</v>
      </c>
      <c r="AL49" s="1038">
        <v>0</v>
      </c>
    </row>
    <row r="50" spans="1:38" s="451" customFormat="1" ht="16.149999999999999" customHeight="1" x14ac:dyDescent="0.2">
      <c r="A50" s="1031">
        <v>44</v>
      </c>
      <c r="B50" s="1031" t="s">
        <v>48</v>
      </c>
      <c r="C50" s="1032">
        <v>31391488</v>
      </c>
      <c r="D50" s="1518">
        <v>10585.09</v>
      </c>
      <c r="E50" s="1033">
        <v>7593</v>
      </c>
      <c r="F50" s="1034">
        <v>0.71732975345509575</v>
      </c>
      <c r="G50" s="1035">
        <v>22518048.347628597</v>
      </c>
      <c r="H50" s="1032">
        <v>2965.6326020846304</v>
      </c>
      <c r="I50" s="1515">
        <v>1370.38</v>
      </c>
      <c r="J50" s="1034">
        <v>0.12946323555113845</v>
      </c>
      <c r="K50" s="1035">
        <v>4064043.6052447362</v>
      </c>
      <c r="L50" s="1033">
        <v>6229</v>
      </c>
      <c r="M50" s="1032">
        <v>652.43917245861871</v>
      </c>
      <c r="N50" s="1515">
        <v>193.70999999999998</v>
      </c>
      <c r="O50" s="1034">
        <v>1.8300269530065402E-2</v>
      </c>
      <c r="P50" s="1035">
        <v>574472.69134981371</v>
      </c>
      <c r="Q50" s="1512">
        <v>3228.5</v>
      </c>
      <c r="R50" s="1032">
        <v>177.93795612507782</v>
      </c>
      <c r="S50" s="1515">
        <v>1353</v>
      </c>
      <c r="T50" s="1034">
        <v>0.12782130336161526</v>
      </c>
      <c r="U50" s="1035">
        <v>4012500.910620505</v>
      </c>
      <c r="V50" s="1033">
        <v>902</v>
      </c>
      <c r="W50" s="1032">
        <v>4448.4489031269459</v>
      </c>
      <c r="X50" s="1515">
        <v>75</v>
      </c>
      <c r="Y50" s="1034">
        <v>7.0854381020851029E-3</v>
      </c>
      <c r="Z50" s="1035">
        <v>222422.44515634727</v>
      </c>
      <c r="AA50" s="1033">
        <v>125</v>
      </c>
      <c r="AB50" s="1032">
        <v>1779.3795612507781</v>
      </c>
      <c r="AC50" s="1033">
        <v>0</v>
      </c>
      <c r="AD50" s="1034">
        <v>0</v>
      </c>
      <c r="AE50" s="1035">
        <v>0</v>
      </c>
      <c r="AF50" s="1033">
        <v>7593</v>
      </c>
      <c r="AG50" s="1032">
        <v>0</v>
      </c>
      <c r="AH50" s="1036"/>
      <c r="AI50" s="1039">
        <v>31391488</v>
      </c>
      <c r="AJ50" s="1038">
        <v>0</v>
      </c>
      <c r="AK50" s="1039">
        <v>31391487.999999996</v>
      </c>
      <c r="AL50" s="1038">
        <v>0</v>
      </c>
    </row>
    <row r="51" spans="1:38" s="452" customFormat="1" ht="16.149999999999999" customHeight="1" x14ac:dyDescent="0.2">
      <c r="A51" s="1040">
        <v>45</v>
      </c>
      <c r="B51" s="1040" t="s">
        <v>49</v>
      </c>
      <c r="C51" s="1041">
        <v>16340228</v>
      </c>
      <c r="D51" s="1519">
        <v>12913</v>
      </c>
      <c r="E51" s="1043">
        <v>9349</v>
      </c>
      <c r="F51" s="1044">
        <v>0.72399907070394176</v>
      </c>
      <c r="G51" s="1045">
        <v>11830309.887090528</v>
      </c>
      <c r="H51" s="1041">
        <v>1265.4091225896384</v>
      </c>
      <c r="I51" s="1516">
        <v>1194.5999999999999</v>
      </c>
      <c r="J51" s="1044">
        <v>9.2511422597382473E-2</v>
      </c>
      <c r="K51" s="1045">
        <v>1511657.7378455817</v>
      </c>
      <c r="L51" s="1042">
        <v>5430</v>
      </c>
      <c r="M51" s="1041">
        <v>278.39000696972039</v>
      </c>
      <c r="N51" s="1516">
        <v>270.3</v>
      </c>
      <c r="O51" s="1044">
        <v>2.093239371176334E-2</v>
      </c>
      <c r="P51" s="1045">
        <v>342040.08583597926</v>
      </c>
      <c r="Q51" s="1513">
        <v>4505</v>
      </c>
      <c r="R51" s="1041">
        <v>75.924547355378309</v>
      </c>
      <c r="S51" s="1516">
        <v>1651.5</v>
      </c>
      <c r="T51" s="1044">
        <v>0.12789437001471385</v>
      </c>
      <c r="U51" s="1045">
        <v>2089823.1659567875</v>
      </c>
      <c r="V51" s="1042">
        <v>1101</v>
      </c>
      <c r="W51" s="1041">
        <v>1898.1136838844573</v>
      </c>
      <c r="X51" s="1516">
        <v>447.59999999999997</v>
      </c>
      <c r="Y51" s="1044">
        <v>3.4662742972198554E-2</v>
      </c>
      <c r="Z51" s="1045">
        <v>566397.12327112199</v>
      </c>
      <c r="AA51" s="1042">
        <v>746</v>
      </c>
      <c r="AB51" s="1041">
        <v>759.24547355378286</v>
      </c>
      <c r="AC51" s="1042">
        <v>0</v>
      </c>
      <c r="AD51" s="1044">
        <v>0</v>
      </c>
      <c r="AE51" s="1045">
        <v>0</v>
      </c>
      <c r="AF51" s="1043">
        <v>9349</v>
      </c>
      <c r="AG51" s="1041">
        <v>0</v>
      </c>
      <c r="AH51" s="1036"/>
      <c r="AI51" s="1046">
        <v>16340228</v>
      </c>
      <c r="AJ51" s="1046">
        <v>0</v>
      </c>
      <c r="AK51" s="1046">
        <v>16340228</v>
      </c>
      <c r="AL51" s="1046">
        <v>0</v>
      </c>
    </row>
    <row r="52" spans="1:38" s="451" customFormat="1" ht="16.149999999999999" customHeight="1" x14ac:dyDescent="0.2">
      <c r="A52" s="1031">
        <v>46</v>
      </c>
      <c r="B52" s="1031" t="s">
        <v>50</v>
      </c>
      <c r="C52" s="1032">
        <v>6903836</v>
      </c>
      <c r="D52" s="1518">
        <v>2037.6768000000002</v>
      </c>
      <c r="E52" s="1033">
        <v>1168</v>
      </c>
      <c r="F52" s="1034">
        <v>0.57320179529943116</v>
      </c>
      <c r="G52" s="1035">
        <v>3957291.1896528434</v>
      </c>
      <c r="H52" s="1032">
        <v>3388.0917719630506</v>
      </c>
      <c r="I52" s="1515">
        <v>249.7</v>
      </c>
      <c r="J52" s="1034">
        <v>0.12254151394372256</v>
      </c>
      <c r="K52" s="1035">
        <v>846006.51545917382</v>
      </c>
      <c r="L52" s="1033">
        <v>1135</v>
      </c>
      <c r="M52" s="1032">
        <v>745.38018983187123</v>
      </c>
      <c r="N52" s="1515">
        <v>56.16</v>
      </c>
      <c r="O52" s="1034">
        <v>2.7560798650698673E-2</v>
      </c>
      <c r="P52" s="1035">
        <v>190275.23391344491</v>
      </c>
      <c r="Q52" s="1512">
        <v>936</v>
      </c>
      <c r="R52" s="1032">
        <v>203.28550631778302</v>
      </c>
      <c r="S52" s="1515">
        <v>321</v>
      </c>
      <c r="T52" s="1034">
        <v>0.15753234271499778</v>
      </c>
      <c r="U52" s="1035">
        <v>1087577.4588001394</v>
      </c>
      <c r="V52" s="1033">
        <v>214</v>
      </c>
      <c r="W52" s="1032">
        <v>5082.1376579445769</v>
      </c>
      <c r="X52" s="1515">
        <v>45.6</v>
      </c>
      <c r="Y52" s="1034">
        <v>2.2378426254840805E-2</v>
      </c>
      <c r="Z52" s="1035">
        <v>154496.98480151512</v>
      </c>
      <c r="AA52" s="1033">
        <v>76</v>
      </c>
      <c r="AB52" s="1032">
        <v>2032.8550631778305</v>
      </c>
      <c r="AC52" s="1033">
        <v>197.21680000000001</v>
      </c>
      <c r="AD52" s="1034">
        <v>9.6785123136308951E-2</v>
      </c>
      <c r="AE52" s="1035">
        <v>668188.61737288267</v>
      </c>
      <c r="AF52" s="1033">
        <v>1168</v>
      </c>
      <c r="AG52" s="1032">
        <v>572.07929569596115</v>
      </c>
      <c r="AH52" s="1036"/>
      <c r="AI52" s="1039">
        <v>6903836</v>
      </c>
      <c r="AJ52" s="1038">
        <v>0</v>
      </c>
      <c r="AK52" s="1039">
        <v>6903835.9999999981</v>
      </c>
      <c r="AL52" s="1038">
        <v>0</v>
      </c>
    </row>
    <row r="53" spans="1:38" s="451" customFormat="1" ht="16.149999999999999" customHeight="1" x14ac:dyDescent="0.2">
      <c r="A53" s="1031">
        <v>47</v>
      </c>
      <c r="B53" s="1031" t="s">
        <v>51</v>
      </c>
      <c r="C53" s="1032">
        <v>5191007</v>
      </c>
      <c r="D53" s="1518">
        <v>5171.6135699999995</v>
      </c>
      <c r="E53" s="1033">
        <v>3361</v>
      </c>
      <c r="F53" s="1034">
        <v>0.64989387828526413</v>
      </c>
      <c r="G53" s="1035">
        <v>3373603.671435954</v>
      </c>
      <c r="H53" s="1032">
        <v>1003.7499766248004</v>
      </c>
      <c r="I53" s="1515">
        <v>453.2</v>
      </c>
      <c r="J53" s="1034">
        <v>8.7632224230550934E-2</v>
      </c>
      <c r="K53" s="1035">
        <v>454899.4894063595</v>
      </c>
      <c r="L53" s="1033">
        <v>2060</v>
      </c>
      <c r="M53" s="1032">
        <v>220.82499485745606</v>
      </c>
      <c r="N53" s="1515">
        <v>113.16</v>
      </c>
      <c r="O53" s="1034">
        <v>2.1880985202844535E-2</v>
      </c>
      <c r="P53" s="1035">
        <v>113584.3473548624</v>
      </c>
      <c r="Q53" s="1512">
        <v>1886</v>
      </c>
      <c r="R53" s="1032">
        <v>60.224998597488018</v>
      </c>
      <c r="S53" s="1515">
        <v>808.5</v>
      </c>
      <c r="T53" s="1034">
        <v>0.15633418643071587</v>
      </c>
      <c r="U53" s="1035">
        <v>811531.85610115109</v>
      </c>
      <c r="V53" s="1033">
        <v>539</v>
      </c>
      <c r="W53" s="1032">
        <v>1505.6249649372005</v>
      </c>
      <c r="X53" s="1515">
        <v>64.8</v>
      </c>
      <c r="Y53" s="1034">
        <v>1.2529938504280009E-2</v>
      </c>
      <c r="Z53" s="1035">
        <v>65042.998485287055</v>
      </c>
      <c r="AA53" s="1033">
        <v>108</v>
      </c>
      <c r="AB53" s="1032">
        <v>602.24998597488013</v>
      </c>
      <c r="AC53" s="1033">
        <v>370.95357000000001</v>
      </c>
      <c r="AD53" s="1034">
        <v>7.1728787346344608E-2</v>
      </c>
      <c r="AE53" s="1035">
        <v>372344.63721638627</v>
      </c>
      <c r="AF53" s="1033">
        <v>3361</v>
      </c>
      <c r="AG53" s="1032">
        <v>110.78388492007922</v>
      </c>
      <c r="AH53" s="1036"/>
      <c r="AI53" s="1039">
        <v>5191007</v>
      </c>
      <c r="AJ53" s="1038">
        <v>0</v>
      </c>
      <c r="AK53" s="1039">
        <v>5191007</v>
      </c>
      <c r="AL53" s="1038">
        <v>0</v>
      </c>
    </row>
    <row r="54" spans="1:38" s="451" customFormat="1" ht="16.149999999999999" customHeight="1" x14ac:dyDescent="0.2">
      <c r="A54" s="1031">
        <v>48</v>
      </c>
      <c r="B54" s="1031" t="s">
        <v>89</v>
      </c>
      <c r="C54" s="1032">
        <v>18497037</v>
      </c>
      <c r="D54" s="1518">
        <v>8315.8340000000007</v>
      </c>
      <c r="E54" s="1033">
        <v>5535</v>
      </c>
      <c r="F54" s="1034">
        <v>0.66559770192622891</v>
      </c>
      <c r="G54" s="1035">
        <v>12311585.319644427</v>
      </c>
      <c r="H54" s="1032">
        <v>2224.3153242356689</v>
      </c>
      <c r="I54" s="1515">
        <v>998.36</v>
      </c>
      <c r="J54" s="1034">
        <v>0.12005530653930802</v>
      </c>
      <c r="K54" s="1035">
        <v>2220667.4471039223</v>
      </c>
      <c r="L54" s="1033">
        <v>4538</v>
      </c>
      <c r="M54" s="1032">
        <v>489.34937133184712</v>
      </c>
      <c r="N54" s="1515">
        <v>190.14</v>
      </c>
      <c r="O54" s="1034">
        <v>2.2864814280804543E-2</v>
      </c>
      <c r="P54" s="1035">
        <v>422931.31575017003</v>
      </c>
      <c r="Q54" s="1512">
        <v>3169</v>
      </c>
      <c r="R54" s="1032">
        <v>133.45891945414013</v>
      </c>
      <c r="S54" s="1515">
        <v>1219.5</v>
      </c>
      <c r="T54" s="1034">
        <v>0.14664794896098213</v>
      </c>
      <c r="U54" s="1035">
        <v>2712552.5379053978</v>
      </c>
      <c r="V54" s="1033">
        <v>813</v>
      </c>
      <c r="W54" s="1032">
        <v>3336.4729863535031</v>
      </c>
      <c r="X54" s="1515">
        <v>82.8</v>
      </c>
      <c r="Y54" s="1034">
        <v>9.9569087117419592E-3</v>
      </c>
      <c r="Z54" s="1035">
        <v>184173.30884671336</v>
      </c>
      <c r="AA54" s="1033">
        <v>138</v>
      </c>
      <c r="AB54" s="1032">
        <v>1334.5891945414012</v>
      </c>
      <c r="AC54" s="1033">
        <v>290.03399999999999</v>
      </c>
      <c r="AD54" s="1034">
        <v>3.4877319580934395E-2</v>
      </c>
      <c r="AE54" s="1035">
        <v>645127.07074936794</v>
      </c>
      <c r="AF54" s="1033">
        <v>5535</v>
      </c>
      <c r="AG54" s="1032">
        <v>116.55412298994904</v>
      </c>
      <c r="AH54" s="1036"/>
      <c r="AI54" s="1039">
        <v>18497037</v>
      </c>
      <c r="AJ54" s="1038">
        <v>0</v>
      </c>
      <c r="AK54" s="1039">
        <v>18497037</v>
      </c>
      <c r="AL54" s="1038">
        <v>0</v>
      </c>
    </row>
    <row r="55" spans="1:38" s="451" customFormat="1" ht="16.149999999999999" customHeight="1" x14ac:dyDescent="0.2">
      <c r="A55" s="1031">
        <v>49</v>
      </c>
      <c r="B55" s="1031" t="s">
        <v>52</v>
      </c>
      <c r="C55" s="1032">
        <v>56015417</v>
      </c>
      <c r="D55" s="1518">
        <v>18637.32</v>
      </c>
      <c r="E55" s="1033">
        <v>12755</v>
      </c>
      <c r="F55" s="1034">
        <v>0.68437951379275563</v>
      </c>
      <c r="G55" s="1035">
        <v>38335803.851358458</v>
      </c>
      <c r="H55" s="1032">
        <v>3005.551066355034</v>
      </c>
      <c r="I55" s="1515">
        <v>2347.84</v>
      </c>
      <c r="J55" s="1034">
        <v>0.12597519385834444</v>
      </c>
      <c r="K55" s="1035">
        <v>7056553.0156310024</v>
      </c>
      <c r="L55" s="1033">
        <v>10672</v>
      </c>
      <c r="M55" s="1032">
        <v>661.22123459810746</v>
      </c>
      <c r="N55" s="1515">
        <v>513.17999999999995</v>
      </c>
      <c r="O55" s="1034">
        <v>2.7535074785430522E-2</v>
      </c>
      <c r="P55" s="1035">
        <v>1542388.6962320763</v>
      </c>
      <c r="Q55" s="1512">
        <v>8553</v>
      </c>
      <c r="R55" s="1032">
        <v>180.33306398130202</v>
      </c>
      <c r="S55" s="1515">
        <v>2878.5</v>
      </c>
      <c r="T55" s="1034">
        <v>0.15444817173284572</v>
      </c>
      <c r="U55" s="1035">
        <v>8651478.7445029654</v>
      </c>
      <c r="V55" s="1033">
        <v>1919</v>
      </c>
      <c r="W55" s="1032">
        <v>4508.326599532551</v>
      </c>
      <c r="X55" s="1515">
        <v>142.79999999999998</v>
      </c>
      <c r="Y55" s="1034">
        <v>7.6620458306237158E-3</v>
      </c>
      <c r="Z55" s="1035">
        <v>429192.69227549882</v>
      </c>
      <c r="AA55" s="1033">
        <v>238</v>
      </c>
      <c r="AB55" s="1032">
        <v>1803.3306398130203</v>
      </c>
      <c r="AC55" s="1033">
        <v>0</v>
      </c>
      <c r="AD55" s="1034">
        <v>0</v>
      </c>
      <c r="AE55" s="1035">
        <v>0</v>
      </c>
      <c r="AF55" s="1033">
        <v>12755</v>
      </c>
      <c r="AG55" s="1032">
        <v>0</v>
      </c>
      <c r="AH55" s="1036"/>
      <c r="AI55" s="1039">
        <v>56015417</v>
      </c>
      <c r="AJ55" s="1038">
        <v>0</v>
      </c>
      <c r="AK55" s="1039">
        <v>56015417.000000007</v>
      </c>
      <c r="AL55" s="1038">
        <v>0</v>
      </c>
    </row>
    <row r="56" spans="1:38" s="452" customFormat="1" ht="16.149999999999999" customHeight="1" x14ac:dyDescent="0.2">
      <c r="A56" s="1040">
        <v>50</v>
      </c>
      <c r="B56" s="1040" t="s">
        <v>53</v>
      </c>
      <c r="C56" s="1041">
        <v>29782780</v>
      </c>
      <c r="D56" s="1519">
        <v>10224.88156</v>
      </c>
      <c r="E56" s="1043">
        <v>7316</v>
      </c>
      <c r="F56" s="1044">
        <v>0.71550951050820777</v>
      </c>
      <c r="G56" s="1045">
        <v>21309862.339373641</v>
      </c>
      <c r="H56" s="1041">
        <v>2912.7750600565391</v>
      </c>
      <c r="I56" s="1516">
        <v>1220.56</v>
      </c>
      <c r="J56" s="1044">
        <v>0.11937155387450767</v>
      </c>
      <c r="K56" s="1045">
        <v>3555216.7273026095</v>
      </c>
      <c r="L56" s="1042">
        <v>5548</v>
      </c>
      <c r="M56" s="1041">
        <v>640.81051321243865</v>
      </c>
      <c r="N56" s="1516">
        <v>247.2</v>
      </c>
      <c r="O56" s="1044">
        <v>2.4176319163153222E-2</v>
      </c>
      <c r="P56" s="1045">
        <v>720037.99484597647</v>
      </c>
      <c r="Q56" s="1513">
        <v>4120</v>
      </c>
      <c r="R56" s="1041">
        <v>174.76650360339235</v>
      </c>
      <c r="S56" s="1516">
        <v>1227</v>
      </c>
      <c r="T56" s="1044">
        <v>0.12000139002099111</v>
      </c>
      <c r="U56" s="1045">
        <v>3573974.9986893735</v>
      </c>
      <c r="V56" s="1042">
        <v>818</v>
      </c>
      <c r="W56" s="1041">
        <v>4369.1625900848085</v>
      </c>
      <c r="X56" s="1516">
        <v>178.2</v>
      </c>
      <c r="Y56" s="1044">
        <v>1.7428074736544917E-2</v>
      </c>
      <c r="Z56" s="1045">
        <v>519056.51570207521</v>
      </c>
      <c r="AA56" s="1042">
        <v>297</v>
      </c>
      <c r="AB56" s="1041">
        <v>1747.6650360339233</v>
      </c>
      <c r="AC56" s="1042">
        <v>35.921559999999999</v>
      </c>
      <c r="AD56" s="1044">
        <v>3.5131516965953001E-3</v>
      </c>
      <c r="AE56" s="1045">
        <v>104631.42408632456</v>
      </c>
      <c r="AF56" s="1043">
        <v>7316</v>
      </c>
      <c r="AG56" s="1041">
        <v>14.301725544877606</v>
      </c>
      <c r="AH56" s="1036"/>
      <c r="AI56" s="1046">
        <v>29782780</v>
      </c>
      <c r="AJ56" s="1046">
        <v>0</v>
      </c>
      <c r="AK56" s="1046">
        <v>29782780</v>
      </c>
      <c r="AL56" s="1046">
        <v>0</v>
      </c>
    </row>
    <row r="57" spans="1:38" s="451" customFormat="1" ht="16.149999999999999" customHeight="1" x14ac:dyDescent="0.2">
      <c r="A57" s="1031">
        <v>51</v>
      </c>
      <c r="B57" s="1031" t="s">
        <v>54</v>
      </c>
      <c r="C57" s="1032">
        <v>31590333</v>
      </c>
      <c r="D57" s="1518">
        <v>11708.279999999999</v>
      </c>
      <c r="E57" s="1033">
        <v>7738</v>
      </c>
      <c r="F57" s="1034">
        <v>0.6608998076574869</v>
      </c>
      <c r="G57" s="1035">
        <v>20878045.00353596</v>
      </c>
      <c r="H57" s="1032">
        <v>2698.1190234603205</v>
      </c>
      <c r="I57" s="1515">
        <v>1330.34</v>
      </c>
      <c r="J57" s="1034">
        <v>0.11362386277062045</v>
      </c>
      <c r="K57" s="1035">
        <v>3589415.6616702024</v>
      </c>
      <c r="L57" s="1033">
        <v>6047</v>
      </c>
      <c r="M57" s="1032">
        <v>593.58618516127046</v>
      </c>
      <c r="N57" s="1515">
        <v>304.44</v>
      </c>
      <c r="O57" s="1034">
        <v>2.6002111326343412E-2</v>
      </c>
      <c r="P57" s="1035">
        <v>821415.35550226003</v>
      </c>
      <c r="Q57" s="1512">
        <v>5074</v>
      </c>
      <c r="R57" s="1032">
        <v>161.88714140761925</v>
      </c>
      <c r="S57" s="1515">
        <v>2029.5</v>
      </c>
      <c r="T57" s="1034">
        <v>0.17333886787811703</v>
      </c>
      <c r="U57" s="1035">
        <v>5475832.55811272</v>
      </c>
      <c r="V57" s="1033">
        <v>1353</v>
      </c>
      <c r="W57" s="1032">
        <v>4047.1785351904805</v>
      </c>
      <c r="X57" s="1515">
        <v>306</v>
      </c>
      <c r="Y57" s="1034">
        <v>2.6135350367432281E-2</v>
      </c>
      <c r="Z57" s="1035">
        <v>825624.42117885815</v>
      </c>
      <c r="AA57" s="1033">
        <v>510</v>
      </c>
      <c r="AB57" s="1032">
        <v>1618.8714140761924</v>
      </c>
      <c r="AC57" s="1033">
        <v>0</v>
      </c>
      <c r="AD57" s="1034">
        <v>0</v>
      </c>
      <c r="AE57" s="1035">
        <v>0</v>
      </c>
      <c r="AF57" s="1033">
        <v>7738</v>
      </c>
      <c r="AG57" s="1032">
        <v>0</v>
      </c>
      <c r="AH57" s="1036"/>
      <c r="AI57" s="1039">
        <v>31590333</v>
      </c>
      <c r="AJ57" s="1038">
        <v>0</v>
      </c>
      <c r="AK57" s="1039">
        <v>31590333.000000004</v>
      </c>
      <c r="AL57" s="1038">
        <v>0</v>
      </c>
    </row>
    <row r="58" spans="1:38" s="451" customFormat="1" ht="16.149999999999999" customHeight="1" x14ac:dyDescent="0.2">
      <c r="A58" s="1031">
        <v>52</v>
      </c>
      <c r="B58" s="1031" t="s">
        <v>55</v>
      </c>
      <c r="C58" s="1032">
        <v>148812042</v>
      </c>
      <c r="D58" s="1518">
        <v>54390.15</v>
      </c>
      <c r="E58" s="1033">
        <v>37085</v>
      </c>
      <c r="F58" s="1034">
        <v>0.68183301572067734</v>
      </c>
      <c r="G58" s="1035">
        <v>101464963.3724121</v>
      </c>
      <c r="H58" s="1032">
        <v>2736.0108769694511</v>
      </c>
      <c r="I58" s="1515">
        <v>4385.92</v>
      </c>
      <c r="J58" s="1034">
        <v>8.063813024968676E-2</v>
      </c>
      <c r="K58" s="1035">
        <v>11999924.825517857</v>
      </c>
      <c r="L58" s="1033">
        <v>19936</v>
      </c>
      <c r="M58" s="1032">
        <v>601.92239293327941</v>
      </c>
      <c r="N58" s="1515">
        <v>863.73</v>
      </c>
      <c r="O58" s="1034">
        <v>1.588026508476259E-2</v>
      </c>
      <c r="P58" s="1035">
        <v>2363174.6747648241</v>
      </c>
      <c r="Q58" s="1512">
        <v>14395.5</v>
      </c>
      <c r="R58" s="1032">
        <v>164.16065261816706</v>
      </c>
      <c r="S58" s="1515">
        <v>10597.5</v>
      </c>
      <c r="T58" s="1034">
        <v>0.19484226463799051</v>
      </c>
      <c r="U58" s="1035">
        <v>28994875.268683758</v>
      </c>
      <c r="V58" s="1033">
        <v>7065</v>
      </c>
      <c r="W58" s="1032">
        <v>4104.0163154541769</v>
      </c>
      <c r="X58" s="1515">
        <v>1458</v>
      </c>
      <c r="Y58" s="1034">
        <v>2.6806324306882772E-2</v>
      </c>
      <c r="Z58" s="1035">
        <v>3989103.8586214599</v>
      </c>
      <c r="AA58" s="1033">
        <v>2430</v>
      </c>
      <c r="AB58" s="1032">
        <v>1641.6065261816707</v>
      </c>
      <c r="AC58" s="1033">
        <v>0</v>
      </c>
      <c r="AD58" s="1034">
        <v>0</v>
      </c>
      <c r="AE58" s="1035">
        <v>0</v>
      </c>
      <c r="AF58" s="1033">
        <v>37085</v>
      </c>
      <c r="AG58" s="1032">
        <v>0</v>
      </c>
      <c r="AH58" s="1036"/>
      <c r="AI58" s="1039">
        <v>148812042</v>
      </c>
      <c r="AJ58" s="1038">
        <v>0</v>
      </c>
      <c r="AK58" s="1039">
        <v>148812042</v>
      </c>
      <c r="AL58" s="1038">
        <v>0</v>
      </c>
    </row>
    <row r="59" spans="1:38" s="451" customFormat="1" ht="16.149999999999999" customHeight="1" x14ac:dyDescent="0.2">
      <c r="A59" s="1031">
        <v>53</v>
      </c>
      <c r="B59" s="1031" t="s">
        <v>56</v>
      </c>
      <c r="C59" s="1032">
        <v>83687407</v>
      </c>
      <c r="D59" s="1518">
        <v>27147.03</v>
      </c>
      <c r="E59" s="1033">
        <v>19088</v>
      </c>
      <c r="F59" s="1034">
        <v>0.70313400766124323</v>
      </c>
      <c r="G59" s="1035">
        <v>58843461.874687582</v>
      </c>
      <c r="H59" s="1032">
        <v>3082.7463262095339</v>
      </c>
      <c r="I59" s="1515">
        <v>3221.68</v>
      </c>
      <c r="J59" s="1034">
        <v>0.11867522892927881</v>
      </c>
      <c r="K59" s="1035">
        <v>9931622.1842227299</v>
      </c>
      <c r="L59" s="1033">
        <v>14644</v>
      </c>
      <c r="M59" s="1032">
        <v>678.20419176609732</v>
      </c>
      <c r="N59" s="1515">
        <v>648.75</v>
      </c>
      <c r="O59" s="1034">
        <v>2.3897641841483214E-2</v>
      </c>
      <c r="P59" s="1035">
        <v>1999931.6791284352</v>
      </c>
      <c r="Q59" s="1512">
        <v>10812.5</v>
      </c>
      <c r="R59" s="1032">
        <v>184.96477957257204</v>
      </c>
      <c r="S59" s="1515">
        <v>3906</v>
      </c>
      <c r="T59" s="1034">
        <v>0.14388314301785499</v>
      </c>
      <c r="U59" s="1035">
        <v>12041207.150174439</v>
      </c>
      <c r="V59" s="1033">
        <v>2604</v>
      </c>
      <c r="W59" s="1032">
        <v>4624.1194893143011</v>
      </c>
      <c r="X59" s="1515">
        <v>282.59999999999997</v>
      </c>
      <c r="Y59" s="1034">
        <v>1.0409978550139738E-2</v>
      </c>
      <c r="Z59" s="1035">
        <v>871184.11178681417</v>
      </c>
      <c r="AA59" s="1033">
        <v>471</v>
      </c>
      <c r="AB59" s="1032">
        <v>1849.64779572572</v>
      </c>
      <c r="AC59" s="1033">
        <v>0</v>
      </c>
      <c r="AD59" s="1034">
        <v>0</v>
      </c>
      <c r="AE59" s="1035">
        <v>0</v>
      </c>
      <c r="AF59" s="1033">
        <v>19088</v>
      </c>
      <c r="AG59" s="1032">
        <v>0</v>
      </c>
      <c r="AH59" s="1036"/>
      <c r="AI59" s="1039">
        <v>83687407</v>
      </c>
      <c r="AJ59" s="1038">
        <v>0</v>
      </c>
      <c r="AK59" s="1039">
        <v>83687407</v>
      </c>
      <c r="AL59" s="1038">
        <v>0</v>
      </c>
    </row>
    <row r="60" spans="1:38" s="451" customFormat="1" ht="16.149999999999999" customHeight="1" x14ac:dyDescent="0.2">
      <c r="A60" s="1031">
        <v>54</v>
      </c>
      <c r="B60" s="1031" t="s">
        <v>57</v>
      </c>
      <c r="C60" s="1032">
        <v>1639647</v>
      </c>
      <c r="D60" s="1518">
        <v>701.67775000000006</v>
      </c>
      <c r="E60" s="1033">
        <v>403</v>
      </c>
      <c r="F60" s="1034">
        <v>0.57433772126877325</v>
      </c>
      <c r="G60" s="1035">
        <v>941711.1216651802</v>
      </c>
      <c r="H60" s="1032">
        <v>2336.7521629408939</v>
      </c>
      <c r="I60" s="1515">
        <v>84.92</v>
      </c>
      <c r="J60" s="1034">
        <v>0.12102421660085416</v>
      </c>
      <c r="K60" s="1035">
        <v>198436.99367694074</v>
      </c>
      <c r="L60" s="1033">
        <v>386</v>
      </c>
      <c r="M60" s="1032">
        <v>514.0854758469967</v>
      </c>
      <c r="N60" s="1515">
        <v>18.989999999999998</v>
      </c>
      <c r="O60" s="1034">
        <v>2.706370552579157E-2</v>
      </c>
      <c r="P60" s="1035">
        <v>44374.923574247572</v>
      </c>
      <c r="Q60" s="1512">
        <v>316.5</v>
      </c>
      <c r="R60" s="1032">
        <v>140.20512977645362</v>
      </c>
      <c r="S60" s="1515">
        <v>112.5</v>
      </c>
      <c r="T60" s="1034">
        <v>0.16033000903904962</v>
      </c>
      <c r="U60" s="1035">
        <v>262884.61833085062</v>
      </c>
      <c r="V60" s="1033">
        <v>75</v>
      </c>
      <c r="W60" s="1032">
        <v>3505.1282444113417</v>
      </c>
      <c r="X60" s="1515">
        <v>6</v>
      </c>
      <c r="Y60" s="1034">
        <v>8.5509338154159797E-3</v>
      </c>
      <c r="Z60" s="1035">
        <v>14020.512977645365</v>
      </c>
      <c r="AA60" s="1033">
        <v>10</v>
      </c>
      <c r="AB60" s="1032">
        <v>1402.0512977645365</v>
      </c>
      <c r="AC60" s="1033">
        <v>76.267750000000007</v>
      </c>
      <c r="AD60" s="1034">
        <v>0.10869341375011535</v>
      </c>
      <c r="AE60" s="1035">
        <v>178218.82977513538</v>
      </c>
      <c r="AF60" s="1033">
        <v>403</v>
      </c>
      <c r="AG60" s="1032">
        <v>442.23034683656425</v>
      </c>
      <c r="AH60" s="1036"/>
      <c r="AI60" s="1039">
        <v>1639647</v>
      </c>
      <c r="AJ60" s="1038">
        <v>0</v>
      </c>
      <c r="AK60" s="1039">
        <v>1639647</v>
      </c>
      <c r="AL60" s="1038">
        <v>0</v>
      </c>
    </row>
    <row r="61" spans="1:38" s="452" customFormat="1" ht="16.149999999999999" customHeight="1" x14ac:dyDescent="0.2">
      <c r="A61" s="1040">
        <v>55</v>
      </c>
      <c r="B61" s="1040" t="s">
        <v>58</v>
      </c>
      <c r="C61" s="1041">
        <v>61430258</v>
      </c>
      <c r="D61" s="1519">
        <v>22889.489999999998</v>
      </c>
      <c r="E61" s="1043">
        <v>16389</v>
      </c>
      <c r="F61" s="1044">
        <v>0.71600546801173826</v>
      </c>
      <c r="G61" s="1045">
        <v>43984400.629371829</v>
      </c>
      <c r="H61" s="1041">
        <v>2683.7757416176601</v>
      </c>
      <c r="I61" s="1516">
        <v>2670.36</v>
      </c>
      <c r="J61" s="1044">
        <v>0.11666314976873667</v>
      </c>
      <c r="K61" s="1045">
        <v>7166647.3893861333</v>
      </c>
      <c r="L61" s="1042">
        <v>12138</v>
      </c>
      <c r="M61" s="1041">
        <v>590.4306631558851</v>
      </c>
      <c r="N61" s="1516">
        <v>440.43</v>
      </c>
      <c r="O61" s="1044">
        <v>1.9241582053597526E-2</v>
      </c>
      <c r="P61" s="1045">
        <v>1182015.3498806658</v>
      </c>
      <c r="Q61" s="1513">
        <v>7340.5</v>
      </c>
      <c r="R61" s="1041">
        <v>161.02654449705958</v>
      </c>
      <c r="S61" s="1516">
        <v>3022.5</v>
      </c>
      <c r="T61" s="1044">
        <v>0.13204750302431378</v>
      </c>
      <c r="U61" s="1045">
        <v>8111712.1790393759</v>
      </c>
      <c r="V61" s="1042">
        <v>2015</v>
      </c>
      <c r="W61" s="1041">
        <v>4025.6636124264892</v>
      </c>
      <c r="X61" s="1516">
        <v>367.2</v>
      </c>
      <c r="Y61" s="1044">
        <v>1.6042297141613902E-2</v>
      </c>
      <c r="Z61" s="1045">
        <v>985482.45232200448</v>
      </c>
      <c r="AA61" s="1042">
        <v>612</v>
      </c>
      <c r="AB61" s="1041">
        <v>1610.2654449705956</v>
      </c>
      <c r="AC61" s="1042">
        <v>0</v>
      </c>
      <c r="AD61" s="1044">
        <v>0</v>
      </c>
      <c r="AE61" s="1045">
        <v>0</v>
      </c>
      <c r="AF61" s="1043">
        <v>16389</v>
      </c>
      <c r="AG61" s="1041">
        <v>0</v>
      </c>
      <c r="AH61" s="1036"/>
      <c r="AI61" s="1046">
        <v>61430258.000000007</v>
      </c>
      <c r="AJ61" s="1046">
        <v>0</v>
      </c>
      <c r="AK61" s="1046">
        <v>61430258.000000007</v>
      </c>
      <c r="AL61" s="1046">
        <v>0</v>
      </c>
    </row>
    <row r="62" spans="1:38" s="451" customFormat="1" ht="16.149999999999999" customHeight="1" x14ac:dyDescent="0.2">
      <c r="A62" s="1031">
        <v>56</v>
      </c>
      <c r="B62" s="1031" t="s">
        <v>59</v>
      </c>
      <c r="C62" s="1032">
        <v>13808977</v>
      </c>
      <c r="D62" s="1518">
        <v>4452.84422</v>
      </c>
      <c r="E62" s="1033">
        <v>2926</v>
      </c>
      <c r="F62" s="1034">
        <v>0.65710809887708133</v>
      </c>
      <c r="G62" s="1035">
        <v>9073990.6239073426</v>
      </c>
      <c r="H62" s="1032">
        <v>3101.1587914925981</v>
      </c>
      <c r="I62" s="1515">
        <v>501.38</v>
      </c>
      <c r="J62" s="1034">
        <v>0.11259769604066679</v>
      </c>
      <c r="K62" s="1035">
        <v>1554858.9948785587</v>
      </c>
      <c r="L62" s="1033">
        <v>2279</v>
      </c>
      <c r="M62" s="1032">
        <v>682.25493412837147</v>
      </c>
      <c r="N62" s="1515">
        <v>75.179999999999993</v>
      </c>
      <c r="O62" s="1034">
        <v>1.6883590865884816E-2</v>
      </c>
      <c r="P62" s="1035">
        <v>233145.11794441351</v>
      </c>
      <c r="Q62" s="1512">
        <v>1253</v>
      </c>
      <c r="R62" s="1032">
        <v>186.06952748955587</v>
      </c>
      <c r="S62" s="1515">
        <v>570</v>
      </c>
      <c r="T62" s="1034">
        <v>0.12800807120982102</v>
      </c>
      <c r="U62" s="1035">
        <v>1767660.5111507806</v>
      </c>
      <c r="V62" s="1033">
        <v>380</v>
      </c>
      <c r="W62" s="1032">
        <v>4651.738187238896</v>
      </c>
      <c r="X62" s="1515">
        <v>23.4</v>
      </c>
      <c r="Y62" s="1034">
        <v>5.2550681865084423E-3</v>
      </c>
      <c r="Z62" s="1035">
        <v>72567.115720926784</v>
      </c>
      <c r="AA62" s="1033">
        <v>39</v>
      </c>
      <c r="AB62" s="1032">
        <v>1860.6952748955587</v>
      </c>
      <c r="AC62" s="1033">
        <v>356.88421999999997</v>
      </c>
      <c r="AD62" s="1034">
        <v>8.0147474820037604E-2</v>
      </c>
      <c r="AE62" s="1035">
        <v>1106754.6363979783</v>
      </c>
      <c r="AF62" s="1033">
        <v>2926</v>
      </c>
      <c r="AG62" s="1032">
        <v>378.24833779835211</v>
      </c>
      <c r="AH62" s="1036"/>
      <c r="AI62" s="1039">
        <v>13808977</v>
      </c>
      <c r="AJ62" s="1038">
        <v>0</v>
      </c>
      <c r="AK62" s="1039">
        <v>13808977.000000002</v>
      </c>
      <c r="AL62" s="1038">
        <v>0</v>
      </c>
    </row>
    <row r="63" spans="1:38" s="451" customFormat="1" ht="16.149999999999999" customHeight="1" x14ac:dyDescent="0.2">
      <c r="A63" s="1031">
        <v>57</v>
      </c>
      <c r="B63" s="1031" t="s">
        <v>60</v>
      </c>
      <c r="C63" s="1032">
        <v>40562318</v>
      </c>
      <c r="D63" s="1518">
        <v>12808.78</v>
      </c>
      <c r="E63" s="1033">
        <v>9285</v>
      </c>
      <c r="F63" s="1034">
        <v>0.72489339343793868</v>
      </c>
      <c r="G63" s="1035">
        <v>29403356.340728782</v>
      </c>
      <c r="H63" s="1032">
        <v>3166.7588950704126</v>
      </c>
      <c r="I63" s="1515">
        <v>1342</v>
      </c>
      <c r="J63" s="1034">
        <v>0.10477188303647966</v>
      </c>
      <c r="K63" s="1035">
        <v>4249790.437184494</v>
      </c>
      <c r="L63" s="1033">
        <v>6100</v>
      </c>
      <c r="M63" s="1032">
        <v>696.68695691549078</v>
      </c>
      <c r="N63" s="1515">
        <v>247.38</v>
      </c>
      <c r="O63" s="1034">
        <v>1.9313314773147794E-2</v>
      </c>
      <c r="P63" s="1035">
        <v>783392.81546251872</v>
      </c>
      <c r="Q63" s="1512">
        <v>4123</v>
      </c>
      <c r="R63" s="1032">
        <v>190.00553370422477</v>
      </c>
      <c r="S63" s="1515">
        <v>1809</v>
      </c>
      <c r="T63" s="1034">
        <v>0.14123124919000873</v>
      </c>
      <c r="U63" s="1035">
        <v>5728666.8411823763</v>
      </c>
      <c r="V63" s="1033">
        <v>1206</v>
      </c>
      <c r="W63" s="1032">
        <v>4750.1383426056191</v>
      </c>
      <c r="X63" s="1515">
        <v>125.39999999999999</v>
      </c>
      <c r="Y63" s="1034">
        <v>9.7901595624251478E-3</v>
      </c>
      <c r="Z63" s="1035">
        <v>397111.56544182968</v>
      </c>
      <c r="AA63" s="1033">
        <v>209</v>
      </c>
      <c r="AB63" s="1032">
        <v>1900.0553370422472</v>
      </c>
      <c r="AC63" s="1033">
        <v>0</v>
      </c>
      <c r="AD63" s="1034">
        <v>0</v>
      </c>
      <c r="AE63" s="1035">
        <v>0</v>
      </c>
      <c r="AF63" s="1033">
        <v>9285</v>
      </c>
      <c r="AG63" s="1032">
        <v>0</v>
      </c>
      <c r="AH63" s="1036"/>
      <c r="AI63" s="1039">
        <v>40562318</v>
      </c>
      <c r="AJ63" s="1038">
        <v>0</v>
      </c>
      <c r="AK63" s="1039">
        <v>40562318</v>
      </c>
      <c r="AL63" s="1038">
        <v>0</v>
      </c>
    </row>
    <row r="64" spans="1:38" s="451" customFormat="1" ht="16.149999999999999" customHeight="1" x14ac:dyDescent="0.2">
      <c r="A64" s="1031">
        <v>58</v>
      </c>
      <c r="B64" s="1031" t="s">
        <v>61</v>
      </c>
      <c r="C64" s="1032">
        <v>36114815</v>
      </c>
      <c r="D64" s="1518">
        <v>10767.76</v>
      </c>
      <c r="E64" s="1033">
        <v>7709</v>
      </c>
      <c r="F64" s="1034">
        <v>0.71593349034525289</v>
      </c>
      <c r="G64" s="1035">
        <v>25855805.556123093</v>
      </c>
      <c r="H64" s="1032">
        <v>3353.9765930889989</v>
      </c>
      <c r="I64" s="1515">
        <v>1175.9000000000001</v>
      </c>
      <c r="J64" s="1034">
        <v>0.10920562865442766</v>
      </c>
      <c r="K64" s="1035">
        <v>3943941.075813354</v>
      </c>
      <c r="L64" s="1033">
        <v>5345</v>
      </c>
      <c r="M64" s="1032">
        <v>737.87485047957978</v>
      </c>
      <c r="N64" s="1515">
        <v>181.85999999999999</v>
      </c>
      <c r="O64" s="1034">
        <v>1.6889306596729495E-2</v>
      </c>
      <c r="P64" s="1035">
        <v>609954.18321916531</v>
      </c>
      <c r="Q64" s="1512">
        <v>3031</v>
      </c>
      <c r="R64" s="1032">
        <v>201.23859558533994</v>
      </c>
      <c r="S64" s="1515">
        <v>1626</v>
      </c>
      <c r="T64" s="1034">
        <v>0.15100633743694139</v>
      </c>
      <c r="U64" s="1035">
        <v>5453565.9403627124</v>
      </c>
      <c r="V64" s="1033">
        <v>1084</v>
      </c>
      <c r="W64" s="1032">
        <v>5030.9648896334984</v>
      </c>
      <c r="X64" s="1515">
        <v>75</v>
      </c>
      <c r="Y64" s="1034">
        <v>6.9652369666485881E-3</v>
      </c>
      <c r="Z64" s="1035">
        <v>251548.24448167492</v>
      </c>
      <c r="AA64" s="1033">
        <v>125</v>
      </c>
      <c r="AB64" s="1032">
        <v>2012.3859558533993</v>
      </c>
      <c r="AC64" s="1033">
        <v>0</v>
      </c>
      <c r="AD64" s="1034">
        <v>0</v>
      </c>
      <c r="AE64" s="1035">
        <v>0</v>
      </c>
      <c r="AF64" s="1033">
        <v>7709</v>
      </c>
      <c r="AG64" s="1032">
        <v>0</v>
      </c>
      <c r="AH64" s="1036"/>
      <c r="AI64" s="1039">
        <v>36114815</v>
      </c>
      <c r="AJ64" s="1038">
        <v>0</v>
      </c>
      <c r="AK64" s="1039">
        <v>36114815</v>
      </c>
      <c r="AL64" s="1038">
        <v>0</v>
      </c>
    </row>
    <row r="65" spans="1:38" s="451" customFormat="1" ht="16.149999999999999" customHeight="1" x14ac:dyDescent="0.2">
      <c r="A65" s="1031">
        <v>59</v>
      </c>
      <c r="B65" s="1031" t="s">
        <v>62</v>
      </c>
      <c r="C65" s="1032">
        <v>27958175</v>
      </c>
      <c r="D65" s="1518">
        <v>7815.2854000000007</v>
      </c>
      <c r="E65" s="1033">
        <v>4820</v>
      </c>
      <c r="F65" s="1034">
        <v>0.61674011290745689</v>
      </c>
      <c r="G65" s="1035">
        <v>17242928.006186437</v>
      </c>
      <c r="H65" s="1032">
        <v>3577.3709556403396</v>
      </c>
      <c r="I65" s="1515">
        <v>789.36</v>
      </c>
      <c r="J65" s="1034">
        <v>0.10100206961091913</v>
      </c>
      <c r="K65" s="1035">
        <v>2823833.5375442589</v>
      </c>
      <c r="L65" s="1033">
        <v>3588</v>
      </c>
      <c r="M65" s="1032">
        <v>787.02161024087479</v>
      </c>
      <c r="N65" s="1515">
        <v>175.44</v>
      </c>
      <c r="O65" s="1034">
        <v>2.2448316474789263E-2</v>
      </c>
      <c r="P65" s="1035">
        <v>627613.96045754128</v>
      </c>
      <c r="Q65" s="1512">
        <v>2924</v>
      </c>
      <c r="R65" s="1032">
        <v>214.64225733842042</v>
      </c>
      <c r="S65" s="1515">
        <v>1476</v>
      </c>
      <c r="T65" s="1034">
        <v>0.18886066528037476</v>
      </c>
      <c r="U65" s="1035">
        <v>5280199.5305251414</v>
      </c>
      <c r="V65" s="1033">
        <v>984</v>
      </c>
      <c r="W65" s="1032">
        <v>5366.0564334605097</v>
      </c>
      <c r="X65" s="1515">
        <v>210</v>
      </c>
      <c r="Y65" s="1034">
        <v>2.6870419856963892E-2</v>
      </c>
      <c r="Z65" s="1035">
        <v>751247.90068447147</v>
      </c>
      <c r="AA65" s="1033">
        <v>350</v>
      </c>
      <c r="AB65" s="1032">
        <v>2146.422573384204</v>
      </c>
      <c r="AC65" s="1033">
        <v>344.48540000000003</v>
      </c>
      <c r="AD65" s="1034">
        <v>4.407841586949595E-2</v>
      </c>
      <c r="AE65" s="1035">
        <v>1232352.064602145</v>
      </c>
      <c r="AF65" s="1033">
        <v>4820</v>
      </c>
      <c r="AG65" s="1032">
        <v>255.67470219961515</v>
      </c>
      <c r="AH65" s="1036"/>
      <c r="AI65" s="1039">
        <v>27958174.999999993</v>
      </c>
      <c r="AJ65" s="1038">
        <v>0</v>
      </c>
      <c r="AK65" s="1039">
        <v>27958174.999999993</v>
      </c>
      <c r="AL65" s="1038">
        <v>0</v>
      </c>
    </row>
    <row r="66" spans="1:38" s="452" customFormat="1" ht="16.149999999999999" customHeight="1" x14ac:dyDescent="0.2">
      <c r="A66" s="1040">
        <v>60</v>
      </c>
      <c r="B66" s="1040" t="s">
        <v>63</v>
      </c>
      <c r="C66" s="1041">
        <v>24861512</v>
      </c>
      <c r="D66" s="1519">
        <v>8380.258170000001</v>
      </c>
      <c r="E66" s="1043">
        <v>5557</v>
      </c>
      <c r="F66" s="1044">
        <v>0.66310606275749129</v>
      </c>
      <c r="G66" s="1045">
        <v>16485819.336518122</v>
      </c>
      <c r="H66" s="1041">
        <v>2966.6761447756203</v>
      </c>
      <c r="I66" s="1516">
        <v>908.6</v>
      </c>
      <c r="J66" s="1044">
        <v>0.10842148076686281</v>
      </c>
      <c r="K66" s="1045">
        <v>2695521.9451431287</v>
      </c>
      <c r="L66" s="1042">
        <v>4130</v>
      </c>
      <c r="M66" s="1041">
        <v>652.66875185063645</v>
      </c>
      <c r="N66" s="1516">
        <v>153.75</v>
      </c>
      <c r="O66" s="1044">
        <v>1.8346690147375253E-2</v>
      </c>
      <c r="P66" s="1045">
        <v>456126.45725925162</v>
      </c>
      <c r="Q66" s="1513">
        <v>2562.5</v>
      </c>
      <c r="R66" s="1041">
        <v>178.00056868653721</v>
      </c>
      <c r="S66" s="1516">
        <v>1281</v>
      </c>
      <c r="T66" s="1044">
        <v>0.15285925254496066</v>
      </c>
      <c r="U66" s="1045">
        <v>3800312.1414575698</v>
      </c>
      <c r="V66" s="1042">
        <v>854</v>
      </c>
      <c r="W66" s="1041">
        <v>4450.0142171634307</v>
      </c>
      <c r="X66" s="1516">
        <v>192</v>
      </c>
      <c r="Y66" s="1044">
        <v>2.2910988671844219E-2</v>
      </c>
      <c r="Z66" s="1045">
        <v>569601.81979691912</v>
      </c>
      <c r="AA66" s="1042">
        <v>320</v>
      </c>
      <c r="AB66" s="1041">
        <v>1780.0056868653724</v>
      </c>
      <c r="AC66" s="1042">
        <v>287.90816999999998</v>
      </c>
      <c r="AD66" s="1044">
        <v>3.4355525111465626E-2</v>
      </c>
      <c r="AE66" s="1045">
        <v>854130.29982500395</v>
      </c>
      <c r="AF66" s="1043">
        <v>5557</v>
      </c>
      <c r="AG66" s="1041">
        <v>153.70349106082489</v>
      </c>
      <c r="AH66" s="1036"/>
      <c r="AI66" s="1046">
        <v>24861511.999999996</v>
      </c>
      <c r="AJ66" s="1046">
        <v>0</v>
      </c>
      <c r="AK66" s="1046">
        <v>24861511.999999996</v>
      </c>
      <c r="AL66" s="1046">
        <v>0</v>
      </c>
    </row>
    <row r="67" spans="1:38" s="451" customFormat="1" ht="16.149999999999999" customHeight="1" x14ac:dyDescent="0.2">
      <c r="A67" s="1031">
        <v>61</v>
      </c>
      <c r="B67" s="1031" t="s">
        <v>64</v>
      </c>
      <c r="C67" s="1032">
        <v>10968619</v>
      </c>
      <c r="D67" s="1518">
        <v>5823.6518100000003</v>
      </c>
      <c r="E67" s="1033">
        <v>3889</v>
      </c>
      <c r="F67" s="1034">
        <v>0.6677940451937836</v>
      </c>
      <c r="G67" s="1035">
        <v>7324778.4521993939</v>
      </c>
      <c r="H67" s="1032">
        <v>1883.4606459756735</v>
      </c>
      <c r="I67" s="1515">
        <v>614.46</v>
      </c>
      <c r="J67" s="1034">
        <v>0.10551111571349249</v>
      </c>
      <c r="K67" s="1035">
        <v>1157311.2285262123</v>
      </c>
      <c r="L67" s="1033">
        <v>2793</v>
      </c>
      <c r="M67" s="1032">
        <v>414.36134211464815</v>
      </c>
      <c r="N67" s="1515">
        <v>98.82</v>
      </c>
      <c r="O67" s="1034">
        <v>1.6968734262290997E-2</v>
      </c>
      <c r="P67" s="1035">
        <v>186123.58103531602</v>
      </c>
      <c r="Q67" s="1512">
        <v>1647</v>
      </c>
      <c r="R67" s="1032">
        <v>113.00763875854039</v>
      </c>
      <c r="S67" s="1515">
        <v>736.5</v>
      </c>
      <c r="T67" s="1034">
        <v>0.12646703890080269</v>
      </c>
      <c r="U67" s="1035">
        <v>1387168.7657610835</v>
      </c>
      <c r="V67" s="1033">
        <v>491</v>
      </c>
      <c r="W67" s="1032">
        <v>2825.1909689635099</v>
      </c>
      <c r="X67" s="1515">
        <v>110.39999999999999</v>
      </c>
      <c r="Y67" s="1034">
        <v>1.8957177317920727E-2</v>
      </c>
      <c r="Z67" s="1035">
        <v>207934.05531571433</v>
      </c>
      <c r="AA67" s="1033">
        <v>184</v>
      </c>
      <c r="AB67" s="1032">
        <v>1130.0763875854041</v>
      </c>
      <c r="AC67" s="1033">
        <v>374.47181</v>
      </c>
      <c r="AD67" s="1034">
        <v>6.4301888611709421E-2</v>
      </c>
      <c r="AE67" s="1035">
        <v>705302.9171622796</v>
      </c>
      <c r="AF67" s="1033">
        <v>3889</v>
      </c>
      <c r="AG67" s="1032">
        <v>181.35842560099758</v>
      </c>
      <c r="AH67" s="1036"/>
      <c r="AI67" s="1039">
        <v>10968619</v>
      </c>
      <c r="AJ67" s="1038">
        <v>0</v>
      </c>
      <c r="AK67" s="1039">
        <v>10968619</v>
      </c>
      <c r="AL67" s="1038">
        <v>0</v>
      </c>
    </row>
    <row r="68" spans="1:38" s="451" customFormat="1" ht="16.149999999999999" customHeight="1" x14ac:dyDescent="0.2">
      <c r="A68" s="1031">
        <v>62</v>
      </c>
      <c r="B68" s="1031" t="s">
        <v>65</v>
      </c>
      <c r="C68" s="1032">
        <v>9431042</v>
      </c>
      <c r="D68" s="1518">
        <v>2856.0153700000001</v>
      </c>
      <c r="E68" s="1033">
        <v>1837</v>
      </c>
      <c r="F68" s="1034">
        <v>0.6432038214136081</v>
      </c>
      <c r="G68" s="1035">
        <v>6066082.2543122377</v>
      </c>
      <c r="H68" s="1032">
        <v>3302.1678031095471</v>
      </c>
      <c r="I68" s="1515">
        <v>307.12</v>
      </c>
      <c r="J68" s="1034">
        <v>0.1075344352926224</v>
      </c>
      <c r="K68" s="1035">
        <v>1014161.7756910041</v>
      </c>
      <c r="L68" s="1033">
        <v>1396</v>
      </c>
      <c r="M68" s="1032">
        <v>726.47691668410039</v>
      </c>
      <c r="N68" s="1515">
        <v>46.89</v>
      </c>
      <c r="O68" s="1034">
        <v>1.6417978871031077E-2</v>
      </c>
      <c r="P68" s="1035">
        <v>154838.64828780666</v>
      </c>
      <c r="Q68" s="1512">
        <v>781.5</v>
      </c>
      <c r="R68" s="1032">
        <v>198.13006818657283</v>
      </c>
      <c r="S68" s="1515">
        <v>387</v>
      </c>
      <c r="T68" s="1034">
        <v>0.13550347244804919</v>
      </c>
      <c r="U68" s="1035">
        <v>1277938.9398033947</v>
      </c>
      <c r="V68" s="1033">
        <v>258</v>
      </c>
      <c r="W68" s="1032">
        <v>4953.2517046643206</v>
      </c>
      <c r="X68" s="1515">
        <v>0.6</v>
      </c>
      <c r="Y68" s="1034">
        <v>2.1008290302023129E-4</v>
      </c>
      <c r="Z68" s="1035">
        <v>1981.3006818657282</v>
      </c>
      <c r="AA68" s="1033">
        <v>1</v>
      </c>
      <c r="AB68" s="1032">
        <v>1981.3006818657282</v>
      </c>
      <c r="AC68" s="1033">
        <v>277.40537</v>
      </c>
      <c r="AD68" s="1034">
        <v>9.7130209071668971E-2</v>
      </c>
      <c r="AE68" s="1035">
        <v>916039.08122369112</v>
      </c>
      <c r="AF68" s="1033">
        <v>1837</v>
      </c>
      <c r="AG68" s="1032">
        <v>498.66035994757272</v>
      </c>
      <c r="AH68" s="1036"/>
      <c r="AI68" s="1039">
        <v>9431042</v>
      </c>
      <c r="AJ68" s="1038">
        <v>0</v>
      </c>
      <c r="AK68" s="1039">
        <v>9431042</v>
      </c>
      <c r="AL68" s="1038">
        <v>0</v>
      </c>
    </row>
    <row r="69" spans="1:38" s="451" customFormat="1" ht="16.149999999999999" customHeight="1" x14ac:dyDescent="0.2">
      <c r="A69" s="1031">
        <v>63</v>
      </c>
      <c r="B69" s="1031" t="s">
        <v>66</v>
      </c>
      <c r="C69" s="1032">
        <v>5644354</v>
      </c>
      <c r="D69" s="1518">
        <v>3213.8132699999996</v>
      </c>
      <c r="E69" s="1033">
        <v>2069</v>
      </c>
      <c r="F69" s="1034">
        <v>0.643783513906519</v>
      </c>
      <c r="G69" s="1035">
        <v>3633742.0518523161</v>
      </c>
      <c r="H69" s="1032">
        <v>1756.2793870721682</v>
      </c>
      <c r="I69" s="1515">
        <v>221.76</v>
      </c>
      <c r="J69" s="1034">
        <v>6.9002142118854345E-2</v>
      </c>
      <c r="K69" s="1035">
        <v>389472.51687712403</v>
      </c>
      <c r="L69" s="1033">
        <v>1008</v>
      </c>
      <c r="M69" s="1032">
        <v>386.38146515587704</v>
      </c>
      <c r="N69" s="1515">
        <v>78.3</v>
      </c>
      <c r="O69" s="1034">
        <v>2.4363581024108474E-2</v>
      </c>
      <c r="P69" s="1035">
        <v>137516.67600775076</v>
      </c>
      <c r="Q69" s="1512">
        <v>1305</v>
      </c>
      <c r="R69" s="1032">
        <v>105.37676322433009</v>
      </c>
      <c r="S69" s="1515">
        <v>466.5</v>
      </c>
      <c r="T69" s="1034">
        <v>0.14515466855359646</v>
      </c>
      <c r="U69" s="1035">
        <v>819304.33406916645</v>
      </c>
      <c r="V69" s="1033">
        <v>311</v>
      </c>
      <c r="W69" s="1032">
        <v>2634.4190806082524</v>
      </c>
      <c r="X69" s="1515">
        <v>78.599999999999994</v>
      </c>
      <c r="Y69" s="1034">
        <v>2.4456928077840692E-2</v>
      </c>
      <c r="Z69" s="1035">
        <v>138043.55982387241</v>
      </c>
      <c r="AA69" s="1033">
        <v>131</v>
      </c>
      <c r="AB69" s="1032">
        <v>1053.7676322433008</v>
      </c>
      <c r="AC69" s="1033">
        <v>299.65326999999996</v>
      </c>
      <c r="AD69" s="1034">
        <v>9.3239166319081135E-2</v>
      </c>
      <c r="AE69" s="1035">
        <v>526274.86136977084</v>
      </c>
      <c r="AF69" s="1033">
        <v>2069</v>
      </c>
      <c r="AG69" s="1032">
        <v>254.36194362966208</v>
      </c>
      <c r="AH69" s="1036"/>
      <c r="AI69" s="1039">
        <v>5644354.0000000009</v>
      </c>
      <c r="AJ69" s="1038">
        <v>0</v>
      </c>
      <c r="AK69" s="1039">
        <v>5644354.0000000009</v>
      </c>
      <c r="AL69" s="1038">
        <v>0</v>
      </c>
    </row>
    <row r="70" spans="1:38" s="451" customFormat="1" ht="16.149999999999999" customHeight="1" x14ac:dyDescent="0.2">
      <c r="A70" s="1031">
        <v>64</v>
      </c>
      <c r="B70" s="1031" t="s">
        <v>67</v>
      </c>
      <c r="C70" s="1032">
        <v>9624701</v>
      </c>
      <c r="D70" s="1518">
        <v>3078.03406</v>
      </c>
      <c r="E70" s="1033">
        <v>1894</v>
      </c>
      <c r="F70" s="1034">
        <v>0.61532782389029184</v>
      </c>
      <c r="G70" s="1035">
        <v>5922346.3219247153</v>
      </c>
      <c r="H70" s="1032">
        <v>3126.8987972147388</v>
      </c>
      <c r="I70" s="1515">
        <v>333.96</v>
      </c>
      <c r="J70" s="1034">
        <v>0.10849782474466835</v>
      </c>
      <c r="K70" s="1035">
        <v>1044259.1223178342</v>
      </c>
      <c r="L70" s="1033">
        <v>1518</v>
      </c>
      <c r="M70" s="1032">
        <v>687.91773538724249</v>
      </c>
      <c r="N70" s="1515">
        <v>91.44</v>
      </c>
      <c r="O70" s="1034">
        <v>2.9707273609571427E-2</v>
      </c>
      <c r="P70" s="1035">
        <v>285923.62601731572</v>
      </c>
      <c r="Q70" s="1512">
        <v>1524</v>
      </c>
      <c r="R70" s="1032">
        <v>187.61392783288434</v>
      </c>
      <c r="S70" s="1515">
        <v>445.5</v>
      </c>
      <c r="T70" s="1034">
        <v>0.14473524051907341</v>
      </c>
      <c r="U70" s="1035">
        <v>1393033.4141591664</v>
      </c>
      <c r="V70" s="1033">
        <v>297</v>
      </c>
      <c r="W70" s="1032">
        <v>4690.3481958221091</v>
      </c>
      <c r="X70" s="1515">
        <v>30</v>
      </c>
      <c r="Y70" s="1034">
        <v>9.7464808430352459E-3</v>
      </c>
      <c r="Z70" s="1035">
        <v>93806.963916442168</v>
      </c>
      <c r="AA70" s="1033">
        <v>50</v>
      </c>
      <c r="AB70" s="1032">
        <v>1876.1392783288434</v>
      </c>
      <c r="AC70" s="1033">
        <v>283.13406000000003</v>
      </c>
      <c r="AD70" s="1034">
        <v>9.1985356393359738E-2</v>
      </c>
      <c r="AE70" s="1035">
        <v>885331.55166452588</v>
      </c>
      <c r="AF70" s="1033">
        <v>1894</v>
      </c>
      <c r="AG70" s="1032">
        <v>467.44010119563143</v>
      </c>
      <c r="AH70" s="1036"/>
      <c r="AI70" s="1039">
        <v>9624701</v>
      </c>
      <c r="AJ70" s="1038">
        <v>0</v>
      </c>
      <c r="AK70" s="1039">
        <v>9624700.9999999981</v>
      </c>
      <c r="AL70" s="1038">
        <v>0</v>
      </c>
    </row>
    <row r="71" spans="1:38" s="451" customFormat="1" ht="16.149999999999999" customHeight="1" x14ac:dyDescent="0.2">
      <c r="A71" s="1040">
        <v>65</v>
      </c>
      <c r="B71" s="1040" t="s">
        <v>68</v>
      </c>
      <c r="C71" s="1041">
        <v>31853736</v>
      </c>
      <c r="D71" s="1519">
        <v>11832.529999999999</v>
      </c>
      <c r="E71" s="1043">
        <v>7823</v>
      </c>
      <c r="F71" s="1044">
        <v>0.66114347481054359</v>
      </c>
      <c r="G71" s="1045">
        <v>21059889.704737704</v>
      </c>
      <c r="H71" s="1041">
        <v>2692.0477700035412</v>
      </c>
      <c r="I71" s="1516">
        <v>1469.82</v>
      </c>
      <c r="J71" s="1044">
        <v>0.12421857371162381</v>
      </c>
      <c r="K71" s="1045">
        <v>3956825.6533066053</v>
      </c>
      <c r="L71" s="1042">
        <v>6681</v>
      </c>
      <c r="M71" s="1041">
        <v>592.25050940077915</v>
      </c>
      <c r="N71" s="1516">
        <v>194.60999999999999</v>
      </c>
      <c r="O71" s="1044">
        <v>1.6447032037949619E-2</v>
      </c>
      <c r="P71" s="1045">
        <v>523899.41652038915</v>
      </c>
      <c r="Q71" s="1513">
        <v>3243.5</v>
      </c>
      <c r="R71" s="1041">
        <v>161.52286620021246</v>
      </c>
      <c r="S71" s="1516">
        <v>1897.5</v>
      </c>
      <c r="T71" s="1044">
        <v>0.16036299929093781</v>
      </c>
      <c r="U71" s="1045">
        <v>5108160.6435817201</v>
      </c>
      <c r="V71" s="1042">
        <v>1265</v>
      </c>
      <c r="W71" s="1041">
        <v>4038.0716550053121</v>
      </c>
      <c r="X71" s="1516">
        <v>447.59999999999997</v>
      </c>
      <c r="Y71" s="1044">
        <v>3.7827920148945322E-2</v>
      </c>
      <c r="Z71" s="1045">
        <v>1204960.5818535851</v>
      </c>
      <c r="AA71" s="1042">
        <v>746</v>
      </c>
      <c r="AB71" s="1041">
        <v>1615.2286620021248</v>
      </c>
      <c r="AC71" s="1042">
        <v>0</v>
      </c>
      <c r="AD71" s="1044">
        <v>0</v>
      </c>
      <c r="AE71" s="1045">
        <v>0</v>
      </c>
      <c r="AF71" s="1043">
        <v>7823</v>
      </c>
      <c r="AG71" s="1041">
        <v>0</v>
      </c>
      <c r="AH71" s="1036"/>
      <c r="AI71" s="1046">
        <v>31853736.000000004</v>
      </c>
      <c r="AJ71" s="1046">
        <v>0</v>
      </c>
      <c r="AK71" s="1046">
        <v>31853736.000000007</v>
      </c>
      <c r="AL71" s="1046">
        <v>0</v>
      </c>
    </row>
    <row r="72" spans="1:38" s="451" customFormat="1" ht="16.149999999999999" customHeight="1" x14ac:dyDescent="0.2">
      <c r="A72" s="1031">
        <v>66</v>
      </c>
      <c r="B72" s="1031" t="s">
        <v>69</v>
      </c>
      <c r="C72" s="1032">
        <v>9563357</v>
      </c>
      <c r="D72" s="1518">
        <v>3273.3830600000001</v>
      </c>
      <c r="E72" s="1033">
        <v>1886</v>
      </c>
      <c r="F72" s="1034">
        <v>0.57616232669084566</v>
      </c>
      <c r="G72" s="1035">
        <v>5510046.0200951854</v>
      </c>
      <c r="H72" s="1032">
        <v>2921.551442256196</v>
      </c>
      <c r="I72" s="1515">
        <v>394.24</v>
      </c>
      <c r="J72" s="1034">
        <v>0.1204380889048775</v>
      </c>
      <c r="K72" s="1035">
        <v>1151792.4405950827</v>
      </c>
      <c r="L72" s="1033">
        <v>1792</v>
      </c>
      <c r="M72" s="1032">
        <v>642.74131729636315</v>
      </c>
      <c r="N72" s="1515">
        <v>68.19</v>
      </c>
      <c r="O72" s="1034">
        <v>2.0831659097056608E-2</v>
      </c>
      <c r="P72" s="1035">
        <v>199220.59284745</v>
      </c>
      <c r="Q72" s="1512">
        <v>1136.5</v>
      </c>
      <c r="R72" s="1032">
        <v>175.29308653537174</v>
      </c>
      <c r="S72" s="1515">
        <v>540</v>
      </c>
      <c r="T72" s="1034">
        <v>0.16496694401540649</v>
      </c>
      <c r="U72" s="1035">
        <v>1577637.7788183456</v>
      </c>
      <c r="V72" s="1033">
        <v>360</v>
      </c>
      <c r="W72" s="1032">
        <v>4382.3271633842933</v>
      </c>
      <c r="X72" s="1515">
        <v>102.6</v>
      </c>
      <c r="Y72" s="1034">
        <v>3.1343719362927229E-2</v>
      </c>
      <c r="Z72" s="1035">
        <v>299751.17797548568</v>
      </c>
      <c r="AA72" s="1033">
        <v>171</v>
      </c>
      <c r="AB72" s="1032">
        <v>1752.9308653537175</v>
      </c>
      <c r="AC72" s="1033">
        <v>282.35306000000003</v>
      </c>
      <c r="AD72" s="1034">
        <v>8.6257261928886511E-2</v>
      </c>
      <c r="AE72" s="1035">
        <v>824908.98966845032</v>
      </c>
      <c r="AF72" s="1033">
        <v>1886</v>
      </c>
      <c r="AG72" s="1032">
        <v>437.38546642017513</v>
      </c>
      <c r="AH72" s="1036"/>
      <c r="AI72" s="1039">
        <v>9563357</v>
      </c>
      <c r="AJ72" s="1038">
        <v>0</v>
      </c>
      <c r="AK72" s="1039">
        <v>9563357</v>
      </c>
      <c r="AL72" s="1038">
        <v>0</v>
      </c>
    </row>
    <row r="73" spans="1:38" s="451" customFormat="1" ht="16.149999999999999" customHeight="1" x14ac:dyDescent="0.2">
      <c r="A73" s="1031">
        <v>67</v>
      </c>
      <c r="B73" s="1031" t="s">
        <v>3</v>
      </c>
      <c r="C73" s="1032">
        <v>22234969</v>
      </c>
      <c r="D73" s="1518">
        <v>7514.9716700000008</v>
      </c>
      <c r="E73" s="1033">
        <v>5371</v>
      </c>
      <c r="F73" s="1034">
        <v>0.71470661977891392</v>
      </c>
      <c r="G73" s="1035">
        <v>15891479.534878938</v>
      </c>
      <c r="H73" s="1032">
        <v>2958.756197147447</v>
      </c>
      <c r="I73" s="1515">
        <v>608.52</v>
      </c>
      <c r="J73" s="1034">
        <v>8.0974357152832743E-2</v>
      </c>
      <c r="K73" s="1035">
        <v>1800462.3210881643</v>
      </c>
      <c r="L73" s="1033">
        <v>2766</v>
      </c>
      <c r="M73" s="1032">
        <v>650.92636337243835</v>
      </c>
      <c r="N73" s="1515">
        <v>102.83999999999999</v>
      </c>
      <c r="O73" s="1034">
        <v>1.3684682326952802E-2</v>
      </c>
      <c r="P73" s="1035">
        <v>304278.4873146434</v>
      </c>
      <c r="Q73" s="1512">
        <v>1714</v>
      </c>
      <c r="R73" s="1032">
        <v>177.5253718288468</v>
      </c>
      <c r="S73" s="1515">
        <v>877.5</v>
      </c>
      <c r="T73" s="1034">
        <v>0.11676690725302494</v>
      </c>
      <c r="U73" s="1035">
        <v>2596308.5629968848</v>
      </c>
      <c r="V73" s="1033">
        <v>585</v>
      </c>
      <c r="W73" s="1032">
        <v>4438.1342957211709</v>
      </c>
      <c r="X73" s="1515">
        <v>250.2</v>
      </c>
      <c r="Y73" s="1034">
        <v>3.3293538683426598E-2</v>
      </c>
      <c r="Z73" s="1035">
        <v>740280.80052629125</v>
      </c>
      <c r="AA73" s="1033">
        <v>417</v>
      </c>
      <c r="AB73" s="1032">
        <v>1775.2537182884682</v>
      </c>
      <c r="AC73" s="1033">
        <v>304.91167000000002</v>
      </c>
      <c r="AD73" s="1034">
        <v>4.0573894804848944E-2</v>
      </c>
      <c r="AE73" s="1035">
        <v>902159.29319507733</v>
      </c>
      <c r="AF73" s="1033">
        <v>5371</v>
      </c>
      <c r="AG73" s="1032">
        <v>167.96858931206057</v>
      </c>
      <c r="AH73" s="1036"/>
      <c r="AI73" s="1039">
        <v>22234969</v>
      </c>
      <c r="AJ73" s="1038">
        <v>0</v>
      </c>
      <c r="AK73" s="1039">
        <v>22234969</v>
      </c>
      <c r="AL73" s="1038">
        <v>0</v>
      </c>
    </row>
    <row r="74" spans="1:38" ht="16.149999999999999" customHeight="1" x14ac:dyDescent="0.2">
      <c r="A74" s="1031">
        <v>68</v>
      </c>
      <c r="B74" s="1031" t="s">
        <v>2</v>
      </c>
      <c r="C74" s="1032">
        <v>7584003</v>
      </c>
      <c r="D74" s="1518">
        <v>2399.9155500000002</v>
      </c>
      <c r="E74" s="1033">
        <v>1543</v>
      </c>
      <c r="F74" s="1034">
        <v>0.64293929009293682</v>
      </c>
      <c r="G74" s="1035">
        <v>4876053.5048827035</v>
      </c>
      <c r="H74" s="1032">
        <v>3160.1124464567101</v>
      </c>
      <c r="I74" s="1515">
        <v>316.58</v>
      </c>
      <c r="J74" s="1034">
        <v>0.13191297502114188</v>
      </c>
      <c r="K74" s="1035">
        <v>1000428.3982992651</v>
      </c>
      <c r="L74" s="1033">
        <v>1439</v>
      </c>
      <c r="M74" s="1032">
        <v>695.22473822047607</v>
      </c>
      <c r="N74" s="1515">
        <v>53.129999999999995</v>
      </c>
      <c r="O74" s="1034">
        <v>2.2138278990691981E-2</v>
      </c>
      <c r="P74" s="1035">
        <v>167896.77428024495</v>
      </c>
      <c r="Q74" s="1512">
        <v>885.5</v>
      </c>
      <c r="R74" s="1032">
        <v>189.60674678740253</v>
      </c>
      <c r="S74" s="1515">
        <v>238.5</v>
      </c>
      <c r="T74" s="1034">
        <v>9.9378496880858994E-2</v>
      </c>
      <c r="U74" s="1035">
        <v>753686.81847992528</v>
      </c>
      <c r="V74" s="1033">
        <v>159</v>
      </c>
      <c r="W74" s="1032">
        <v>4740.1686696850647</v>
      </c>
      <c r="X74" s="1515">
        <v>3.5999999999999996</v>
      </c>
      <c r="Y74" s="1034">
        <v>1.5000527831073053E-3</v>
      </c>
      <c r="Z74" s="1035">
        <v>11376.404807244153</v>
      </c>
      <c r="AA74" s="1033">
        <v>6</v>
      </c>
      <c r="AB74" s="1032">
        <v>1896.0674678740254</v>
      </c>
      <c r="AC74" s="1033">
        <v>245.10554999999999</v>
      </c>
      <c r="AD74" s="1034">
        <v>0.102130906231263</v>
      </c>
      <c r="AE74" s="1035">
        <v>774561.09925061732</v>
      </c>
      <c r="AF74" s="1033">
        <v>1543</v>
      </c>
      <c r="AG74" s="1032">
        <v>501.98386211964828</v>
      </c>
      <c r="AH74" s="461"/>
      <c r="AI74" s="1039">
        <v>7584003</v>
      </c>
      <c r="AJ74" s="1038">
        <v>0</v>
      </c>
      <c r="AK74" s="1039">
        <v>7584003</v>
      </c>
      <c r="AL74" s="1038">
        <v>0</v>
      </c>
    </row>
    <row r="75" spans="1:38" ht="16.149999999999999" customHeight="1" x14ac:dyDescent="0.2">
      <c r="A75" s="1040">
        <v>69</v>
      </c>
      <c r="B75" s="1040" t="s">
        <v>91</v>
      </c>
      <c r="C75" s="1041">
        <v>21882767</v>
      </c>
      <c r="D75" s="1519">
        <v>6715.8132000000005</v>
      </c>
      <c r="E75" s="1043">
        <v>4760</v>
      </c>
      <c r="F75" s="1044">
        <v>0.70877492542526344</v>
      </c>
      <c r="G75" s="1045">
        <v>15509956.548523415</v>
      </c>
      <c r="H75" s="1041">
        <v>3258.3942328830703</v>
      </c>
      <c r="I75" s="1516">
        <v>528.66</v>
      </c>
      <c r="J75" s="1044">
        <v>7.871868741078146E-2</v>
      </c>
      <c r="K75" s="1045">
        <v>1722582.695155964</v>
      </c>
      <c r="L75" s="1042">
        <v>2403</v>
      </c>
      <c r="M75" s="1041">
        <v>716.84673123427547</v>
      </c>
      <c r="N75" s="1516">
        <v>126.24</v>
      </c>
      <c r="O75" s="1044">
        <v>1.8797425753295221E-2</v>
      </c>
      <c r="P75" s="1045">
        <v>411339.68795915879</v>
      </c>
      <c r="Q75" s="1513">
        <v>2104</v>
      </c>
      <c r="R75" s="1041">
        <v>195.50365397298421</v>
      </c>
      <c r="S75" s="1516">
        <v>721.5</v>
      </c>
      <c r="T75" s="1044">
        <v>0.10743300602822008</v>
      </c>
      <c r="U75" s="1045">
        <v>2350931.4390251352</v>
      </c>
      <c r="V75" s="1042">
        <v>481</v>
      </c>
      <c r="W75" s="1041">
        <v>4887.5913493246053</v>
      </c>
      <c r="X75" s="1516">
        <v>231.6</v>
      </c>
      <c r="Y75" s="1044">
        <v>3.4485771581615754E-2</v>
      </c>
      <c r="Z75" s="1045">
        <v>754644.10433571902</v>
      </c>
      <c r="AA75" s="1042">
        <v>386</v>
      </c>
      <c r="AB75" s="1041">
        <v>1955.0365397298419</v>
      </c>
      <c r="AC75" s="1042">
        <v>347.81319999999999</v>
      </c>
      <c r="AD75" s="1044">
        <v>5.1790183800823994E-2</v>
      </c>
      <c r="AE75" s="1045">
        <v>1133312.525000606</v>
      </c>
      <c r="AF75" s="1043">
        <v>4760</v>
      </c>
      <c r="AG75" s="1041">
        <v>238.09086659676595</v>
      </c>
      <c r="AH75" s="461"/>
      <c r="AI75" s="1046">
        <v>21882767</v>
      </c>
      <c r="AJ75" s="1038">
        <v>0</v>
      </c>
      <c r="AK75" s="1046">
        <v>21882766.999999996</v>
      </c>
      <c r="AL75" s="1038">
        <v>0</v>
      </c>
    </row>
    <row r="76" spans="1:38" ht="16.149999999999999" customHeight="1" thickBot="1" x14ac:dyDescent="0.25">
      <c r="A76" s="1047"/>
      <c r="B76" s="1047" t="s">
        <v>4</v>
      </c>
      <c r="C76" s="1048">
        <v>2494303929</v>
      </c>
      <c r="D76" s="1520">
        <v>955701.52404000016</v>
      </c>
      <c r="E76" s="1049">
        <v>665649</v>
      </c>
      <c r="F76" s="1050">
        <v>0.69650302239356876</v>
      </c>
      <c r="G76" s="1051">
        <v>1736776672.8514862</v>
      </c>
      <c r="H76" s="1048">
        <v>2609.1478735061364</v>
      </c>
      <c r="I76" s="1517">
        <v>106213.8</v>
      </c>
      <c r="J76" s="1050">
        <v>0.11113699970991624</v>
      </c>
      <c r="K76" s="1051">
        <v>275654734.08294559</v>
      </c>
      <c r="L76" s="1049">
        <v>482790</v>
      </c>
      <c r="M76" s="1048">
        <v>570.96197950029125</v>
      </c>
      <c r="N76" s="1517">
        <v>17826.599999999999</v>
      </c>
      <c r="O76" s="1050">
        <v>1.8652894812432964E-2</v>
      </c>
      <c r="P76" s="1051">
        <v>47221348.910468712</v>
      </c>
      <c r="Q76" s="1514">
        <v>297110</v>
      </c>
      <c r="R76" s="1048">
        <v>158.93557574793414</v>
      </c>
      <c r="S76" s="1517">
        <v>136888.5</v>
      </c>
      <c r="T76" s="1050">
        <v>0.14323352695027264</v>
      </c>
      <c r="U76" s="1051">
        <v>359022875.02523279</v>
      </c>
      <c r="V76" s="1049">
        <v>91259</v>
      </c>
      <c r="W76" s="1048">
        <v>3934.1092388173529</v>
      </c>
      <c r="X76" s="1517">
        <v>16040.399999999998</v>
      </c>
      <c r="Y76" s="1050">
        <v>1.6783901245854493E-2</v>
      </c>
      <c r="Z76" s="1051">
        <v>40831530.795734145</v>
      </c>
      <c r="AA76" s="1049">
        <v>26734</v>
      </c>
      <c r="AB76" s="1048">
        <v>1527.3259069250446</v>
      </c>
      <c r="AC76" s="1049">
        <v>13083.224040000003</v>
      </c>
      <c r="AD76" s="1050">
        <v>1.3689654887954761E-2</v>
      </c>
      <c r="AE76" s="1051">
        <v>34796767.334132954</v>
      </c>
      <c r="AF76" s="1049">
        <v>665649</v>
      </c>
      <c r="AG76" s="1048">
        <v>52.274948710405866</v>
      </c>
      <c r="AH76" s="461"/>
      <c r="AI76" s="1052">
        <v>2494303929</v>
      </c>
      <c r="AJ76" s="1053">
        <v>0</v>
      </c>
      <c r="AK76" s="1052">
        <v>2494303929</v>
      </c>
      <c r="AL76" s="1053">
        <v>0</v>
      </c>
    </row>
    <row r="77" spans="1:38" ht="13.5" thickTop="1" x14ac:dyDescent="0.2">
      <c r="A77" s="450"/>
      <c r="B77" s="450"/>
      <c r="C77" s="448"/>
      <c r="D77" s="448"/>
      <c r="E77" s="448"/>
      <c r="F77" s="448"/>
      <c r="G77" s="448"/>
      <c r="H77" s="448"/>
      <c r="I77" s="448"/>
      <c r="J77" s="448"/>
      <c r="K77" s="449"/>
      <c r="L77" s="448"/>
      <c r="M77" s="448"/>
      <c r="N77" s="2012"/>
      <c r="O77" s="2012"/>
      <c r="P77" s="448"/>
      <c r="Q77" s="448"/>
      <c r="R77" s="448"/>
      <c r="S77" s="2012"/>
      <c r="T77" s="2012"/>
      <c r="U77" s="448"/>
      <c r="V77" s="448"/>
      <c r="W77" s="448"/>
      <c r="X77" s="2012"/>
      <c r="Y77" s="2012"/>
      <c r="Z77" s="448"/>
      <c r="AA77" s="448"/>
      <c r="AB77" s="448"/>
      <c r="AC77" s="448"/>
      <c r="AD77" s="448"/>
      <c r="AE77" s="448"/>
      <c r="AI77" s="448"/>
      <c r="AK77" s="448"/>
    </row>
    <row r="78" spans="1:38" ht="13.5" customHeight="1" thickBot="1" x14ac:dyDescent="0.25">
      <c r="A78" s="444"/>
      <c r="B78" s="444"/>
      <c r="C78" s="443"/>
      <c r="D78" s="443"/>
      <c r="E78" s="443"/>
      <c r="F78" s="443"/>
      <c r="G78" s="445">
        <v>0.69629713230166912</v>
      </c>
      <c r="H78" s="443"/>
      <c r="I78" s="443"/>
      <c r="J78" s="447"/>
      <c r="K78" s="445">
        <v>0.11051369116571903</v>
      </c>
      <c r="L78" s="443"/>
      <c r="M78" s="443"/>
      <c r="N78" s="446"/>
      <c r="O78" s="446"/>
      <c r="P78" s="445">
        <v>1.8931674027952313E-2</v>
      </c>
      <c r="Q78" s="443"/>
      <c r="R78" s="443"/>
      <c r="S78" s="2011"/>
      <c r="T78" s="2011"/>
      <c r="U78" s="445">
        <v>0.14393710038742949</v>
      </c>
      <c r="V78" s="443"/>
      <c r="W78" s="443"/>
      <c r="X78" s="2011"/>
      <c r="Y78" s="2011"/>
      <c r="Z78" s="445">
        <v>1.6369909986111458E-2</v>
      </c>
      <c r="AA78" s="443"/>
      <c r="AB78" s="443"/>
      <c r="AC78" s="443"/>
      <c r="AD78" s="443"/>
      <c r="AE78" s="445">
        <v>1.3950492131118699E-2</v>
      </c>
      <c r="AI78" s="443"/>
      <c r="AK78" s="443"/>
    </row>
    <row r="79" spans="1:38" ht="14.25" customHeight="1" thickTop="1" x14ac:dyDescent="0.2">
      <c r="A79" s="444"/>
      <c r="B79" s="444"/>
      <c r="C79" s="443"/>
      <c r="D79" s="443"/>
      <c r="E79" s="443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3"/>
      <c r="AD79" s="443"/>
      <c r="AE79" s="443"/>
      <c r="AI79" s="443"/>
      <c r="AK79" s="443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S78:T78"/>
    <mergeCell ref="X78:Y78"/>
    <mergeCell ref="AK1:AL2"/>
    <mergeCell ref="AK4:AL6"/>
    <mergeCell ref="N77:O77"/>
    <mergeCell ref="S77:T77"/>
    <mergeCell ref="X77:Y77"/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&amp;C&amp;20FY2021-22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78"/>
  <sheetViews>
    <sheetView tabSelected="1" zoomScaleNormal="100" workbookViewId="0">
      <selection sqref="A1:B2"/>
    </sheetView>
  </sheetViews>
  <sheetFormatPr defaultColWidth="8.85546875" defaultRowHeight="12.75" x14ac:dyDescent="0.2"/>
  <cols>
    <col min="1" max="1" width="3" style="101" bestFit="1" customWidth="1"/>
    <col min="2" max="2" width="17.5703125" style="101" bestFit="1" customWidth="1"/>
    <col min="3" max="3" width="15.85546875" style="101" customWidth="1"/>
    <col min="4" max="37" width="15.28515625" style="101" customWidth="1"/>
    <col min="38" max="38" width="15.7109375" style="101" customWidth="1"/>
    <col min="39" max="39" width="16.42578125" style="101" customWidth="1"/>
    <col min="40" max="41" width="13.85546875" style="101" customWidth="1"/>
    <col min="42" max="44" width="15.5703125" style="101" customWidth="1"/>
    <col min="45" max="45" width="18" style="101" customWidth="1"/>
    <col min="46" max="49" width="17.7109375" style="101" customWidth="1"/>
    <col min="50" max="53" width="19.7109375" style="101" customWidth="1"/>
    <col min="54" max="56" width="17.5703125" style="101" customWidth="1"/>
    <col min="57" max="57" width="19.28515625" style="101" customWidth="1"/>
    <col min="58" max="58" width="14.5703125" style="101" customWidth="1"/>
    <col min="59" max="16384" width="8.85546875" style="101"/>
  </cols>
  <sheetData>
    <row r="1" spans="1:58" s="358" customFormat="1" ht="30" customHeight="1" x14ac:dyDescent="0.2">
      <c r="A1" s="1713" t="s">
        <v>1055</v>
      </c>
      <c r="B1" s="1713"/>
      <c r="C1" s="1709" t="s">
        <v>454</v>
      </c>
      <c r="D1" s="1712" t="s">
        <v>455</v>
      </c>
      <c r="E1" s="1712"/>
      <c r="F1" s="1712"/>
      <c r="G1" s="1712"/>
      <c r="H1" s="1712"/>
      <c r="I1" s="1712" t="s">
        <v>455</v>
      </c>
      <c r="J1" s="1712"/>
      <c r="K1" s="1712"/>
      <c r="L1" s="1712"/>
      <c r="M1" s="1712"/>
      <c r="N1" s="1712"/>
      <c r="O1" s="1712" t="s">
        <v>455</v>
      </c>
      <c r="P1" s="1712"/>
      <c r="Q1" s="1712"/>
      <c r="R1" s="1712"/>
      <c r="S1" s="1712"/>
      <c r="T1" s="1712"/>
      <c r="U1" s="1712" t="s">
        <v>455</v>
      </c>
      <c r="V1" s="1712"/>
      <c r="W1" s="1712"/>
      <c r="X1" s="1712"/>
      <c r="Y1" s="1712"/>
      <c r="Z1" s="1712"/>
      <c r="AA1" s="1714" t="s">
        <v>455</v>
      </c>
      <c r="AB1" s="1715"/>
      <c r="AC1" s="1715"/>
      <c r="AD1" s="1715"/>
      <c r="AE1" s="1715"/>
      <c r="AF1" s="1716"/>
      <c r="AG1" s="1717" t="s">
        <v>455</v>
      </c>
      <c r="AH1" s="1718"/>
      <c r="AI1" s="1718"/>
      <c r="AJ1" s="1719"/>
      <c r="AK1" s="1709" t="s">
        <v>1155</v>
      </c>
      <c r="AL1" s="1709" t="s">
        <v>868</v>
      </c>
      <c r="AM1" s="1710" t="s">
        <v>879</v>
      </c>
      <c r="AN1" s="1710"/>
      <c r="AO1" s="1710"/>
      <c r="AP1" s="1631" t="s">
        <v>241</v>
      </c>
      <c r="AQ1" s="1631"/>
      <c r="AR1" s="1631"/>
      <c r="AS1" s="1709" t="s">
        <v>1158</v>
      </c>
      <c r="AT1" s="1711" t="s">
        <v>335</v>
      </c>
      <c r="AU1" s="1711"/>
      <c r="AV1" s="1711"/>
      <c r="AW1" s="1711"/>
      <c r="AX1" s="1709" t="s">
        <v>1159</v>
      </c>
      <c r="AY1" s="1709" t="s">
        <v>305</v>
      </c>
      <c r="AZ1" s="1709" t="s">
        <v>306</v>
      </c>
      <c r="BA1" s="1709" t="s">
        <v>277</v>
      </c>
      <c r="BB1" s="1711" t="s">
        <v>337</v>
      </c>
      <c r="BC1" s="1711"/>
      <c r="BD1" s="1711"/>
      <c r="BE1" s="1709" t="s">
        <v>1160</v>
      </c>
    </row>
    <row r="2" spans="1:58" s="358" customFormat="1" ht="103.5" customHeight="1" x14ac:dyDescent="0.2">
      <c r="A2" s="1713"/>
      <c r="B2" s="1713"/>
      <c r="C2" s="1709"/>
      <c r="D2" s="1438" t="s">
        <v>973</v>
      </c>
      <c r="E2" s="1438" t="s">
        <v>929</v>
      </c>
      <c r="F2" s="1438" t="s">
        <v>930</v>
      </c>
      <c r="G2" s="1438" t="s">
        <v>931</v>
      </c>
      <c r="H2" s="1438" t="s">
        <v>932</v>
      </c>
      <c r="I2" s="1438" t="s">
        <v>933</v>
      </c>
      <c r="J2" s="1438" t="s">
        <v>934</v>
      </c>
      <c r="K2" s="1438" t="s">
        <v>935</v>
      </c>
      <c r="L2" s="1438" t="s">
        <v>936</v>
      </c>
      <c r="M2" s="1438" t="s">
        <v>937</v>
      </c>
      <c r="N2" s="1438" t="s">
        <v>938</v>
      </c>
      <c r="O2" s="1438" t="s">
        <v>939</v>
      </c>
      <c r="P2" s="1438" t="s">
        <v>940</v>
      </c>
      <c r="Q2" s="1438" t="s">
        <v>941</v>
      </c>
      <c r="R2" s="1438" t="s">
        <v>942</v>
      </c>
      <c r="S2" s="1438" t="s">
        <v>943</v>
      </c>
      <c r="T2" s="1438" t="s">
        <v>944</v>
      </c>
      <c r="U2" s="1438" t="s">
        <v>945</v>
      </c>
      <c r="V2" s="1438" t="s">
        <v>946</v>
      </c>
      <c r="W2" s="1438" t="s">
        <v>947</v>
      </c>
      <c r="X2" s="1438" t="s">
        <v>948</v>
      </c>
      <c r="Y2" s="1438" t="s">
        <v>949</v>
      </c>
      <c r="Z2" s="1438" t="s">
        <v>950</v>
      </c>
      <c r="AA2" s="1438" t="s">
        <v>1052</v>
      </c>
      <c r="AB2" s="1438" t="s">
        <v>952</v>
      </c>
      <c r="AC2" s="1438" t="s">
        <v>953</v>
      </c>
      <c r="AD2" s="1438" t="s">
        <v>954</v>
      </c>
      <c r="AE2" s="1438" t="s">
        <v>955</v>
      </c>
      <c r="AF2" s="1438" t="s">
        <v>1035</v>
      </c>
      <c r="AG2" s="1438" t="s">
        <v>1009</v>
      </c>
      <c r="AH2" s="1438" t="s">
        <v>956</v>
      </c>
      <c r="AI2" s="1438" t="s">
        <v>957</v>
      </c>
      <c r="AJ2" s="1438" t="s">
        <v>452</v>
      </c>
      <c r="AK2" s="1709"/>
      <c r="AL2" s="1709"/>
      <c r="AM2" s="1439" t="s">
        <v>1205</v>
      </c>
      <c r="AN2" s="1440" t="s">
        <v>503</v>
      </c>
      <c r="AO2" s="1440" t="s">
        <v>504</v>
      </c>
      <c r="AP2" s="1439" t="s">
        <v>1156</v>
      </c>
      <c r="AQ2" s="1439" t="s">
        <v>1157</v>
      </c>
      <c r="AR2" s="1439" t="s">
        <v>242</v>
      </c>
      <c r="AS2" s="1709"/>
      <c r="AT2" s="1441" t="s">
        <v>1206</v>
      </c>
      <c r="AU2" s="1441" t="s">
        <v>1207</v>
      </c>
      <c r="AV2" s="1441" t="s">
        <v>1303</v>
      </c>
      <c r="AW2" s="1441" t="s">
        <v>1304</v>
      </c>
      <c r="AX2" s="1709"/>
      <c r="AY2" s="1709"/>
      <c r="AZ2" s="1709"/>
      <c r="BA2" s="1709"/>
      <c r="BB2" s="1442" t="s">
        <v>1208</v>
      </c>
      <c r="BC2" s="1442" t="s">
        <v>1233</v>
      </c>
      <c r="BD2" s="1442" t="s">
        <v>391</v>
      </c>
      <c r="BE2" s="1709"/>
    </row>
    <row r="3" spans="1:58" s="358" customFormat="1" ht="12.75" hidden="1" customHeight="1" x14ac:dyDescent="0.2">
      <c r="A3" s="561"/>
      <c r="B3" s="561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1193"/>
      <c r="AB3" s="1193"/>
      <c r="AC3" s="1193"/>
      <c r="AD3" s="920"/>
      <c r="AE3" s="920"/>
      <c r="AF3" s="1158"/>
      <c r="AG3" s="1158"/>
      <c r="AH3" s="564"/>
      <c r="AI3" s="564"/>
      <c r="AJ3" s="564"/>
      <c r="AK3" s="564"/>
      <c r="AL3" s="564"/>
      <c r="AM3" s="382"/>
      <c r="AN3" s="383"/>
      <c r="AO3" s="383"/>
      <c r="AP3" s="382"/>
      <c r="AQ3" s="382"/>
      <c r="AR3" s="382"/>
      <c r="AS3" s="564"/>
      <c r="AT3" s="562"/>
      <c r="AU3" s="562"/>
      <c r="AV3" s="1403"/>
      <c r="AW3" s="1403"/>
      <c r="AX3" s="564"/>
      <c r="AY3" s="564"/>
      <c r="AZ3" s="564"/>
      <c r="BA3" s="564"/>
      <c r="BB3" s="562"/>
      <c r="BC3" s="562"/>
      <c r="BD3" s="562"/>
      <c r="BE3" s="564"/>
    </row>
    <row r="4" spans="1:58" s="346" customFormat="1" x14ac:dyDescent="0.2">
      <c r="A4" s="359"/>
      <c r="B4" s="360"/>
      <c r="C4" s="361">
        <f t="shared" ref="C4:M4" si="0">B4+1</f>
        <v>1</v>
      </c>
      <c r="D4" s="361">
        <f t="shared" si="0"/>
        <v>2</v>
      </c>
      <c r="E4" s="361">
        <f t="shared" si="0"/>
        <v>3</v>
      </c>
      <c r="F4" s="361">
        <f t="shared" si="0"/>
        <v>4</v>
      </c>
      <c r="G4" s="361">
        <f t="shared" si="0"/>
        <v>5</v>
      </c>
      <c r="H4" s="361">
        <f t="shared" si="0"/>
        <v>6</v>
      </c>
      <c r="I4" s="361">
        <f t="shared" si="0"/>
        <v>7</v>
      </c>
      <c r="J4" s="361">
        <f t="shared" si="0"/>
        <v>8</v>
      </c>
      <c r="K4" s="361">
        <f t="shared" si="0"/>
        <v>9</v>
      </c>
      <c r="L4" s="361">
        <f>K4+1</f>
        <v>10</v>
      </c>
      <c r="M4" s="361">
        <f t="shared" si="0"/>
        <v>11</v>
      </c>
      <c r="N4" s="361">
        <f t="shared" ref="N4:Z4" si="1">M4+1</f>
        <v>12</v>
      </c>
      <c r="O4" s="361">
        <f t="shared" si="1"/>
        <v>13</v>
      </c>
      <c r="P4" s="361">
        <f t="shared" si="1"/>
        <v>14</v>
      </c>
      <c r="Q4" s="361">
        <f t="shared" si="1"/>
        <v>15</v>
      </c>
      <c r="R4" s="361">
        <f t="shared" si="1"/>
        <v>16</v>
      </c>
      <c r="S4" s="361">
        <f t="shared" si="1"/>
        <v>17</v>
      </c>
      <c r="T4" s="361">
        <f t="shared" si="1"/>
        <v>18</v>
      </c>
      <c r="U4" s="361">
        <f t="shared" si="1"/>
        <v>19</v>
      </c>
      <c r="V4" s="361">
        <f t="shared" si="1"/>
        <v>20</v>
      </c>
      <c r="W4" s="361">
        <f t="shared" si="1"/>
        <v>21</v>
      </c>
      <c r="X4" s="361">
        <f t="shared" si="1"/>
        <v>22</v>
      </c>
      <c r="Y4" s="361">
        <f t="shared" si="1"/>
        <v>23</v>
      </c>
      <c r="Z4" s="361">
        <f t="shared" si="1"/>
        <v>24</v>
      </c>
      <c r="AA4" s="361">
        <f t="shared" ref="AA4:AI4" si="2">Z4+1</f>
        <v>25</v>
      </c>
      <c r="AB4" s="361">
        <f t="shared" si="2"/>
        <v>26</v>
      </c>
      <c r="AC4" s="361">
        <f t="shared" si="2"/>
        <v>27</v>
      </c>
      <c r="AD4" s="361">
        <f t="shared" ref="AD4" si="3">AC4+1</f>
        <v>28</v>
      </c>
      <c r="AE4" s="361">
        <f t="shared" ref="AE4" si="4">AD4+1</f>
        <v>29</v>
      </c>
      <c r="AF4" s="361">
        <f t="shared" si="2"/>
        <v>30</v>
      </c>
      <c r="AG4" s="361">
        <f t="shared" si="2"/>
        <v>31</v>
      </c>
      <c r="AH4" s="361">
        <f t="shared" si="2"/>
        <v>32</v>
      </c>
      <c r="AI4" s="361">
        <f t="shared" si="2"/>
        <v>33</v>
      </c>
      <c r="AJ4" s="361">
        <f t="shared" ref="AJ4" si="5">AI4+1</f>
        <v>34</v>
      </c>
      <c r="AK4" s="361">
        <f t="shared" ref="AK4" si="6">AJ4+1</f>
        <v>35</v>
      </c>
      <c r="AL4" s="361">
        <f t="shared" ref="AL4" si="7">AK4+1</f>
        <v>36</v>
      </c>
      <c r="AM4" s="361">
        <f t="shared" ref="AM4" si="8">AL4+1</f>
        <v>37</v>
      </c>
      <c r="AN4" s="361">
        <f t="shared" ref="AN4" si="9">AM4+1</f>
        <v>38</v>
      </c>
      <c r="AO4" s="361">
        <f t="shared" ref="AO4" si="10">AN4+1</f>
        <v>39</v>
      </c>
      <c r="AP4" s="361">
        <f t="shared" ref="AP4" si="11">AO4+1</f>
        <v>40</v>
      </c>
      <c r="AQ4" s="361">
        <f t="shared" ref="AQ4" si="12">AP4+1</f>
        <v>41</v>
      </c>
      <c r="AR4" s="361">
        <f t="shared" ref="AR4" si="13">AQ4+1</f>
        <v>42</v>
      </c>
      <c r="AS4" s="361">
        <f t="shared" ref="AS4" si="14">AR4+1</f>
        <v>43</v>
      </c>
      <c r="AT4" s="361">
        <f t="shared" ref="AT4" si="15">AS4+1</f>
        <v>44</v>
      </c>
      <c r="AU4" s="361">
        <f t="shared" ref="AU4" si="16">AT4+1</f>
        <v>45</v>
      </c>
      <c r="AV4" s="361">
        <f t="shared" ref="AV4" si="17">AU4+1</f>
        <v>46</v>
      </c>
      <c r="AW4" s="361">
        <f t="shared" ref="AW4" si="18">AV4+1</f>
        <v>47</v>
      </c>
      <c r="AX4" s="361">
        <f t="shared" ref="AX4" si="19">AW4+1</f>
        <v>48</v>
      </c>
      <c r="AY4" s="361">
        <f t="shared" ref="AY4" si="20">AX4+1</f>
        <v>49</v>
      </c>
      <c r="AZ4" s="361">
        <f t="shared" ref="AZ4" si="21">AY4+1</f>
        <v>50</v>
      </c>
      <c r="BA4" s="361">
        <f t="shared" ref="BA4" si="22">AZ4+1</f>
        <v>51</v>
      </c>
      <c r="BB4" s="361">
        <f t="shared" ref="BB4" si="23">BA4+1</f>
        <v>52</v>
      </c>
      <c r="BC4" s="361">
        <f t="shared" ref="BC4" si="24">BB4+1</f>
        <v>53</v>
      </c>
      <c r="BD4" s="361">
        <f t="shared" ref="BD4:BE4" si="25">BC4+1</f>
        <v>54</v>
      </c>
      <c r="BE4" s="361">
        <f t="shared" si="25"/>
        <v>55</v>
      </c>
    </row>
    <row r="5" spans="1:58" s="346" customFormat="1" ht="25.5" hidden="1" x14ac:dyDescent="0.2">
      <c r="A5" s="359"/>
      <c r="B5" s="359"/>
      <c r="C5" s="1195" t="s">
        <v>573</v>
      </c>
      <c r="D5" s="1195" t="s">
        <v>573</v>
      </c>
      <c r="E5" s="1195" t="s">
        <v>573</v>
      </c>
      <c r="F5" s="1195" t="s">
        <v>573</v>
      </c>
      <c r="G5" s="1195" t="s">
        <v>573</v>
      </c>
      <c r="H5" s="1195" t="s">
        <v>573</v>
      </c>
      <c r="I5" s="1195" t="s">
        <v>573</v>
      </c>
      <c r="J5" s="1195" t="s">
        <v>573</v>
      </c>
      <c r="K5" s="1195" t="s">
        <v>573</v>
      </c>
      <c r="L5" s="1195" t="s">
        <v>573</v>
      </c>
      <c r="M5" s="1195" t="s">
        <v>573</v>
      </c>
      <c r="N5" s="1195" t="s">
        <v>573</v>
      </c>
      <c r="O5" s="1195" t="s">
        <v>573</v>
      </c>
      <c r="P5" s="1195" t="s">
        <v>573</v>
      </c>
      <c r="Q5" s="1195" t="s">
        <v>573</v>
      </c>
      <c r="R5" s="1195" t="s">
        <v>573</v>
      </c>
      <c r="S5" s="1195" t="s">
        <v>573</v>
      </c>
      <c r="T5" s="1195" t="s">
        <v>573</v>
      </c>
      <c r="U5" s="1195" t="s">
        <v>573</v>
      </c>
      <c r="V5" s="1195" t="s">
        <v>573</v>
      </c>
      <c r="W5" s="1195" t="s">
        <v>573</v>
      </c>
      <c r="X5" s="1195" t="s">
        <v>573</v>
      </c>
      <c r="Y5" s="1195" t="s">
        <v>573</v>
      </c>
      <c r="Z5" s="1195" t="s">
        <v>573</v>
      </c>
      <c r="AA5" s="1195" t="s">
        <v>573</v>
      </c>
      <c r="AB5" s="1195" t="s">
        <v>573</v>
      </c>
      <c r="AC5" s="1195" t="s">
        <v>573</v>
      </c>
      <c r="AD5" s="1195" t="s">
        <v>573</v>
      </c>
      <c r="AE5" s="1195" t="s">
        <v>573</v>
      </c>
      <c r="AF5" s="1196" t="s">
        <v>573</v>
      </c>
      <c r="AG5" s="1196" t="s">
        <v>573</v>
      </c>
      <c r="AH5" s="1195" t="s">
        <v>573</v>
      </c>
      <c r="AI5" s="1195" t="s">
        <v>573</v>
      </c>
      <c r="AJ5" s="1195" t="s">
        <v>574</v>
      </c>
      <c r="AK5" s="1195" t="s">
        <v>574</v>
      </c>
      <c r="AL5" s="1195" t="s">
        <v>574</v>
      </c>
      <c r="AM5" s="1195" t="s">
        <v>787</v>
      </c>
      <c r="AN5" s="1195" t="s">
        <v>574</v>
      </c>
      <c r="AO5" s="1195" t="s">
        <v>574</v>
      </c>
      <c r="AP5" s="1195" t="s">
        <v>787</v>
      </c>
      <c r="AQ5" s="1195" t="s">
        <v>787</v>
      </c>
      <c r="AR5" s="1195" t="s">
        <v>574</v>
      </c>
      <c r="AS5" s="1195" t="s">
        <v>574</v>
      </c>
      <c r="AT5" s="1195" t="s">
        <v>573</v>
      </c>
      <c r="AU5" s="1195" t="s">
        <v>573</v>
      </c>
      <c r="AV5" s="1404"/>
      <c r="AW5" s="1404"/>
      <c r="AX5" s="1195" t="s">
        <v>574</v>
      </c>
      <c r="AY5" s="1195" t="s">
        <v>574</v>
      </c>
      <c r="AZ5" s="1195" t="s">
        <v>574</v>
      </c>
      <c r="BA5" s="1195" t="s">
        <v>574</v>
      </c>
      <c r="BB5" s="1195" t="s">
        <v>573</v>
      </c>
      <c r="BC5" s="1195" t="s">
        <v>573</v>
      </c>
      <c r="BD5" s="1195" t="s">
        <v>573</v>
      </c>
      <c r="BE5" s="1195" t="s">
        <v>574</v>
      </c>
      <c r="BF5" s="1197"/>
    </row>
    <row r="6" spans="1:58" s="636" customFormat="1" ht="24" customHeight="1" x14ac:dyDescent="0.2">
      <c r="A6" s="632"/>
      <c r="B6" s="632"/>
      <c r="C6" s="1057" t="s">
        <v>1217</v>
      </c>
      <c r="D6" s="1057" t="s">
        <v>1218</v>
      </c>
      <c r="E6" s="1067" t="s">
        <v>1376</v>
      </c>
      <c r="F6" s="1067" t="s">
        <v>1377</v>
      </c>
      <c r="G6" s="1067" t="s">
        <v>1378</v>
      </c>
      <c r="H6" s="1067" t="s">
        <v>1379</v>
      </c>
      <c r="I6" s="1067" t="s">
        <v>1380</v>
      </c>
      <c r="J6" s="1067" t="s">
        <v>1381</v>
      </c>
      <c r="K6" s="1067" t="s">
        <v>1382</v>
      </c>
      <c r="L6" s="1067" t="s">
        <v>1383</v>
      </c>
      <c r="M6" s="1067" t="s">
        <v>1384</v>
      </c>
      <c r="N6" s="1067" t="s">
        <v>1385</v>
      </c>
      <c r="O6" s="1067" t="s">
        <v>1386</v>
      </c>
      <c r="P6" s="1067" t="s">
        <v>1387</v>
      </c>
      <c r="Q6" s="1067" t="s">
        <v>1388</v>
      </c>
      <c r="R6" s="1067" t="s">
        <v>1389</v>
      </c>
      <c r="S6" s="1067" t="s">
        <v>1390</v>
      </c>
      <c r="T6" s="1067" t="s">
        <v>1391</v>
      </c>
      <c r="U6" s="1067" t="s">
        <v>1392</v>
      </c>
      <c r="V6" s="1067" t="s">
        <v>1393</v>
      </c>
      <c r="W6" s="1067" t="s">
        <v>1394</v>
      </c>
      <c r="X6" s="1067" t="s">
        <v>1395</v>
      </c>
      <c r="Y6" s="1067" t="s">
        <v>1396</v>
      </c>
      <c r="Z6" s="1067" t="s">
        <v>1397</v>
      </c>
      <c r="AA6" s="1067" t="s">
        <v>1398</v>
      </c>
      <c r="AB6" s="1067" t="s">
        <v>1399</v>
      </c>
      <c r="AC6" s="1067" t="s">
        <v>1400</v>
      </c>
      <c r="AD6" s="1067" t="s">
        <v>1401</v>
      </c>
      <c r="AE6" s="1067" t="s">
        <v>1402</v>
      </c>
      <c r="AF6" s="1526" t="s">
        <v>1403</v>
      </c>
      <c r="AG6" s="1526" t="s">
        <v>1404</v>
      </c>
      <c r="AH6" s="1067" t="s">
        <v>1405</v>
      </c>
      <c r="AI6" s="1067" t="s">
        <v>1406</v>
      </c>
      <c r="AJ6" s="1057" t="s">
        <v>1225</v>
      </c>
      <c r="AK6" s="1057" t="s">
        <v>1226</v>
      </c>
      <c r="AL6" s="1057" t="s">
        <v>1338</v>
      </c>
      <c r="AM6" s="1058" t="s">
        <v>725</v>
      </c>
      <c r="AN6" s="1058" t="s">
        <v>1339</v>
      </c>
      <c r="AO6" s="1058" t="s">
        <v>1340</v>
      </c>
      <c r="AP6" s="1058" t="s">
        <v>814</v>
      </c>
      <c r="AQ6" s="1058" t="s">
        <v>815</v>
      </c>
      <c r="AR6" s="1057" t="s">
        <v>1219</v>
      </c>
      <c r="AS6" s="1057" t="s">
        <v>1220</v>
      </c>
      <c r="AT6" s="1057" t="s">
        <v>1221</v>
      </c>
      <c r="AU6" s="1057" t="s">
        <v>1222</v>
      </c>
      <c r="AV6" s="1057" t="s">
        <v>1223</v>
      </c>
      <c r="AW6" s="1057" t="s">
        <v>1224</v>
      </c>
      <c r="AX6" s="1057" t="s">
        <v>1227</v>
      </c>
      <c r="AY6" s="886" t="s">
        <v>1500</v>
      </c>
      <c r="AZ6" s="1057" t="s">
        <v>1228</v>
      </c>
      <c r="BA6" s="1057" t="s">
        <v>1229</v>
      </c>
      <c r="BB6" s="1057" t="s">
        <v>1230</v>
      </c>
      <c r="BC6" s="1057" t="s">
        <v>1231</v>
      </c>
      <c r="BD6" s="1057" t="s">
        <v>1232</v>
      </c>
      <c r="BE6" s="1057" t="s">
        <v>1341</v>
      </c>
      <c r="BF6" s="635"/>
    </row>
    <row r="7" spans="1:58" ht="15.6" customHeight="1" x14ac:dyDescent="0.2">
      <c r="A7" s="362">
        <v>1</v>
      </c>
      <c r="B7" s="363" t="s">
        <v>5</v>
      </c>
      <c r="C7" s="104">
        <f>'3_Levels 1&amp;2'!AP7</f>
        <v>55398838</v>
      </c>
      <c r="D7" s="104">
        <v>0</v>
      </c>
      <c r="E7" s="104">
        <f>-'5C1A_Madison'!$R7</f>
        <v>0</v>
      </c>
      <c r="F7" s="104">
        <f>-'5C1B_DArbonne'!$R7</f>
        <v>0</v>
      </c>
      <c r="G7" s="104">
        <f>-'5C1C_IntlHigh'!$R7</f>
        <v>0</v>
      </c>
      <c r="H7" s="104">
        <f>-'5C1D_NOMMA'!$R7</f>
        <v>0</v>
      </c>
      <c r="I7" s="104">
        <f>-'5C1E_LFNO'!$R7</f>
        <v>0</v>
      </c>
      <c r="J7" s="104">
        <f>-'5C1F_LCCharter'!$R7</f>
        <v>0</v>
      </c>
      <c r="K7" s="104">
        <f>-'5C1G_JSClark'!$R7</f>
        <v>-184</v>
      </c>
      <c r="L7" s="104">
        <f>-'5C1H_Southwest'!$R7</f>
        <v>0</v>
      </c>
      <c r="M7" s="104">
        <f>-'5C1I_LAKey'!$R7</f>
        <v>0</v>
      </c>
      <c r="N7" s="104">
        <f>-'5C1J_JCFAEast'!$R7</f>
        <v>0</v>
      </c>
      <c r="O7" s="104">
        <f>-'5C1M_GEOMidCity'!$R7</f>
        <v>0</v>
      </c>
      <c r="P7" s="104">
        <f>-'5C1N_Delta'!$R7</f>
        <v>0</v>
      </c>
      <c r="Q7" s="104">
        <f>-'5C1O_Impact'!$R7</f>
        <v>0</v>
      </c>
      <c r="R7" s="104">
        <f>-'5C1Q_Advantage'!$R7</f>
        <v>0</v>
      </c>
      <c r="S7" s="104">
        <f>-'5C1R_Iberville'!$R7</f>
        <v>0</v>
      </c>
      <c r="T7" s="104">
        <f>-'5C1S_LCColPrep'!$R7</f>
        <v>0</v>
      </c>
      <c r="U7" s="104">
        <f>-'5C1T_Northeast'!$R7</f>
        <v>0</v>
      </c>
      <c r="V7" s="104">
        <f>-'5C1U_AcadianaRen'!$R7</f>
        <v>-35511</v>
      </c>
      <c r="W7" s="104">
        <f>-'5C1V_LafRen'!$R7</f>
        <v>-146708</v>
      </c>
      <c r="X7" s="104">
        <f>-'5C1W_Willow'!$R7</f>
        <v>-42815</v>
      </c>
      <c r="Y7" s="104">
        <f>-'5C1Y_GEOPrep'!$R7</f>
        <v>0</v>
      </c>
      <c r="Z7" s="104">
        <f>-'5C1Z_LincolnPrep'!$R7</f>
        <v>0</v>
      </c>
      <c r="AA7" s="104">
        <f>-'5C1AE_NobleMinds'!$R7</f>
        <v>0</v>
      </c>
      <c r="AB7" s="104">
        <f>-'5C1AF_JCFA-Laf'!$R7</f>
        <v>-15622</v>
      </c>
      <c r="AC7" s="104">
        <f>-'5C1AG_Collegiate'!$R7</f>
        <v>0</v>
      </c>
      <c r="AD7" s="104">
        <f>-'5C1AI_Harmony'!$R7</f>
        <v>0</v>
      </c>
      <c r="AE7" s="104">
        <f>-'5C1AJ_Athlos'!$R7</f>
        <v>0</v>
      </c>
      <c r="AF7" s="104">
        <f>-'5C1AK_NxtGen'!$R7</f>
        <v>0</v>
      </c>
      <c r="AG7" s="104">
        <f>-'5C1AL_RedRiver'!$R7</f>
        <v>0</v>
      </c>
      <c r="AH7" s="104">
        <f>-('5C2_LAVCA'!$R7+'5C2_LAVCA'!$S7)</f>
        <v>-155748</v>
      </c>
      <c r="AI7" s="104">
        <f>-('5C3_UnvView'!$R7+'5C3_UnvView'!$S7)</f>
        <v>-185703</v>
      </c>
      <c r="AJ7" s="103">
        <f t="shared" ref="AJ7:AJ38" si="26">SUM(D7:AI7)</f>
        <v>-582291</v>
      </c>
      <c r="AK7" s="103">
        <f t="shared" ref="AK7:AK38" si="27">SUM(C7:AI7)</f>
        <v>54816547</v>
      </c>
      <c r="AL7" s="103">
        <f>ROUND(AK7/'8_2.1.21 SIS'!C7,0)</f>
        <v>5958</v>
      </c>
      <c r="AM7" s="105">
        <v>-11538</v>
      </c>
      <c r="AN7" s="104">
        <f>IF(AM7&gt;0,AM7,0)</f>
        <v>0</v>
      </c>
      <c r="AO7" s="104">
        <f>IF(AM7&lt;0,AM7,0)</f>
        <v>-11538</v>
      </c>
      <c r="AP7" s="104">
        <v>-512388</v>
      </c>
      <c r="AQ7" s="104">
        <v>-184698</v>
      </c>
      <c r="AR7" s="105">
        <f>SUM(AP7:AQ7)</f>
        <v>-697086</v>
      </c>
      <c r="AS7" s="103">
        <f>AK7+AM7+AR7</f>
        <v>54107923</v>
      </c>
      <c r="AT7" s="104">
        <f>VLOOKUP($A7,'4_Level 4'!$A$7:$AP$139,COLUMN('4_Level 4'!$E:$E),FALSE)</f>
        <v>0</v>
      </c>
      <c r="AU7" s="104">
        <f>VLOOKUP($A7,'4_Level 4'!$A$7:$AP$139,COLUMN('4_Level 4'!$Q:$Q),FALSE)</f>
        <v>230926</v>
      </c>
      <c r="AV7" s="104">
        <f>VLOOKUP($A7,'4_Level 4'!$A$7:$AP$139,COLUMN('4_Level 4'!$AC:$AC),FALSE)</f>
        <v>1205192</v>
      </c>
      <c r="AW7" s="104">
        <f>VLOOKUP($A7,'4_Level 4'!$A$7:$AP$139,COLUMN('4_Level 4'!$AO:$AO),FALSE)</f>
        <v>964154</v>
      </c>
      <c r="AX7" s="103">
        <f t="shared" ref="AX7:AX70" si="28">ROUND(SUM(AS7:AW7),0)</f>
        <v>56508195</v>
      </c>
      <c r="AY7" s="104">
        <v>38155192</v>
      </c>
      <c r="AZ7" s="104">
        <f>AX7-AY7</f>
        <v>18353003</v>
      </c>
      <c r="BA7" s="104">
        <f t="shared" ref="BA7:BA38" si="29">ROUND(AZ7/$BA$77,0)</f>
        <v>4588251</v>
      </c>
      <c r="BB7" s="104">
        <f>VLOOKUP($A7,'4_Level 4'!$A$7:$AP$139,COLUMN('4_Level 4'!$J:$J),FALSE)</f>
        <v>0</v>
      </c>
      <c r="BC7" s="104">
        <f>VLOOKUP($A7,'4_Level 4'!$A$7:$AP$139,COLUMN('4_Level 4'!$L:$L),FALSE)</f>
        <v>247507</v>
      </c>
      <c r="BD7" s="104">
        <f>VLOOKUP($A7,'4_Level 4'!$A$7:$AP$139,COLUMN('4_Level 4'!$M:$M),FALSE)</f>
        <v>0</v>
      </c>
      <c r="BE7" s="103">
        <f>AX7+BB7+BC7+BD7</f>
        <v>56755702</v>
      </c>
    </row>
    <row r="8" spans="1:58" ht="15.6" customHeight="1" x14ac:dyDescent="0.2">
      <c r="A8" s="364">
        <v>2</v>
      </c>
      <c r="B8" s="365" t="s">
        <v>6</v>
      </c>
      <c r="C8" s="366">
        <f>'3_Levels 1&amp;2'!AP8</f>
        <v>29066732</v>
      </c>
      <c r="D8" s="366">
        <v>0</v>
      </c>
      <c r="E8" s="366">
        <f>-'5C1A_Madison'!$R8</f>
        <v>0</v>
      </c>
      <c r="F8" s="366">
        <f>-'5C1B_DArbonne'!$R8</f>
        <v>0</v>
      </c>
      <c r="G8" s="366">
        <f>-'5C1C_IntlHigh'!$R8</f>
        <v>0</v>
      </c>
      <c r="H8" s="366">
        <f>-'5C1D_NOMMA'!$R8</f>
        <v>0</v>
      </c>
      <c r="I8" s="366">
        <f>-'5C1E_LFNO'!$R8</f>
        <v>0</v>
      </c>
      <c r="J8" s="366">
        <f>-'5C1F_LCCharter'!$R8</f>
        <v>-6616</v>
      </c>
      <c r="K8" s="366">
        <f>-'5C1G_JSClark'!$R8</f>
        <v>0</v>
      </c>
      <c r="L8" s="366">
        <f>-'5C1H_Southwest'!$R8</f>
        <v>0</v>
      </c>
      <c r="M8" s="366">
        <f>-'5C1I_LAKey'!$R8</f>
        <v>0</v>
      </c>
      <c r="N8" s="366">
        <f>-'5C1J_JCFAEast'!$R8</f>
        <v>0</v>
      </c>
      <c r="O8" s="366">
        <f>-'5C1M_GEOMidCity'!$R8</f>
        <v>0</v>
      </c>
      <c r="P8" s="366">
        <f>-'5C1N_Delta'!$R8</f>
        <v>0</v>
      </c>
      <c r="Q8" s="366">
        <f>-'5C1O_Impact'!$R8</f>
        <v>0</v>
      </c>
      <c r="R8" s="366">
        <f>-'5C1Q_Advantage'!$R8</f>
        <v>0</v>
      </c>
      <c r="S8" s="366">
        <f>-'5C1R_Iberville'!$R8</f>
        <v>0</v>
      </c>
      <c r="T8" s="366">
        <f>-'5C1S_LCColPrep'!$R8</f>
        <v>-6379</v>
      </c>
      <c r="U8" s="366">
        <f>-'5C1T_Northeast'!$R8</f>
        <v>0</v>
      </c>
      <c r="V8" s="366">
        <f>-'5C1U_AcadianaRen'!$R8</f>
        <v>0</v>
      </c>
      <c r="W8" s="366">
        <f>-'5C1V_LafRen'!$R8</f>
        <v>0</v>
      </c>
      <c r="X8" s="366">
        <f>-'5C1W_Willow'!$R8</f>
        <v>0</v>
      </c>
      <c r="Y8" s="366">
        <f>-'5C1Y_GEOPrep'!$R8</f>
        <v>0</v>
      </c>
      <c r="Z8" s="366">
        <f>-'5C1Z_LincolnPrep'!$R8</f>
        <v>0</v>
      </c>
      <c r="AA8" s="366">
        <f>-'5C1AE_NobleMinds'!$R8</f>
        <v>0</v>
      </c>
      <c r="AB8" s="366">
        <f>-'5C1AF_JCFA-Laf'!$R8</f>
        <v>0</v>
      </c>
      <c r="AC8" s="366">
        <f>-'5C1AG_Collegiate'!$R8</f>
        <v>0</v>
      </c>
      <c r="AD8" s="366">
        <f>-'5C1AI_Harmony'!$R8</f>
        <v>0</v>
      </c>
      <c r="AE8" s="366">
        <f>-'5C1AJ_Athlos'!$R8</f>
        <v>0</v>
      </c>
      <c r="AF8" s="366">
        <f>-'5C1AK_NxtGen'!$R8</f>
        <v>0</v>
      </c>
      <c r="AG8" s="366">
        <f>-'5C1AL_RedRiver'!$R8</f>
        <v>0</v>
      </c>
      <c r="AH8" s="366">
        <f>-('5C2_LAVCA'!$R8+'5C2_LAVCA'!$S8)</f>
        <v>-66044</v>
      </c>
      <c r="AI8" s="366">
        <f>-('5C3_UnvView'!$R8+'5C3_UnvView'!$S8)</f>
        <v>-207418</v>
      </c>
      <c r="AJ8" s="367">
        <f t="shared" si="26"/>
        <v>-286457</v>
      </c>
      <c r="AK8" s="367">
        <f t="shared" si="27"/>
        <v>28780275</v>
      </c>
      <c r="AL8" s="367">
        <f>ROUND(AK8/'8_2.1.21 SIS'!C8,0)</f>
        <v>7489</v>
      </c>
      <c r="AM8" s="368">
        <v>93870</v>
      </c>
      <c r="AN8" s="366">
        <f t="shared" ref="AN8:AN71" si="30">IF(AM8&gt;0,AM8,0)</f>
        <v>93870</v>
      </c>
      <c r="AO8" s="366">
        <f t="shared" ref="AO8:AO71" si="31">IF(AM8&lt;0,AM8,0)</f>
        <v>0</v>
      </c>
      <c r="AP8" s="366">
        <v>-576653</v>
      </c>
      <c r="AQ8" s="366">
        <v>89868</v>
      </c>
      <c r="AR8" s="368">
        <f t="shared" ref="AR8:AR71" si="32">SUM(AP8:AQ8)</f>
        <v>-486785</v>
      </c>
      <c r="AS8" s="367">
        <f t="shared" ref="AS8:AS71" si="33">AK8+AM8+AR8</f>
        <v>28387360</v>
      </c>
      <c r="AT8" s="366">
        <f>VLOOKUP($A8,'4_Level 4'!$A$7:$AP$139,COLUMN('4_Level 4'!$E:$E),FALSE)</f>
        <v>0</v>
      </c>
      <c r="AU8" s="366">
        <f>VLOOKUP($A8,'4_Level 4'!$A$7:$AP$139,COLUMN('4_Level 4'!$Q:$Q),FALSE)</f>
        <v>105669</v>
      </c>
      <c r="AV8" s="366">
        <f>VLOOKUP($A8,'4_Level 4'!$A$7:$AP$139,COLUMN('4_Level 4'!$AC:$AC),FALSE)</f>
        <v>624713</v>
      </c>
      <c r="AW8" s="366">
        <f>VLOOKUP($A8,'4_Level 4'!$A$7:$AP$139,COLUMN('4_Level 4'!$AO:$AO),FALSE)</f>
        <v>499770</v>
      </c>
      <c r="AX8" s="367">
        <f t="shared" si="28"/>
        <v>29617512</v>
      </c>
      <c r="AY8" s="366">
        <v>20073760</v>
      </c>
      <c r="AZ8" s="366">
        <f t="shared" ref="AZ8:AZ71" si="34">AX8-AY8</f>
        <v>9543752</v>
      </c>
      <c r="BA8" s="366">
        <f t="shared" si="29"/>
        <v>2385938</v>
      </c>
      <c r="BB8" s="366">
        <f>VLOOKUP($A8,'4_Level 4'!$A$7:$AP$139,COLUMN('4_Level 4'!$J:$J),FALSE)</f>
        <v>0</v>
      </c>
      <c r="BC8" s="366">
        <f>VLOOKUP($A8,'4_Level 4'!$A$7:$AP$139,COLUMN('4_Level 4'!$L:$L),FALSE)</f>
        <v>112065</v>
      </c>
      <c r="BD8" s="366">
        <f>VLOOKUP($A8,'4_Level 4'!$A$7:$AP$139,COLUMN('4_Level 4'!$M:$M),FALSE)</f>
        <v>0</v>
      </c>
      <c r="BE8" s="367">
        <f t="shared" ref="BE8:BE71" si="35">AX8+BB8+BC8+BD8</f>
        <v>29729577</v>
      </c>
    </row>
    <row r="9" spans="1:58" ht="15.6" customHeight="1" x14ac:dyDescent="0.2">
      <c r="A9" s="364">
        <v>3</v>
      </c>
      <c r="B9" s="365" t="s">
        <v>7</v>
      </c>
      <c r="C9" s="366">
        <f>'3_Levels 1&amp;2'!AP9</f>
        <v>110486524</v>
      </c>
      <c r="D9" s="366">
        <v>0</v>
      </c>
      <c r="E9" s="366">
        <f>-'5C1A_Madison'!$R9</f>
        <v>-13080</v>
      </c>
      <c r="F9" s="366">
        <f>-'5C1B_DArbonne'!$R9</f>
        <v>0</v>
      </c>
      <c r="G9" s="366">
        <f>-'5C1C_IntlHigh'!$R9</f>
        <v>0</v>
      </c>
      <c r="H9" s="366">
        <f>-'5C1D_NOMMA'!$R9</f>
        <v>0</v>
      </c>
      <c r="I9" s="366">
        <f>-'5C1E_LFNO'!$R9</f>
        <v>0</v>
      </c>
      <c r="J9" s="366">
        <f>-'5C1F_LCCharter'!$R9</f>
        <v>0</v>
      </c>
      <c r="K9" s="366">
        <f>-'5C1G_JSClark'!$R9</f>
        <v>0</v>
      </c>
      <c r="L9" s="366">
        <f>-'5C1H_Southwest'!$R9</f>
        <v>0</v>
      </c>
      <c r="M9" s="366">
        <f>-'5C1I_LAKey'!$R9</f>
        <v>-108319</v>
      </c>
      <c r="N9" s="366">
        <f>-'5C1J_JCFAEast'!$R9</f>
        <v>0</v>
      </c>
      <c r="O9" s="366">
        <f>-'5C1M_GEOMidCity'!$R9</f>
        <v>0</v>
      </c>
      <c r="P9" s="366">
        <f>-'5C1N_Delta'!$R9</f>
        <v>0</v>
      </c>
      <c r="Q9" s="366">
        <f>-'5C1O_Impact'!$R9</f>
        <v>0</v>
      </c>
      <c r="R9" s="366">
        <f>-'5C1Q_Advantage'!$R9</f>
        <v>0</v>
      </c>
      <c r="S9" s="366">
        <f>-'5C1R_Iberville'!$R9</f>
        <v>-96173</v>
      </c>
      <c r="T9" s="366">
        <f>-'5C1S_LCColPrep'!$R9</f>
        <v>0</v>
      </c>
      <c r="U9" s="366">
        <f>-'5C1T_Northeast'!$R9</f>
        <v>0</v>
      </c>
      <c r="V9" s="366">
        <f>-'5C1U_AcadianaRen'!$R9</f>
        <v>-3994</v>
      </c>
      <c r="W9" s="366">
        <f>-'5C1V_LafRen'!$R9</f>
        <v>0</v>
      </c>
      <c r="X9" s="366">
        <f>-'5C1W_Willow'!$R9</f>
        <v>0</v>
      </c>
      <c r="Y9" s="366">
        <f>-'5C1Y_GEOPrep'!$R9</f>
        <v>-12942</v>
      </c>
      <c r="Z9" s="366">
        <f>-'5C1Z_LincolnPrep'!$R9</f>
        <v>0</v>
      </c>
      <c r="AA9" s="366">
        <f>-'5C1AE_NobleMinds'!$R9</f>
        <v>0</v>
      </c>
      <c r="AB9" s="366">
        <f>-'5C1AF_JCFA-Laf'!$R9</f>
        <v>0</v>
      </c>
      <c r="AC9" s="366">
        <f>-'5C1AG_Collegiate'!$R9</f>
        <v>0</v>
      </c>
      <c r="AD9" s="366">
        <f>-'5C1AI_Harmony'!$R9</f>
        <v>0</v>
      </c>
      <c r="AE9" s="366">
        <f>-'5C1AJ_Athlos'!$R9</f>
        <v>0</v>
      </c>
      <c r="AF9" s="366">
        <f>-'5C1AK_NxtGen'!$R9</f>
        <v>0</v>
      </c>
      <c r="AG9" s="366">
        <f>-'5C1AL_RedRiver'!$R9</f>
        <v>0</v>
      </c>
      <c r="AH9" s="366">
        <f>-('5C2_LAVCA'!$R9+'5C2_LAVCA'!$S9)</f>
        <v>-152713</v>
      </c>
      <c r="AI9" s="366">
        <f>-('5C3_UnvView'!$R9+'5C3_UnvView'!$S9)</f>
        <v>-518866</v>
      </c>
      <c r="AJ9" s="367">
        <f t="shared" si="26"/>
        <v>-906087</v>
      </c>
      <c r="AK9" s="367">
        <f t="shared" si="27"/>
        <v>109580437</v>
      </c>
      <c r="AL9" s="367">
        <f>ROUND(AK9/'8_2.1.21 SIS'!C9,0)</f>
        <v>4802</v>
      </c>
      <c r="AM9" s="368">
        <v>-300805</v>
      </c>
      <c r="AN9" s="366">
        <f t="shared" si="30"/>
        <v>0</v>
      </c>
      <c r="AO9" s="366">
        <f t="shared" si="31"/>
        <v>-300805</v>
      </c>
      <c r="AP9" s="366">
        <v>1541442</v>
      </c>
      <c r="AQ9" s="366">
        <v>-43218</v>
      </c>
      <c r="AR9" s="368">
        <f t="shared" si="32"/>
        <v>1498224</v>
      </c>
      <c r="AS9" s="367">
        <f t="shared" si="33"/>
        <v>110777856</v>
      </c>
      <c r="AT9" s="366">
        <f>VLOOKUP($A9,'4_Level 4'!$A$7:$AP$139,COLUMN('4_Level 4'!$E:$E),FALSE)</f>
        <v>0</v>
      </c>
      <c r="AU9" s="366">
        <f>VLOOKUP($A9,'4_Level 4'!$A$7:$AP$139,COLUMN('4_Level 4'!$Q:$Q),FALSE)</f>
        <v>622096</v>
      </c>
      <c r="AV9" s="366">
        <f>VLOOKUP($A9,'4_Level 4'!$A$7:$AP$139,COLUMN('4_Level 4'!$AC:$AC),FALSE)</f>
        <v>3282090</v>
      </c>
      <c r="AW9" s="366">
        <f>VLOOKUP($A9,'4_Level 4'!$A$7:$AP$139,COLUMN('4_Level 4'!$AO:$AO),FALSE)</f>
        <v>2625673</v>
      </c>
      <c r="AX9" s="367">
        <f t="shared" si="28"/>
        <v>117307715</v>
      </c>
      <c r="AY9" s="366">
        <v>76973368</v>
      </c>
      <c r="AZ9" s="366">
        <f t="shared" si="34"/>
        <v>40334347</v>
      </c>
      <c r="BA9" s="366">
        <f t="shared" si="29"/>
        <v>10083587</v>
      </c>
      <c r="BB9" s="366">
        <f>VLOOKUP($A9,'4_Level 4'!$A$7:$AP$139,COLUMN('4_Level 4'!$J:$J),FALSE)</f>
        <v>0</v>
      </c>
      <c r="BC9" s="366">
        <f>VLOOKUP($A9,'4_Level 4'!$A$7:$AP$139,COLUMN('4_Level 4'!$L:$L),FALSE)</f>
        <v>1093176</v>
      </c>
      <c r="BD9" s="366">
        <f>VLOOKUP($A9,'4_Level 4'!$A$7:$AP$139,COLUMN('4_Level 4'!$M:$M),FALSE)</f>
        <v>0</v>
      </c>
      <c r="BE9" s="367">
        <f t="shared" si="35"/>
        <v>118400891</v>
      </c>
    </row>
    <row r="10" spans="1:58" ht="15.6" customHeight="1" x14ac:dyDescent="0.2">
      <c r="A10" s="364">
        <v>4</v>
      </c>
      <c r="B10" s="365" t="s">
        <v>8</v>
      </c>
      <c r="C10" s="366">
        <f>'3_Levels 1&amp;2'!AP10</f>
        <v>19809353</v>
      </c>
      <c r="D10" s="366">
        <v>0</v>
      </c>
      <c r="E10" s="366">
        <f>-'5C1A_Madison'!$R10</f>
        <v>0</v>
      </c>
      <c r="F10" s="366">
        <f>-'5C1B_DArbonne'!$R10</f>
        <v>0</v>
      </c>
      <c r="G10" s="366">
        <f>-'5C1C_IntlHigh'!$R10</f>
        <v>0</v>
      </c>
      <c r="H10" s="366">
        <f>-'5C1D_NOMMA'!$R10</f>
        <v>0</v>
      </c>
      <c r="I10" s="366">
        <f>-'5C1E_LFNO'!$R10</f>
        <v>0</v>
      </c>
      <c r="J10" s="366">
        <f>-'5C1F_LCCharter'!$R10</f>
        <v>0</v>
      </c>
      <c r="K10" s="366">
        <f>-'5C1G_JSClark'!$R10</f>
        <v>0</v>
      </c>
      <c r="L10" s="366">
        <f>-'5C1H_Southwest'!$R10</f>
        <v>0</v>
      </c>
      <c r="M10" s="366">
        <f>-'5C1I_LAKey'!$R10</f>
        <v>0</v>
      </c>
      <c r="N10" s="366">
        <f>-'5C1J_JCFAEast'!$R10</f>
        <v>0</v>
      </c>
      <c r="O10" s="366">
        <f>-'5C1M_GEOMidCity'!$R10</f>
        <v>0</v>
      </c>
      <c r="P10" s="366">
        <f>-'5C1N_Delta'!$R10</f>
        <v>0</v>
      </c>
      <c r="Q10" s="366">
        <f>-'5C1O_Impact'!$R10</f>
        <v>0</v>
      </c>
      <c r="R10" s="366">
        <f>-'5C1Q_Advantage'!$R10</f>
        <v>0</v>
      </c>
      <c r="S10" s="366">
        <f>-'5C1R_Iberville'!$R10</f>
        <v>-48911</v>
      </c>
      <c r="T10" s="366">
        <f>-'5C1S_LCColPrep'!$R10</f>
        <v>0</v>
      </c>
      <c r="U10" s="366">
        <f>-'5C1T_Northeast'!$R10</f>
        <v>0</v>
      </c>
      <c r="V10" s="366">
        <f>-'5C1U_AcadianaRen'!$R10</f>
        <v>-16405</v>
      </c>
      <c r="W10" s="366">
        <f>-'5C1V_LafRen'!$R10</f>
        <v>0</v>
      </c>
      <c r="X10" s="366">
        <f>-'5C1W_Willow'!$R10</f>
        <v>0</v>
      </c>
      <c r="Y10" s="366">
        <f>-'5C1Y_GEOPrep'!$R10</f>
        <v>0</v>
      </c>
      <c r="Z10" s="366">
        <f>-'5C1Z_LincolnPrep'!$R10</f>
        <v>0</v>
      </c>
      <c r="AA10" s="366">
        <f>-'5C1AE_NobleMinds'!$R10</f>
        <v>0</v>
      </c>
      <c r="AB10" s="366">
        <f>-'5C1AF_JCFA-Laf'!$R10</f>
        <v>0</v>
      </c>
      <c r="AC10" s="366">
        <f>-'5C1AG_Collegiate'!$R10</f>
        <v>0</v>
      </c>
      <c r="AD10" s="366">
        <f>-'5C1AI_Harmony'!$R10</f>
        <v>0</v>
      </c>
      <c r="AE10" s="366">
        <f>-'5C1AJ_Athlos'!$R10</f>
        <v>0</v>
      </c>
      <c r="AF10" s="366">
        <f>-'5C1AK_NxtGen'!$R10</f>
        <v>0</v>
      </c>
      <c r="AG10" s="366">
        <f>-'5C1AL_RedRiver'!$R10</f>
        <v>0</v>
      </c>
      <c r="AH10" s="366">
        <f>-('5C2_LAVCA'!$R10+'5C2_LAVCA'!$S10)</f>
        <v>-51948</v>
      </c>
      <c r="AI10" s="366">
        <f>-('5C3_UnvView'!$R10+'5C3_UnvView'!$S10)</f>
        <v>-90996</v>
      </c>
      <c r="AJ10" s="367">
        <f t="shared" si="26"/>
        <v>-208260</v>
      </c>
      <c r="AK10" s="367">
        <f t="shared" si="27"/>
        <v>19601093</v>
      </c>
      <c r="AL10" s="367">
        <f>ROUND(AK10/'8_2.1.21 SIS'!C10,0)</f>
        <v>6704</v>
      </c>
      <c r="AM10" s="368">
        <v>-4845</v>
      </c>
      <c r="AN10" s="366">
        <f t="shared" si="30"/>
        <v>0</v>
      </c>
      <c r="AO10" s="366">
        <f t="shared" si="31"/>
        <v>-4845</v>
      </c>
      <c r="AP10" s="366">
        <v>-858112</v>
      </c>
      <c r="AQ10" s="366">
        <v>-23464</v>
      </c>
      <c r="AR10" s="368">
        <f t="shared" si="32"/>
        <v>-881576</v>
      </c>
      <c r="AS10" s="367">
        <f t="shared" si="33"/>
        <v>18714672</v>
      </c>
      <c r="AT10" s="366">
        <f>VLOOKUP($A10,'4_Level 4'!$A$7:$AP$139,COLUMN('4_Level 4'!$E:$E),FALSE)</f>
        <v>21000</v>
      </c>
      <c r="AU10" s="366">
        <f>VLOOKUP($A10,'4_Level 4'!$A$7:$AP$139,COLUMN('4_Level 4'!$Q:$Q),FALSE)</f>
        <v>81302</v>
      </c>
      <c r="AV10" s="366">
        <f>VLOOKUP($A10,'4_Level 4'!$A$7:$AP$139,COLUMN('4_Level 4'!$AC:$AC),FALSE)</f>
        <v>403519</v>
      </c>
      <c r="AW10" s="366">
        <f>VLOOKUP($A10,'4_Level 4'!$A$7:$AP$139,COLUMN('4_Level 4'!$AO:$AO),FALSE)</f>
        <v>322817</v>
      </c>
      <c r="AX10" s="367">
        <f t="shared" si="28"/>
        <v>19543310</v>
      </c>
      <c r="AY10" s="366">
        <v>13662296</v>
      </c>
      <c r="AZ10" s="366">
        <f t="shared" si="34"/>
        <v>5881014</v>
      </c>
      <c r="BA10" s="366">
        <f t="shared" si="29"/>
        <v>1470254</v>
      </c>
      <c r="BB10" s="366">
        <f>VLOOKUP($A10,'4_Level 4'!$A$7:$AP$139,COLUMN('4_Level 4'!$J:$J),FALSE)</f>
        <v>0</v>
      </c>
      <c r="BC10" s="366">
        <f>VLOOKUP($A10,'4_Level 4'!$A$7:$AP$139,COLUMN('4_Level 4'!$L:$L),FALSE)</f>
        <v>92303</v>
      </c>
      <c r="BD10" s="366">
        <f>VLOOKUP($A10,'4_Level 4'!$A$7:$AP$139,COLUMN('4_Level 4'!$M:$M),FALSE)</f>
        <v>0</v>
      </c>
      <c r="BE10" s="367">
        <f t="shared" si="35"/>
        <v>19635613</v>
      </c>
    </row>
    <row r="11" spans="1:58" ht="15.6" customHeight="1" x14ac:dyDescent="0.2">
      <c r="A11" s="369">
        <v>5</v>
      </c>
      <c r="B11" s="370" t="s">
        <v>9</v>
      </c>
      <c r="C11" s="371">
        <f>'3_Levels 1&amp;2'!AP11</f>
        <v>32824014</v>
      </c>
      <c r="D11" s="371">
        <v>0</v>
      </c>
      <c r="E11" s="371">
        <f>-'5C1A_Madison'!$R11</f>
        <v>0</v>
      </c>
      <c r="F11" s="371">
        <f>-'5C1B_DArbonne'!$R11</f>
        <v>0</v>
      </c>
      <c r="G11" s="371">
        <f>-'5C1C_IntlHigh'!$R11</f>
        <v>0</v>
      </c>
      <c r="H11" s="371">
        <f>-'5C1D_NOMMA'!$R11</f>
        <v>0</v>
      </c>
      <c r="I11" s="371">
        <f>-'5C1E_LFNO'!$R11</f>
        <v>0</v>
      </c>
      <c r="J11" s="371">
        <f>-'5C1F_LCCharter'!$R11</f>
        <v>0</v>
      </c>
      <c r="K11" s="371">
        <f>-'5C1G_JSClark'!$R11</f>
        <v>0</v>
      </c>
      <c r="L11" s="371">
        <f>-'5C1H_Southwest'!$R11</f>
        <v>0</v>
      </c>
      <c r="M11" s="371">
        <f>-'5C1I_LAKey'!$R11</f>
        <v>0</v>
      </c>
      <c r="N11" s="371">
        <f>-'5C1J_JCFAEast'!$R11</f>
        <v>0</v>
      </c>
      <c r="O11" s="371">
        <f>-'5C1M_GEOMidCity'!$R11</f>
        <v>0</v>
      </c>
      <c r="P11" s="371">
        <f>-'5C1N_Delta'!$R11</f>
        <v>0</v>
      </c>
      <c r="Q11" s="371">
        <f>-'5C1O_Impact'!$R11</f>
        <v>0</v>
      </c>
      <c r="R11" s="371">
        <f>-'5C1Q_Advantage'!$R11</f>
        <v>0</v>
      </c>
      <c r="S11" s="371">
        <f>-'5C1R_Iberville'!$R11</f>
        <v>0</v>
      </c>
      <c r="T11" s="371">
        <f>-'5C1S_LCColPrep'!$R11</f>
        <v>0</v>
      </c>
      <c r="U11" s="371">
        <f>-'5C1T_Northeast'!$R11</f>
        <v>0</v>
      </c>
      <c r="V11" s="371">
        <f>-'5C1U_AcadianaRen'!$R11</f>
        <v>0</v>
      </c>
      <c r="W11" s="371">
        <f>-'5C1V_LafRen'!$R11</f>
        <v>0</v>
      </c>
      <c r="X11" s="371">
        <f>-'5C1W_Willow'!$R11</f>
        <v>0</v>
      </c>
      <c r="Y11" s="371">
        <f>-'5C1Y_GEOPrep'!$R11</f>
        <v>0</v>
      </c>
      <c r="Z11" s="371">
        <f>-'5C1Z_LincolnPrep'!$R11</f>
        <v>0</v>
      </c>
      <c r="AA11" s="642">
        <f>-'5C1AE_NobleMinds'!$R11</f>
        <v>0</v>
      </c>
      <c r="AB11" s="642">
        <f>-'5C1AF_JCFA-Laf'!$R11</f>
        <v>0</v>
      </c>
      <c r="AC11" s="642">
        <f>-'5C1AG_Collegiate'!$R11</f>
        <v>0</v>
      </c>
      <c r="AD11" s="921">
        <f>-'5C1AI_Harmony'!$R11</f>
        <v>0</v>
      </c>
      <c r="AE11" s="921">
        <f>-'5C1AJ_Athlos'!$R11</f>
        <v>0</v>
      </c>
      <c r="AF11" s="1156">
        <f>-'5C1AK_NxtGen'!$R11</f>
        <v>0</v>
      </c>
      <c r="AG11" s="1156">
        <f>-'5C1AL_RedRiver'!$R11</f>
        <v>-1543335</v>
      </c>
      <c r="AH11" s="371">
        <f>-('5C2_LAVCA'!$R11+'5C2_LAVCA'!$S11)</f>
        <v>-132363</v>
      </c>
      <c r="AI11" s="371">
        <f>-('5C3_UnvView'!$R11+'5C3_UnvView'!$S11)</f>
        <v>-226570</v>
      </c>
      <c r="AJ11" s="372">
        <f t="shared" si="26"/>
        <v>-1902268</v>
      </c>
      <c r="AK11" s="372">
        <f t="shared" si="27"/>
        <v>30921746</v>
      </c>
      <c r="AL11" s="372">
        <f>ROUND(AK11/'8_2.1.21 SIS'!C11,0)</f>
        <v>6321</v>
      </c>
      <c r="AM11" s="373">
        <v>-16794</v>
      </c>
      <c r="AN11" s="371">
        <f t="shared" si="30"/>
        <v>0</v>
      </c>
      <c r="AO11" s="371">
        <f t="shared" si="31"/>
        <v>-16794</v>
      </c>
      <c r="AP11" s="371">
        <v>259161</v>
      </c>
      <c r="AQ11" s="371">
        <v>-183309</v>
      </c>
      <c r="AR11" s="373">
        <f t="shared" si="32"/>
        <v>75852</v>
      </c>
      <c r="AS11" s="372">
        <f t="shared" si="33"/>
        <v>30980804</v>
      </c>
      <c r="AT11" s="371">
        <f>VLOOKUP($A11,'4_Level 4'!$A$7:$AP$139,COLUMN('4_Level 4'!$E:$E),FALSE)</f>
        <v>0</v>
      </c>
      <c r="AU11" s="371">
        <f>VLOOKUP($A11,'4_Level 4'!$A$7:$AP$139,COLUMN('4_Level 4'!$Q:$Q),FALSE)</f>
        <v>131098</v>
      </c>
      <c r="AV11" s="1156">
        <f>VLOOKUP($A11,'4_Level 4'!$A$7:$AP$139,COLUMN('4_Level 4'!$AC:$AC),FALSE)</f>
        <v>576868</v>
      </c>
      <c r="AW11" s="1156">
        <f>VLOOKUP($A11,'4_Level 4'!$A$7:$AP$139,COLUMN('4_Level 4'!$AO:$AO),FALSE)</f>
        <v>461494</v>
      </c>
      <c r="AX11" s="372">
        <f t="shared" si="28"/>
        <v>32150264</v>
      </c>
      <c r="AY11" s="371">
        <v>21408160</v>
      </c>
      <c r="AZ11" s="371">
        <f t="shared" si="34"/>
        <v>10742104</v>
      </c>
      <c r="BA11" s="371">
        <f t="shared" si="29"/>
        <v>2685526</v>
      </c>
      <c r="BB11" s="371">
        <f>VLOOKUP($A11,'4_Level 4'!$A$7:$AP$139,COLUMN('4_Level 4'!$J:$J),FALSE)</f>
        <v>0</v>
      </c>
      <c r="BC11" s="371">
        <f>VLOOKUP($A11,'4_Level 4'!$A$7:$AP$139,COLUMN('4_Level 4'!$L:$L),FALSE)</f>
        <v>197861</v>
      </c>
      <c r="BD11" s="371">
        <f>VLOOKUP($A11,'4_Level 4'!$A$7:$AP$139,COLUMN('4_Level 4'!$M:$M),FALSE)</f>
        <v>0</v>
      </c>
      <c r="BE11" s="372">
        <f t="shared" si="35"/>
        <v>32348125</v>
      </c>
    </row>
    <row r="12" spans="1:58" ht="15.6" customHeight="1" x14ac:dyDescent="0.2">
      <c r="A12" s="362">
        <v>6</v>
      </c>
      <c r="B12" s="363" t="s">
        <v>10</v>
      </c>
      <c r="C12" s="104">
        <f>'3_Levels 1&amp;2'!AP12</f>
        <v>34940634</v>
      </c>
      <c r="D12" s="104">
        <v>0</v>
      </c>
      <c r="E12" s="104">
        <f>-'5C1A_Madison'!$R12</f>
        <v>0</v>
      </c>
      <c r="F12" s="104">
        <f>-'5C1B_DArbonne'!$R12</f>
        <v>0</v>
      </c>
      <c r="G12" s="104">
        <f>-'5C1C_IntlHigh'!$R12</f>
        <v>0</v>
      </c>
      <c r="H12" s="104">
        <f>-'5C1D_NOMMA'!$R12</f>
        <v>0</v>
      </c>
      <c r="I12" s="104">
        <f>-'5C1E_LFNO'!$R12</f>
        <v>0</v>
      </c>
      <c r="J12" s="104">
        <f>-'5C1F_LCCharter'!$R12</f>
        <v>-10999</v>
      </c>
      <c r="K12" s="104">
        <f>-'5C1G_JSClark'!$R12</f>
        <v>0</v>
      </c>
      <c r="L12" s="104">
        <f>-'5C1H_Southwest'!$R12</f>
        <v>0</v>
      </c>
      <c r="M12" s="104">
        <f>-'5C1I_LAKey'!$R12</f>
        <v>0</v>
      </c>
      <c r="N12" s="104">
        <f>-'5C1J_JCFAEast'!$R12</f>
        <v>0</v>
      </c>
      <c r="O12" s="104">
        <f>-'5C1M_GEOMidCity'!$R12</f>
        <v>0</v>
      </c>
      <c r="P12" s="104">
        <f>-'5C1N_Delta'!$R12</f>
        <v>0</v>
      </c>
      <c r="Q12" s="104">
        <f>-'5C1O_Impact'!$R12</f>
        <v>0</v>
      </c>
      <c r="R12" s="104">
        <f>-'5C1Q_Advantage'!$R12</f>
        <v>0</v>
      </c>
      <c r="S12" s="104">
        <f>-'5C1R_Iberville'!$R12</f>
        <v>0</v>
      </c>
      <c r="T12" s="104">
        <f>-'5C1S_LCColPrep'!$R12</f>
        <v>0</v>
      </c>
      <c r="U12" s="104">
        <f>-'5C1T_Northeast'!$R12</f>
        <v>0</v>
      </c>
      <c r="V12" s="104">
        <f>-'5C1U_AcadianaRen'!$R12</f>
        <v>0</v>
      </c>
      <c r="W12" s="104">
        <f>-'5C1V_LafRen'!$R12</f>
        <v>0</v>
      </c>
      <c r="X12" s="104">
        <f>-'5C1W_Willow'!$R12</f>
        <v>0</v>
      </c>
      <c r="Y12" s="104">
        <f>-'5C1Y_GEOPrep'!$R12</f>
        <v>0</v>
      </c>
      <c r="Z12" s="104">
        <f>-'5C1Z_LincolnPrep'!$R12</f>
        <v>0</v>
      </c>
      <c r="AA12" s="104">
        <f>-'5C1AE_NobleMinds'!$R12</f>
        <v>0</v>
      </c>
      <c r="AB12" s="104">
        <f>-'5C1AF_JCFA-Laf'!$R12</f>
        <v>0</v>
      </c>
      <c r="AC12" s="104">
        <f>-'5C1AG_Collegiate'!$R12</f>
        <v>0</v>
      </c>
      <c r="AD12" s="104">
        <f>-'5C1AI_Harmony'!$R12</f>
        <v>0</v>
      </c>
      <c r="AE12" s="104">
        <f>-'5C1AJ_Athlos'!$R12</f>
        <v>0</v>
      </c>
      <c r="AF12" s="104">
        <f>-'5C1AK_NxtGen'!$R12</f>
        <v>0</v>
      </c>
      <c r="AG12" s="104">
        <f>-'5C1AL_RedRiver'!$R12</f>
        <v>0</v>
      </c>
      <c r="AH12" s="104">
        <f>-('5C2_LAVCA'!$R12+'5C2_LAVCA'!$S12)</f>
        <v>-103686</v>
      </c>
      <c r="AI12" s="104">
        <f>-('5C3_UnvView'!$R12+'5C3_UnvView'!$S12)</f>
        <v>-69620</v>
      </c>
      <c r="AJ12" s="103">
        <f t="shared" si="26"/>
        <v>-184305</v>
      </c>
      <c r="AK12" s="103">
        <f t="shared" si="27"/>
        <v>34756329</v>
      </c>
      <c r="AL12" s="103">
        <f>ROUND(AK12/'8_2.1.21 SIS'!C12,0)</f>
        <v>6206</v>
      </c>
      <c r="AM12" s="105">
        <v>6031</v>
      </c>
      <c r="AN12" s="104">
        <f t="shared" si="30"/>
        <v>6031</v>
      </c>
      <c r="AO12" s="104">
        <f t="shared" si="31"/>
        <v>0</v>
      </c>
      <c r="AP12" s="104">
        <v>-359948</v>
      </c>
      <c r="AQ12" s="104">
        <v>-133429</v>
      </c>
      <c r="AR12" s="105">
        <f t="shared" si="32"/>
        <v>-493377</v>
      </c>
      <c r="AS12" s="103">
        <f t="shared" si="33"/>
        <v>34268983</v>
      </c>
      <c r="AT12" s="104">
        <f>VLOOKUP($A12,'4_Level 4'!$A$7:$AP$139,COLUMN('4_Level 4'!$E:$E),FALSE)</f>
        <v>0</v>
      </c>
      <c r="AU12" s="104">
        <f>VLOOKUP($A12,'4_Level 4'!$A$7:$AP$139,COLUMN('4_Level 4'!$Q:$Q),FALSE)</f>
        <v>148149</v>
      </c>
      <c r="AV12" s="104">
        <f>VLOOKUP($A12,'4_Level 4'!$A$7:$AP$139,COLUMN('4_Level 4'!$AC:$AC),FALSE)</f>
        <v>840832</v>
      </c>
      <c r="AW12" s="104">
        <f>VLOOKUP($A12,'4_Level 4'!$A$7:$AP$139,COLUMN('4_Level 4'!$AO:$AO),FALSE)</f>
        <v>672666</v>
      </c>
      <c r="AX12" s="103">
        <f t="shared" si="28"/>
        <v>35930630</v>
      </c>
      <c r="AY12" s="104">
        <v>24227128</v>
      </c>
      <c r="AZ12" s="104">
        <f t="shared" si="34"/>
        <v>11703502</v>
      </c>
      <c r="BA12" s="104">
        <f t="shared" si="29"/>
        <v>2925876</v>
      </c>
      <c r="BB12" s="104">
        <f>VLOOKUP($A12,'4_Level 4'!$A$7:$AP$139,COLUMN('4_Level 4'!$J:$J),FALSE)</f>
        <v>0</v>
      </c>
      <c r="BC12" s="104">
        <f>VLOOKUP($A12,'4_Level 4'!$A$7:$AP$139,COLUMN('4_Level 4'!$L:$L),FALSE)</f>
        <v>94231</v>
      </c>
      <c r="BD12" s="104">
        <f>VLOOKUP($A12,'4_Level 4'!$A$7:$AP$139,COLUMN('4_Level 4'!$M:$M),FALSE)</f>
        <v>0</v>
      </c>
      <c r="BE12" s="103">
        <f t="shared" si="35"/>
        <v>36024861</v>
      </c>
    </row>
    <row r="13" spans="1:58" ht="15.6" customHeight="1" x14ac:dyDescent="0.2">
      <c r="A13" s="364">
        <v>7</v>
      </c>
      <c r="B13" s="365" t="s">
        <v>11</v>
      </c>
      <c r="C13" s="366">
        <f>'3_Levels 1&amp;2'!AP13</f>
        <v>8028977</v>
      </c>
      <c r="D13" s="366">
        <v>0</v>
      </c>
      <c r="E13" s="366">
        <f>-'5C1A_Madison'!$R13</f>
        <v>0</v>
      </c>
      <c r="F13" s="366">
        <f>-'5C1B_DArbonne'!$R13</f>
        <v>0</v>
      </c>
      <c r="G13" s="366">
        <f>-'5C1C_IntlHigh'!$R13</f>
        <v>0</v>
      </c>
      <c r="H13" s="366">
        <f>-'5C1D_NOMMA'!$R13</f>
        <v>0</v>
      </c>
      <c r="I13" s="366">
        <f>-'5C1E_LFNO'!$R13</f>
        <v>0</v>
      </c>
      <c r="J13" s="366">
        <f>-'5C1F_LCCharter'!$R13</f>
        <v>0</v>
      </c>
      <c r="K13" s="366">
        <f>-'5C1G_JSClark'!$R13</f>
        <v>0</v>
      </c>
      <c r="L13" s="366">
        <f>-'5C1H_Southwest'!$R13</f>
        <v>0</v>
      </c>
      <c r="M13" s="366">
        <f>-'5C1I_LAKey'!$R13</f>
        <v>0</v>
      </c>
      <c r="N13" s="366">
        <f>-'5C1J_JCFAEast'!$R13</f>
        <v>0</v>
      </c>
      <c r="O13" s="366">
        <f>-'5C1M_GEOMidCity'!$R13</f>
        <v>0</v>
      </c>
      <c r="P13" s="366">
        <f>-'5C1N_Delta'!$R13</f>
        <v>0</v>
      </c>
      <c r="Q13" s="366">
        <f>-'5C1O_Impact'!$R13</f>
        <v>0</v>
      </c>
      <c r="R13" s="366">
        <f>-'5C1Q_Advantage'!$R13</f>
        <v>0</v>
      </c>
      <c r="S13" s="366">
        <f>-'5C1R_Iberville'!$R13</f>
        <v>0</v>
      </c>
      <c r="T13" s="366">
        <f>-'5C1S_LCColPrep'!$R13</f>
        <v>0</v>
      </c>
      <c r="U13" s="366">
        <f>-'5C1T_Northeast'!$R13</f>
        <v>0</v>
      </c>
      <c r="V13" s="366">
        <f>-'5C1U_AcadianaRen'!$R13</f>
        <v>0</v>
      </c>
      <c r="W13" s="366">
        <f>-'5C1V_LafRen'!$R13</f>
        <v>0</v>
      </c>
      <c r="X13" s="366">
        <f>-'5C1W_Willow'!$R13</f>
        <v>0</v>
      </c>
      <c r="Y13" s="366">
        <f>-'5C1Y_GEOPrep'!$R13</f>
        <v>0</v>
      </c>
      <c r="Z13" s="366">
        <f>-'5C1Z_LincolnPrep'!$R13</f>
        <v>-112643</v>
      </c>
      <c r="AA13" s="366">
        <f>-'5C1AE_NobleMinds'!$R13</f>
        <v>0</v>
      </c>
      <c r="AB13" s="366">
        <f>-'5C1AF_JCFA-Laf'!$R13</f>
        <v>0</v>
      </c>
      <c r="AC13" s="366">
        <f>-'5C1AG_Collegiate'!$R13</f>
        <v>0</v>
      </c>
      <c r="AD13" s="366">
        <f>-'5C1AI_Harmony'!$R13</f>
        <v>0</v>
      </c>
      <c r="AE13" s="366">
        <f>-'5C1AJ_Athlos'!$R13</f>
        <v>0</v>
      </c>
      <c r="AF13" s="366">
        <f>-'5C1AK_NxtGen'!$R13</f>
        <v>0</v>
      </c>
      <c r="AG13" s="366">
        <f>-'5C1AL_RedRiver'!$R13</f>
        <v>0</v>
      </c>
      <c r="AH13" s="366">
        <f>-('5C2_LAVCA'!$R13+'5C2_LAVCA'!$S13)</f>
        <v>-20349</v>
      </c>
      <c r="AI13" s="366">
        <f>-('5C3_UnvView'!$R13+'5C3_UnvView'!$S13)</f>
        <v>-34118</v>
      </c>
      <c r="AJ13" s="367">
        <f t="shared" si="26"/>
        <v>-167110</v>
      </c>
      <c r="AK13" s="367">
        <f t="shared" si="27"/>
        <v>7861867</v>
      </c>
      <c r="AL13" s="367">
        <f>ROUND(AK13/'8_2.1.21 SIS'!C13,0)</f>
        <v>4080</v>
      </c>
      <c r="AM13" s="368">
        <v>-10231</v>
      </c>
      <c r="AN13" s="366">
        <f t="shared" si="30"/>
        <v>0</v>
      </c>
      <c r="AO13" s="366">
        <f t="shared" si="31"/>
        <v>-10231</v>
      </c>
      <c r="AP13" s="366">
        <v>-175440</v>
      </c>
      <c r="AQ13" s="366">
        <v>4080</v>
      </c>
      <c r="AR13" s="368">
        <f t="shared" si="32"/>
        <v>-171360</v>
      </c>
      <c r="AS13" s="367">
        <f t="shared" si="33"/>
        <v>7680276</v>
      </c>
      <c r="AT13" s="366">
        <f>VLOOKUP($A13,'4_Level 4'!$A$7:$AP$139,COLUMN('4_Level 4'!$E:$E),FALSE)</f>
        <v>0</v>
      </c>
      <c r="AU13" s="366">
        <f>VLOOKUP($A13,'4_Level 4'!$A$7:$AP$139,COLUMN('4_Level 4'!$Q:$Q),FALSE)</f>
        <v>53690</v>
      </c>
      <c r="AV13" s="366">
        <f>VLOOKUP($A13,'4_Level 4'!$A$7:$AP$139,COLUMN('4_Level 4'!$AC:$AC),FALSE)</f>
        <v>388818</v>
      </c>
      <c r="AW13" s="366">
        <f>VLOOKUP($A13,'4_Level 4'!$A$7:$AP$139,COLUMN('4_Level 4'!$AO:$AO),FALSE)</f>
        <v>311054</v>
      </c>
      <c r="AX13" s="367">
        <f t="shared" si="28"/>
        <v>8433838</v>
      </c>
      <c r="AY13" s="366">
        <v>5743896</v>
      </c>
      <c r="AZ13" s="366">
        <f t="shared" si="34"/>
        <v>2689942</v>
      </c>
      <c r="BA13" s="366">
        <f t="shared" si="29"/>
        <v>672486</v>
      </c>
      <c r="BB13" s="366">
        <f>VLOOKUP($A13,'4_Level 4'!$A$7:$AP$139,COLUMN('4_Level 4'!$J:$J),FALSE)</f>
        <v>0</v>
      </c>
      <c r="BC13" s="366">
        <f>VLOOKUP($A13,'4_Level 4'!$A$7:$AP$139,COLUMN('4_Level 4'!$L:$L),FALSE)</f>
        <v>47236</v>
      </c>
      <c r="BD13" s="366">
        <f>VLOOKUP($A13,'4_Level 4'!$A$7:$AP$139,COLUMN('4_Level 4'!$M:$M),FALSE)</f>
        <v>0</v>
      </c>
      <c r="BE13" s="367">
        <f t="shared" si="35"/>
        <v>8481074</v>
      </c>
    </row>
    <row r="14" spans="1:58" ht="15.6" customHeight="1" x14ac:dyDescent="0.2">
      <c r="A14" s="364">
        <v>8</v>
      </c>
      <c r="B14" s="365" t="s">
        <v>12</v>
      </c>
      <c r="C14" s="366">
        <f>'3_Levels 1&amp;2'!AP14</f>
        <v>129442221</v>
      </c>
      <c r="D14" s="366">
        <v>0</v>
      </c>
      <c r="E14" s="366">
        <f>-'5C1A_Madison'!$R14</f>
        <v>0</v>
      </c>
      <c r="F14" s="366">
        <f>-'5C1B_DArbonne'!$R14</f>
        <v>0</v>
      </c>
      <c r="G14" s="366">
        <f>-'5C1C_IntlHigh'!$R14</f>
        <v>0</v>
      </c>
      <c r="H14" s="366">
        <f>-'5C1D_NOMMA'!$R14</f>
        <v>0</v>
      </c>
      <c r="I14" s="366">
        <f>-'5C1E_LFNO'!$R14</f>
        <v>0</v>
      </c>
      <c r="J14" s="366">
        <f>-'5C1F_LCCharter'!$R14</f>
        <v>0</v>
      </c>
      <c r="K14" s="366">
        <f>-'5C1G_JSClark'!$R14</f>
        <v>0</v>
      </c>
      <c r="L14" s="366">
        <f>-'5C1H_Southwest'!$R14</f>
        <v>0</v>
      </c>
      <c r="M14" s="366">
        <f>-'5C1I_LAKey'!$R14</f>
        <v>0</v>
      </c>
      <c r="N14" s="366">
        <f>-'5C1J_JCFAEast'!$R14</f>
        <v>0</v>
      </c>
      <c r="O14" s="366">
        <f>-'5C1M_GEOMidCity'!$R14</f>
        <v>0</v>
      </c>
      <c r="P14" s="366">
        <f>-'5C1N_Delta'!$R14</f>
        <v>0</v>
      </c>
      <c r="Q14" s="366">
        <f>-'5C1O_Impact'!$R14</f>
        <v>0</v>
      </c>
      <c r="R14" s="366">
        <f>-'5C1Q_Advantage'!$R14</f>
        <v>0</v>
      </c>
      <c r="S14" s="366">
        <f>-'5C1R_Iberville'!$R14</f>
        <v>0</v>
      </c>
      <c r="T14" s="366">
        <f>-'5C1S_LCColPrep'!$R14</f>
        <v>0</v>
      </c>
      <c r="U14" s="366">
        <f>-'5C1T_Northeast'!$R14</f>
        <v>0</v>
      </c>
      <c r="V14" s="366">
        <f>-'5C1U_AcadianaRen'!$R14</f>
        <v>0</v>
      </c>
      <c r="W14" s="366">
        <f>-'5C1V_LafRen'!$R14</f>
        <v>0</v>
      </c>
      <c r="X14" s="366">
        <f>-'5C1W_Willow'!$R14</f>
        <v>0</v>
      </c>
      <c r="Y14" s="366">
        <f>-'5C1Y_GEOPrep'!$R14</f>
        <v>0</v>
      </c>
      <c r="Z14" s="366">
        <f>-'5C1Z_LincolnPrep'!$R14</f>
        <v>0</v>
      </c>
      <c r="AA14" s="366">
        <f>-'5C1AE_NobleMinds'!$R14</f>
        <v>0</v>
      </c>
      <c r="AB14" s="366">
        <f>-'5C1AF_JCFA-Laf'!$R14</f>
        <v>0</v>
      </c>
      <c r="AC14" s="366">
        <f>-'5C1AG_Collegiate'!$R14</f>
        <v>0</v>
      </c>
      <c r="AD14" s="366">
        <f>-'5C1AI_Harmony'!$R14</f>
        <v>0</v>
      </c>
      <c r="AE14" s="366">
        <f>-'5C1AJ_Athlos'!$R14</f>
        <v>0</v>
      </c>
      <c r="AF14" s="366">
        <f>-'5C1AK_NxtGen'!$R14</f>
        <v>0</v>
      </c>
      <c r="AG14" s="366">
        <f>-'5C1AL_RedRiver'!$R14</f>
        <v>0</v>
      </c>
      <c r="AH14" s="366">
        <f>-('5C2_LAVCA'!$R14+'5C2_LAVCA'!$S14)</f>
        <v>-446840</v>
      </c>
      <c r="AI14" s="366">
        <f>-('5C3_UnvView'!$R14+'5C3_UnvView'!$S14)</f>
        <v>-265087</v>
      </c>
      <c r="AJ14" s="367">
        <f t="shared" si="26"/>
        <v>-711927</v>
      </c>
      <c r="AK14" s="367">
        <f t="shared" si="27"/>
        <v>128730294</v>
      </c>
      <c r="AL14" s="367">
        <f>ROUND(AK14/'8_2.1.21 SIS'!C14,0)</f>
        <v>5867</v>
      </c>
      <c r="AM14" s="368">
        <v>-58024</v>
      </c>
      <c r="AN14" s="366">
        <f t="shared" si="30"/>
        <v>0</v>
      </c>
      <c r="AO14" s="366">
        <f t="shared" si="31"/>
        <v>-58024</v>
      </c>
      <c r="AP14" s="366">
        <v>1302474</v>
      </c>
      <c r="AQ14" s="366">
        <v>-745109</v>
      </c>
      <c r="AR14" s="368">
        <f t="shared" si="32"/>
        <v>557365</v>
      </c>
      <c r="AS14" s="367">
        <f t="shared" si="33"/>
        <v>129229635</v>
      </c>
      <c r="AT14" s="366">
        <f>VLOOKUP($A14,'4_Level 4'!$A$7:$AP$139,COLUMN('4_Level 4'!$E:$E),FALSE)</f>
        <v>105000</v>
      </c>
      <c r="AU14" s="366">
        <f>VLOOKUP($A14,'4_Level 4'!$A$7:$AP$139,COLUMN('4_Level 4'!$Q:$Q),FALSE)</f>
        <v>577256</v>
      </c>
      <c r="AV14" s="366">
        <f>VLOOKUP($A14,'4_Level 4'!$A$7:$AP$139,COLUMN('4_Level 4'!$AC:$AC),FALSE)</f>
        <v>3322361</v>
      </c>
      <c r="AW14" s="366">
        <f>VLOOKUP($A14,'4_Level 4'!$A$7:$AP$139,COLUMN('4_Level 4'!$AO:$AO),FALSE)</f>
        <v>2657888</v>
      </c>
      <c r="AX14" s="367">
        <f t="shared" si="28"/>
        <v>135892140</v>
      </c>
      <c r="AY14" s="366">
        <v>90090216</v>
      </c>
      <c r="AZ14" s="366">
        <f t="shared" si="34"/>
        <v>45801924</v>
      </c>
      <c r="BA14" s="366">
        <f t="shared" si="29"/>
        <v>11450481</v>
      </c>
      <c r="BB14" s="366">
        <f>VLOOKUP($A14,'4_Level 4'!$A$7:$AP$139,COLUMN('4_Level 4'!$J:$J),FALSE)</f>
        <v>12000</v>
      </c>
      <c r="BC14" s="366">
        <f>VLOOKUP($A14,'4_Level 4'!$A$7:$AP$139,COLUMN('4_Level 4'!$L:$L),FALSE)</f>
        <v>365838</v>
      </c>
      <c r="BD14" s="366">
        <f>VLOOKUP($A14,'4_Level 4'!$A$7:$AP$139,COLUMN('4_Level 4'!$M:$M),FALSE)</f>
        <v>0</v>
      </c>
      <c r="BE14" s="367">
        <f t="shared" si="35"/>
        <v>136269978</v>
      </c>
    </row>
    <row r="15" spans="1:58" ht="15.6" customHeight="1" x14ac:dyDescent="0.2">
      <c r="A15" s="364">
        <v>9</v>
      </c>
      <c r="B15" s="365" t="s">
        <v>13</v>
      </c>
      <c r="C15" s="366">
        <f>'3_Levels 1&amp;2'!AP15</f>
        <v>202176458</v>
      </c>
      <c r="D15" s="366">
        <f>-'5B2_RSD LA'!I7</f>
        <v>-5163621</v>
      </c>
      <c r="E15" s="366">
        <f>-'5C1A_Madison'!$R15</f>
        <v>0</v>
      </c>
      <c r="F15" s="366">
        <f>-'5C1B_DArbonne'!$R15</f>
        <v>0</v>
      </c>
      <c r="G15" s="366">
        <f>-'5C1C_IntlHigh'!$R15</f>
        <v>0</v>
      </c>
      <c r="H15" s="366">
        <f>-'5C1D_NOMMA'!$R15</f>
        <v>0</v>
      </c>
      <c r="I15" s="366">
        <f>-'5C1E_LFNO'!$R15</f>
        <v>0</v>
      </c>
      <c r="J15" s="366">
        <f>-'5C1F_LCCharter'!$R15</f>
        <v>0</v>
      </c>
      <c r="K15" s="366">
        <f>-'5C1G_JSClark'!$R15</f>
        <v>0</v>
      </c>
      <c r="L15" s="366">
        <f>-'5C1H_Southwest'!$R15</f>
        <v>0</v>
      </c>
      <c r="M15" s="366">
        <f>-'5C1I_LAKey'!$R15</f>
        <v>0</v>
      </c>
      <c r="N15" s="366">
        <f>-'5C1J_JCFAEast'!$R15</f>
        <v>0</v>
      </c>
      <c r="O15" s="366">
        <f>-'5C1M_GEOMidCity'!$R15</f>
        <v>0</v>
      </c>
      <c r="P15" s="366">
        <f>-'5C1N_Delta'!$R15</f>
        <v>0</v>
      </c>
      <c r="Q15" s="366">
        <f>-'5C1O_Impact'!$R15</f>
        <v>0</v>
      </c>
      <c r="R15" s="366">
        <f>-'5C1Q_Advantage'!$R15</f>
        <v>0</v>
      </c>
      <c r="S15" s="366">
        <f>-'5C1R_Iberville'!$R15</f>
        <v>0</v>
      </c>
      <c r="T15" s="366">
        <f>-'5C1S_LCColPrep'!$R15</f>
        <v>0</v>
      </c>
      <c r="U15" s="366">
        <f>-'5C1T_Northeast'!$R15</f>
        <v>0</v>
      </c>
      <c r="V15" s="366">
        <f>-'5C1U_AcadianaRen'!$R15</f>
        <v>0</v>
      </c>
      <c r="W15" s="366">
        <f>-'5C1V_LafRen'!$R15</f>
        <v>0</v>
      </c>
      <c r="X15" s="366">
        <f>-'5C1W_Willow'!$R15</f>
        <v>0</v>
      </c>
      <c r="Y15" s="366">
        <f>-'5C1Y_GEOPrep'!$R15</f>
        <v>0</v>
      </c>
      <c r="Z15" s="366">
        <f>-'5C1Z_LincolnPrep'!$R15</f>
        <v>0</v>
      </c>
      <c r="AA15" s="366">
        <f>-'5C1AE_NobleMinds'!$R15</f>
        <v>0</v>
      </c>
      <c r="AB15" s="366">
        <f>-'5C1AF_JCFA-Laf'!$R15</f>
        <v>0</v>
      </c>
      <c r="AC15" s="366">
        <f>-'5C1AG_Collegiate'!$R15</f>
        <v>0</v>
      </c>
      <c r="AD15" s="366">
        <f>-'5C1AI_Harmony'!$R15</f>
        <v>0</v>
      </c>
      <c r="AE15" s="366">
        <f>-'5C1AJ_Athlos'!$R15</f>
        <v>0</v>
      </c>
      <c r="AF15" s="366">
        <f>-'5C1AK_NxtGen'!$R15</f>
        <v>0</v>
      </c>
      <c r="AG15" s="366">
        <f>-'5C1AL_RedRiver'!$R15</f>
        <v>0</v>
      </c>
      <c r="AH15" s="366">
        <f>-('5C2_LAVCA'!$R15+'5C2_LAVCA'!$S15)</f>
        <v>-730029</v>
      </c>
      <c r="AI15" s="366">
        <f>-('5C3_UnvView'!$R15+'5C3_UnvView'!$S15)</f>
        <v>-531502</v>
      </c>
      <c r="AJ15" s="367">
        <f t="shared" si="26"/>
        <v>-6425152</v>
      </c>
      <c r="AK15" s="367">
        <f t="shared" si="27"/>
        <v>195751306</v>
      </c>
      <c r="AL15" s="367">
        <f>ROUND(AK15/'8_2.1.21 SIS'!C15,0)</f>
        <v>5522</v>
      </c>
      <c r="AM15" s="368">
        <v>-119535</v>
      </c>
      <c r="AN15" s="366">
        <f t="shared" si="30"/>
        <v>0</v>
      </c>
      <c r="AO15" s="366">
        <f t="shared" si="31"/>
        <v>-119535</v>
      </c>
      <c r="AP15" s="366">
        <v>-6979808</v>
      </c>
      <c r="AQ15" s="366">
        <v>-521829</v>
      </c>
      <c r="AR15" s="368">
        <f t="shared" si="32"/>
        <v>-7501637</v>
      </c>
      <c r="AS15" s="367">
        <f t="shared" si="33"/>
        <v>188130134</v>
      </c>
      <c r="AT15" s="366">
        <f>VLOOKUP($A15,'4_Level 4'!$A$7:$AP$139,COLUMN('4_Level 4'!$E:$E),FALSE)</f>
        <v>210000</v>
      </c>
      <c r="AU15" s="366">
        <f>VLOOKUP($A15,'4_Level 4'!$A$7:$AP$139,COLUMN('4_Level 4'!$Q:$Q),FALSE)</f>
        <v>965712</v>
      </c>
      <c r="AV15" s="366">
        <f>VLOOKUP($A15,'4_Level 4'!$A$7:$AP$139,COLUMN('4_Level 4'!$AC:$AC),FALSE)</f>
        <v>4650402</v>
      </c>
      <c r="AW15" s="366">
        <f>VLOOKUP($A15,'4_Level 4'!$A$7:$AP$139,COLUMN('4_Level 4'!$AO:$AO),FALSE)</f>
        <v>3720322</v>
      </c>
      <c r="AX15" s="367">
        <f t="shared" si="28"/>
        <v>197676570</v>
      </c>
      <c r="AY15" s="366">
        <v>136994248</v>
      </c>
      <c r="AZ15" s="366">
        <f t="shared" si="34"/>
        <v>60682322</v>
      </c>
      <c r="BA15" s="366">
        <f t="shared" si="29"/>
        <v>15170581</v>
      </c>
      <c r="BB15" s="366">
        <f>VLOOKUP($A15,'4_Level 4'!$A$7:$AP$139,COLUMN('4_Level 4'!$J:$J),FALSE)</f>
        <v>18000</v>
      </c>
      <c r="BC15" s="366">
        <f>VLOOKUP($A15,'4_Level 4'!$A$7:$AP$139,COLUMN('4_Level 4'!$L:$L),FALSE)</f>
        <v>1060159</v>
      </c>
      <c r="BD15" s="366">
        <f>VLOOKUP($A15,'4_Level 4'!$A$7:$AP$139,COLUMN('4_Level 4'!$M:$M),FALSE)</f>
        <v>0</v>
      </c>
      <c r="BE15" s="367">
        <f t="shared" si="35"/>
        <v>198754729</v>
      </c>
    </row>
    <row r="16" spans="1:58" ht="15.6" customHeight="1" x14ac:dyDescent="0.2">
      <c r="A16" s="369">
        <v>10</v>
      </c>
      <c r="B16" s="370" t="s">
        <v>14</v>
      </c>
      <c r="C16" s="371">
        <f>'3_Levels 1&amp;2'!AP16</f>
        <v>122671814</v>
      </c>
      <c r="D16" s="371">
        <v>0</v>
      </c>
      <c r="E16" s="371">
        <f>-'5C1A_Madison'!$R16</f>
        <v>0</v>
      </c>
      <c r="F16" s="371">
        <f>-'5C1B_DArbonne'!$R16</f>
        <v>-3759</v>
      </c>
      <c r="G16" s="371">
        <f>-'5C1C_IntlHigh'!$R16</f>
        <v>0</v>
      </c>
      <c r="H16" s="371">
        <f>-'5C1D_NOMMA'!$R16</f>
        <v>0</v>
      </c>
      <c r="I16" s="371">
        <f>-'5C1E_LFNO'!$R16</f>
        <v>0</v>
      </c>
      <c r="J16" s="371">
        <f>-'5C1F_LCCharter'!$R16</f>
        <v>-3401156</v>
      </c>
      <c r="K16" s="371">
        <f>-'5C1G_JSClark'!$R16</f>
        <v>0</v>
      </c>
      <c r="L16" s="371">
        <f>-'5C1H_Southwest'!$R16</f>
        <v>-2353364</v>
      </c>
      <c r="M16" s="371">
        <f>-'5C1I_LAKey'!$R16</f>
        <v>0</v>
      </c>
      <c r="N16" s="371">
        <f>-'5C1J_JCFAEast'!$R16</f>
        <v>0</v>
      </c>
      <c r="O16" s="371">
        <f>-'5C1M_GEOMidCity'!$R16</f>
        <v>0</v>
      </c>
      <c r="P16" s="371">
        <f>-'5C1N_Delta'!$R16</f>
        <v>0</v>
      </c>
      <c r="Q16" s="371">
        <f>-'5C1O_Impact'!$R16</f>
        <v>0</v>
      </c>
      <c r="R16" s="371">
        <f>-'5C1Q_Advantage'!$R16</f>
        <v>0</v>
      </c>
      <c r="S16" s="371">
        <f>-'5C1R_Iberville'!$R16</f>
        <v>-6953</v>
      </c>
      <c r="T16" s="371">
        <f>-'5C1S_LCColPrep'!$R16</f>
        <v>-2164547</v>
      </c>
      <c r="U16" s="371">
        <f>-'5C1T_Northeast'!$R16</f>
        <v>0</v>
      </c>
      <c r="V16" s="371">
        <f>-'5C1U_AcadianaRen'!$R16</f>
        <v>0</v>
      </c>
      <c r="W16" s="371">
        <f>-'5C1V_LafRen'!$R16</f>
        <v>-3759</v>
      </c>
      <c r="X16" s="371">
        <f>-'5C1W_Willow'!$R16</f>
        <v>0</v>
      </c>
      <c r="Y16" s="371">
        <f>-'5C1Y_GEOPrep'!$R16</f>
        <v>0</v>
      </c>
      <c r="Z16" s="371">
        <f>-'5C1Z_LincolnPrep'!$R16</f>
        <v>0</v>
      </c>
      <c r="AA16" s="642">
        <f>-'5C1AE_NobleMinds'!$R16</f>
        <v>0</v>
      </c>
      <c r="AB16" s="642">
        <f>-'5C1AF_JCFA-Laf'!$R16</f>
        <v>0</v>
      </c>
      <c r="AC16" s="642">
        <f>-'5C1AG_Collegiate'!$R16</f>
        <v>0</v>
      </c>
      <c r="AD16" s="921">
        <f>-'5C1AI_Harmony'!$R16</f>
        <v>0</v>
      </c>
      <c r="AE16" s="921">
        <f>-'5C1AJ_Athlos'!$R16</f>
        <v>0</v>
      </c>
      <c r="AF16" s="1156">
        <f>-'5C1AK_NxtGen'!$R16</f>
        <v>0</v>
      </c>
      <c r="AG16" s="1156">
        <f>-'5C1AL_RedRiver'!$R16</f>
        <v>0</v>
      </c>
      <c r="AH16" s="371">
        <f>-('5C2_LAVCA'!$R16+'5C2_LAVCA'!$S16)</f>
        <v>-233006</v>
      </c>
      <c r="AI16" s="371">
        <f>-('5C3_UnvView'!$R16+'5C3_UnvView'!$S16)</f>
        <v>-341124</v>
      </c>
      <c r="AJ16" s="372">
        <f t="shared" si="26"/>
        <v>-8507668</v>
      </c>
      <c r="AK16" s="372">
        <f t="shared" si="27"/>
        <v>114164146</v>
      </c>
      <c r="AL16" s="372">
        <f>ROUND(AK16/'8_2.1.21 SIS'!C16,0)</f>
        <v>4266</v>
      </c>
      <c r="AM16" s="373">
        <v>-47479</v>
      </c>
      <c r="AN16" s="371">
        <f t="shared" si="30"/>
        <v>0</v>
      </c>
      <c r="AO16" s="371">
        <f t="shared" si="31"/>
        <v>-47479</v>
      </c>
      <c r="AP16" s="371">
        <v>-268758</v>
      </c>
      <c r="AQ16" s="371">
        <v>270891</v>
      </c>
      <c r="AR16" s="373">
        <f t="shared" si="32"/>
        <v>2133</v>
      </c>
      <c r="AS16" s="372">
        <f t="shared" si="33"/>
        <v>114118800</v>
      </c>
      <c r="AT16" s="371">
        <f>VLOOKUP($A16,'4_Level 4'!$A$7:$AP$139,COLUMN('4_Level 4'!$E:$E),FALSE)</f>
        <v>609000</v>
      </c>
      <c r="AU16" s="371">
        <f>VLOOKUP($A16,'4_Level 4'!$A$7:$AP$139,COLUMN('4_Level 4'!$Q:$Q),FALSE)</f>
        <v>726998</v>
      </c>
      <c r="AV16" s="1156">
        <f>VLOOKUP($A16,'4_Level 4'!$A$7:$AP$139,COLUMN('4_Level 4'!$AC:$AC),FALSE)</f>
        <v>4708374</v>
      </c>
      <c r="AW16" s="1156">
        <f>VLOOKUP($A16,'4_Level 4'!$A$7:$AP$139,COLUMN('4_Level 4'!$AO:$AO),FALSE)</f>
        <v>3766699</v>
      </c>
      <c r="AX16" s="372">
        <f t="shared" si="28"/>
        <v>123929871</v>
      </c>
      <c r="AY16" s="371">
        <v>82818640</v>
      </c>
      <c r="AZ16" s="371">
        <f t="shared" si="34"/>
        <v>41111231</v>
      </c>
      <c r="BA16" s="371">
        <f t="shared" si="29"/>
        <v>10277808</v>
      </c>
      <c r="BB16" s="371">
        <f>VLOOKUP($A16,'4_Level 4'!$A$7:$AP$139,COLUMN('4_Level 4'!$J:$J),FALSE)</f>
        <v>60000</v>
      </c>
      <c r="BC16" s="371">
        <f>VLOOKUP($A16,'4_Level 4'!$A$7:$AP$139,COLUMN('4_Level 4'!$L:$L),FALSE)</f>
        <v>927127</v>
      </c>
      <c r="BD16" s="371">
        <f>VLOOKUP($A16,'4_Level 4'!$A$7:$AP$139,COLUMN('4_Level 4'!$M:$M),FALSE)</f>
        <v>0</v>
      </c>
      <c r="BE16" s="372">
        <f t="shared" si="35"/>
        <v>124916998</v>
      </c>
    </row>
    <row r="17" spans="1:57" ht="15.6" customHeight="1" x14ac:dyDescent="0.2">
      <c r="A17" s="362">
        <v>11</v>
      </c>
      <c r="B17" s="363" t="s">
        <v>15</v>
      </c>
      <c r="C17" s="104">
        <f>'3_Levels 1&amp;2'!AP17</f>
        <v>11786119</v>
      </c>
      <c r="D17" s="104">
        <v>0</v>
      </c>
      <c r="E17" s="104">
        <f>-'5C1A_Madison'!$R17</f>
        <v>0</v>
      </c>
      <c r="F17" s="104">
        <f>-'5C1B_DArbonne'!$R17</f>
        <v>0</v>
      </c>
      <c r="G17" s="104">
        <f>-'5C1C_IntlHigh'!$R17</f>
        <v>0</v>
      </c>
      <c r="H17" s="104">
        <f>-'5C1D_NOMMA'!$R17</f>
        <v>0</v>
      </c>
      <c r="I17" s="104">
        <f>-'5C1E_LFNO'!$R17</f>
        <v>0</v>
      </c>
      <c r="J17" s="104">
        <f>-'5C1F_LCCharter'!$R17</f>
        <v>0</v>
      </c>
      <c r="K17" s="104">
        <f>-'5C1G_JSClark'!$R17</f>
        <v>0</v>
      </c>
      <c r="L17" s="104">
        <f>-'5C1H_Southwest'!$R17</f>
        <v>0</v>
      </c>
      <c r="M17" s="104">
        <f>-'5C1I_LAKey'!$R17</f>
        <v>0</v>
      </c>
      <c r="N17" s="104">
        <f>-'5C1J_JCFAEast'!$R17</f>
        <v>0</v>
      </c>
      <c r="O17" s="104">
        <f>-'5C1M_GEOMidCity'!$R17</f>
        <v>0</v>
      </c>
      <c r="P17" s="104">
        <f>-'5C1N_Delta'!$R17</f>
        <v>0</v>
      </c>
      <c r="Q17" s="104">
        <f>-'5C1O_Impact'!$R17</f>
        <v>0</v>
      </c>
      <c r="R17" s="104">
        <f>-'5C1Q_Advantage'!$R17</f>
        <v>0</v>
      </c>
      <c r="S17" s="104">
        <f>-'5C1R_Iberville'!$R17</f>
        <v>0</v>
      </c>
      <c r="T17" s="104">
        <f>-'5C1S_LCColPrep'!$R17</f>
        <v>0</v>
      </c>
      <c r="U17" s="104">
        <f>-'5C1T_Northeast'!$R17</f>
        <v>0</v>
      </c>
      <c r="V17" s="104">
        <f>-'5C1U_AcadianaRen'!$R17</f>
        <v>0</v>
      </c>
      <c r="W17" s="104">
        <f>-'5C1V_LafRen'!$R17</f>
        <v>0</v>
      </c>
      <c r="X17" s="104">
        <f>-'5C1W_Willow'!$R17</f>
        <v>0</v>
      </c>
      <c r="Y17" s="104">
        <f>-'5C1Y_GEOPrep'!$R17</f>
        <v>0</v>
      </c>
      <c r="Z17" s="104">
        <f>-'5C1Z_LincolnPrep'!$R17</f>
        <v>0</v>
      </c>
      <c r="AA17" s="104">
        <f>-'5C1AE_NobleMinds'!$R17</f>
        <v>0</v>
      </c>
      <c r="AB17" s="104">
        <f>-'5C1AF_JCFA-Laf'!$R17</f>
        <v>0</v>
      </c>
      <c r="AC17" s="104">
        <f>-'5C1AG_Collegiate'!$R17</f>
        <v>0</v>
      </c>
      <c r="AD17" s="104">
        <f>-'5C1AI_Harmony'!$R17</f>
        <v>0</v>
      </c>
      <c r="AE17" s="104">
        <f>-'5C1AJ_Athlos'!$R17</f>
        <v>0</v>
      </c>
      <c r="AF17" s="104">
        <f>-'5C1AK_NxtGen'!$R17</f>
        <v>0</v>
      </c>
      <c r="AG17" s="104">
        <f>-'5C1AL_RedRiver'!$R17</f>
        <v>0</v>
      </c>
      <c r="AH17" s="104">
        <f>-('5C2_LAVCA'!$R17+'5C2_LAVCA'!$S17)</f>
        <v>0</v>
      </c>
      <c r="AI17" s="104">
        <f>-('5C3_UnvView'!$R17+'5C3_UnvView'!$S17)</f>
        <v>-80357</v>
      </c>
      <c r="AJ17" s="103">
        <f t="shared" si="26"/>
        <v>-80357</v>
      </c>
      <c r="AK17" s="103">
        <f t="shared" si="27"/>
        <v>11705762</v>
      </c>
      <c r="AL17" s="103">
        <f>ROUND(AK17/'8_2.1.21 SIS'!C17,0)</f>
        <v>7883</v>
      </c>
      <c r="AM17" s="105">
        <v>-10712</v>
      </c>
      <c r="AN17" s="104">
        <f t="shared" si="30"/>
        <v>0</v>
      </c>
      <c r="AO17" s="104">
        <f t="shared" si="31"/>
        <v>-10712</v>
      </c>
      <c r="AP17" s="104">
        <v>-189192</v>
      </c>
      <c r="AQ17" s="104">
        <v>-35474</v>
      </c>
      <c r="AR17" s="105">
        <f t="shared" si="32"/>
        <v>-224666</v>
      </c>
      <c r="AS17" s="103">
        <f t="shared" si="33"/>
        <v>11470384</v>
      </c>
      <c r="AT17" s="104">
        <f>VLOOKUP($A17,'4_Level 4'!$A$7:$AP$139,COLUMN('4_Level 4'!$E:$E),FALSE)</f>
        <v>0</v>
      </c>
      <c r="AU17" s="104">
        <f>VLOOKUP($A17,'4_Level 4'!$A$7:$AP$139,COLUMN('4_Level 4'!$Q:$Q),FALSE)</f>
        <v>39884</v>
      </c>
      <c r="AV17" s="104">
        <f>VLOOKUP($A17,'4_Level 4'!$A$7:$AP$139,COLUMN('4_Level 4'!$AC:$AC),FALSE)</f>
        <v>267642</v>
      </c>
      <c r="AW17" s="104">
        <f>VLOOKUP($A17,'4_Level 4'!$A$7:$AP$139,COLUMN('4_Level 4'!$AO:$AO),FALSE)</f>
        <v>214114</v>
      </c>
      <c r="AX17" s="103">
        <f t="shared" si="28"/>
        <v>11992024</v>
      </c>
      <c r="AY17" s="104">
        <v>8144544</v>
      </c>
      <c r="AZ17" s="104">
        <f t="shared" si="34"/>
        <v>3847480</v>
      </c>
      <c r="BA17" s="104">
        <f t="shared" si="29"/>
        <v>961870</v>
      </c>
      <c r="BB17" s="104">
        <f>VLOOKUP($A17,'4_Level 4'!$A$7:$AP$139,COLUMN('4_Level 4'!$J:$J),FALSE)</f>
        <v>0</v>
      </c>
      <c r="BC17" s="104">
        <f>VLOOKUP($A17,'4_Level 4'!$A$7:$AP$139,COLUMN('4_Level 4'!$L:$L),FALSE)</f>
        <v>67962</v>
      </c>
      <c r="BD17" s="104">
        <f>VLOOKUP($A17,'4_Level 4'!$A$7:$AP$139,COLUMN('4_Level 4'!$M:$M),FALSE)</f>
        <v>0</v>
      </c>
      <c r="BE17" s="103">
        <f t="shared" si="35"/>
        <v>12059986</v>
      </c>
    </row>
    <row r="18" spans="1:57" ht="15.6" customHeight="1" x14ac:dyDescent="0.2">
      <c r="A18" s="364">
        <v>12</v>
      </c>
      <c r="B18" s="365" t="s">
        <v>16</v>
      </c>
      <c r="C18" s="366">
        <f>'3_Levels 1&amp;2'!AP18</f>
        <v>3319623</v>
      </c>
      <c r="D18" s="366">
        <v>0</v>
      </c>
      <c r="E18" s="366">
        <f>-'5C1A_Madison'!$R18</f>
        <v>0</v>
      </c>
      <c r="F18" s="366">
        <f>-'5C1B_DArbonne'!$R18</f>
        <v>0</v>
      </c>
      <c r="G18" s="366">
        <f>-'5C1C_IntlHigh'!$R18</f>
        <v>0</v>
      </c>
      <c r="H18" s="366">
        <f>-'5C1D_NOMMA'!$R18</f>
        <v>0</v>
      </c>
      <c r="I18" s="366">
        <f>-'5C1E_LFNO'!$R18</f>
        <v>0</v>
      </c>
      <c r="J18" s="366">
        <f>-'5C1F_LCCharter'!$R18</f>
        <v>0</v>
      </c>
      <c r="K18" s="366">
        <f>-'5C1G_JSClark'!$R18</f>
        <v>0</v>
      </c>
      <c r="L18" s="366">
        <f>-'5C1H_Southwest'!$R18</f>
        <v>0</v>
      </c>
      <c r="M18" s="366">
        <f>-'5C1I_LAKey'!$R18</f>
        <v>0</v>
      </c>
      <c r="N18" s="366">
        <f>-'5C1J_JCFAEast'!$R18</f>
        <v>0</v>
      </c>
      <c r="O18" s="366">
        <f>-'5C1M_GEOMidCity'!$R18</f>
        <v>0</v>
      </c>
      <c r="P18" s="366">
        <f>-'5C1N_Delta'!$R18</f>
        <v>0</v>
      </c>
      <c r="Q18" s="366">
        <f>-'5C1O_Impact'!$R18</f>
        <v>0</v>
      </c>
      <c r="R18" s="366">
        <f>-'5C1Q_Advantage'!$R18</f>
        <v>0</v>
      </c>
      <c r="S18" s="366">
        <f>-'5C1R_Iberville'!$R18</f>
        <v>0</v>
      </c>
      <c r="T18" s="366">
        <f>-'5C1S_LCColPrep'!$R18</f>
        <v>0</v>
      </c>
      <c r="U18" s="366">
        <f>-'5C1T_Northeast'!$R18</f>
        <v>0</v>
      </c>
      <c r="V18" s="366">
        <f>-'5C1U_AcadianaRen'!$R18</f>
        <v>0</v>
      </c>
      <c r="W18" s="366">
        <f>-'5C1V_LafRen'!$R18</f>
        <v>0</v>
      </c>
      <c r="X18" s="366">
        <f>-'5C1W_Willow'!$R18</f>
        <v>0</v>
      </c>
      <c r="Y18" s="366">
        <f>-'5C1Y_GEOPrep'!$R18</f>
        <v>0</v>
      </c>
      <c r="Z18" s="366">
        <f>-'5C1Z_LincolnPrep'!$R18</f>
        <v>0</v>
      </c>
      <c r="AA18" s="366">
        <f>-'5C1AE_NobleMinds'!$R18</f>
        <v>0</v>
      </c>
      <c r="AB18" s="366">
        <f>-'5C1AF_JCFA-Laf'!$R18</f>
        <v>0</v>
      </c>
      <c r="AC18" s="366">
        <f>-'5C1AG_Collegiate'!$R18</f>
        <v>0</v>
      </c>
      <c r="AD18" s="366">
        <f>-'5C1AI_Harmony'!$R18</f>
        <v>0</v>
      </c>
      <c r="AE18" s="366">
        <f>-'5C1AJ_Athlos'!$R18</f>
        <v>0</v>
      </c>
      <c r="AF18" s="366">
        <f>-'5C1AK_NxtGen'!$R18</f>
        <v>0</v>
      </c>
      <c r="AG18" s="366">
        <f>-'5C1AL_RedRiver'!$R18</f>
        <v>0</v>
      </c>
      <c r="AH18" s="366">
        <f>-('5C2_LAVCA'!$R18+'5C2_LAVCA'!$S18)</f>
        <v>0</v>
      </c>
      <c r="AI18" s="366">
        <f>-('5C3_UnvView'!$R18+'5C3_UnvView'!$S18)</f>
        <v>-2580</v>
      </c>
      <c r="AJ18" s="367">
        <f t="shared" si="26"/>
        <v>-2580</v>
      </c>
      <c r="AK18" s="367">
        <f t="shared" si="27"/>
        <v>3317043</v>
      </c>
      <c r="AL18" s="367">
        <f>ROUND(AK18/'8_2.1.21 SIS'!C18,0)</f>
        <v>2935</v>
      </c>
      <c r="AM18" s="368">
        <v>30366</v>
      </c>
      <c r="AN18" s="366">
        <f t="shared" si="30"/>
        <v>30366</v>
      </c>
      <c r="AO18" s="366">
        <f t="shared" si="31"/>
        <v>0</v>
      </c>
      <c r="AP18" s="366">
        <v>-108595</v>
      </c>
      <c r="AQ18" s="366">
        <v>-24948</v>
      </c>
      <c r="AR18" s="368">
        <f t="shared" si="32"/>
        <v>-133543</v>
      </c>
      <c r="AS18" s="367">
        <f t="shared" si="33"/>
        <v>3213866</v>
      </c>
      <c r="AT18" s="366">
        <f>VLOOKUP($A18,'4_Level 4'!$A$7:$AP$139,COLUMN('4_Level 4'!$E:$E),FALSE)</f>
        <v>0</v>
      </c>
      <c r="AU18" s="366">
        <f>VLOOKUP($A18,'4_Level 4'!$A$7:$AP$139,COLUMN('4_Level 4'!$Q:$Q),FALSE)</f>
        <v>31211</v>
      </c>
      <c r="AV18" s="366">
        <f>VLOOKUP($A18,'4_Level 4'!$A$7:$AP$139,COLUMN('4_Level 4'!$AC:$AC),FALSE)</f>
        <v>271003</v>
      </c>
      <c r="AW18" s="366">
        <f>VLOOKUP($A18,'4_Level 4'!$A$7:$AP$139,COLUMN('4_Level 4'!$AO:$AO),FALSE)</f>
        <v>216804</v>
      </c>
      <c r="AX18" s="367">
        <f t="shared" si="28"/>
        <v>3732884</v>
      </c>
      <c r="AY18" s="366">
        <v>2575328</v>
      </c>
      <c r="AZ18" s="366">
        <f t="shared" si="34"/>
        <v>1157556</v>
      </c>
      <c r="BA18" s="366">
        <f t="shared" si="29"/>
        <v>289389</v>
      </c>
      <c r="BB18" s="366">
        <f>VLOOKUP($A18,'4_Level 4'!$A$7:$AP$139,COLUMN('4_Level 4'!$J:$J),FALSE)</f>
        <v>0</v>
      </c>
      <c r="BC18" s="366">
        <f>VLOOKUP($A18,'4_Level 4'!$A$7:$AP$139,COLUMN('4_Level 4'!$L:$L),FALSE)</f>
        <v>25000</v>
      </c>
      <c r="BD18" s="366">
        <f>VLOOKUP($A18,'4_Level 4'!$A$7:$AP$139,COLUMN('4_Level 4'!$M:$M),FALSE)</f>
        <v>0</v>
      </c>
      <c r="BE18" s="367">
        <f t="shared" si="35"/>
        <v>3757884</v>
      </c>
    </row>
    <row r="19" spans="1:57" ht="15.6" customHeight="1" x14ac:dyDescent="0.2">
      <c r="A19" s="364">
        <v>13</v>
      </c>
      <c r="B19" s="365" t="s">
        <v>17</v>
      </c>
      <c r="C19" s="366">
        <f>'3_Levels 1&amp;2'!AP19</f>
        <v>8980047</v>
      </c>
      <c r="D19" s="366">
        <v>0</v>
      </c>
      <c r="E19" s="366">
        <f>-'5C1A_Madison'!$R19</f>
        <v>0</v>
      </c>
      <c r="F19" s="366">
        <f>-'5C1B_DArbonne'!$R19</f>
        <v>0</v>
      </c>
      <c r="G19" s="366">
        <f>-'5C1C_IntlHigh'!$R19</f>
        <v>0</v>
      </c>
      <c r="H19" s="366">
        <f>-'5C1D_NOMMA'!$R19</f>
        <v>0</v>
      </c>
      <c r="I19" s="366">
        <f>-'5C1E_LFNO'!$R19</f>
        <v>0</v>
      </c>
      <c r="J19" s="366">
        <f>-'5C1F_LCCharter'!$R19</f>
        <v>0</v>
      </c>
      <c r="K19" s="366">
        <f>-'5C1G_JSClark'!$R19</f>
        <v>0</v>
      </c>
      <c r="L19" s="366">
        <f>-'5C1H_Southwest'!$R19</f>
        <v>0</v>
      </c>
      <c r="M19" s="366">
        <f>-'5C1I_LAKey'!$R19</f>
        <v>0</v>
      </c>
      <c r="N19" s="366">
        <f>-'5C1J_JCFAEast'!$R19</f>
        <v>0</v>
      </c>
      <c r="O19" s="366">
        <f>-'5C1M_GEOMidCity'!$R19</f>
        <v>0</v>
      </c>
      <c r="P19" s="366">
        <f>-'5C1N_Delta'!$R19</f>
        <v>-594566</v>
      </c>
      <c r="Q19" s="366">
        <f>-'5C1O_Impact'!$R19</f>
        <v>0</v>
      </c>
      <c r="R19" s="366">
        <f>-'5C1Q_Advantage'!$R19</f>
        <v>0</v>
      </c>
      <c r="S19" s="366">
        <f>-'5C1R_Iberville'!$R19</f>
        <v>0</v>
      </c>
      <c r="T19" s="366">
        <f>-'5C1S_LCColPrep'!$R19</f>
        <v>0</v>
      </c>
      <c r="U19" s="366">
        <f>-'5C1T_Northeast'!$R19</f>
        <v>0</v>
      </c>
      <c r="V19" s="366">
        <f>-'5C1U_AcadianaRen'!$R19</f>
        <v>0</v>
      </c>
      <c r="W19" s="366">
        <f>-'5C1V_LafRen'!$R19</f>
        <v>0</v>
      </c>
      <c r="X19" s="366">
        <f>-'5C1W_Willow'!$R19</f>
        <v>0</v>
      </c>
      <c r="Y19" s="366">
        <f>-'5C1Y_GEOPrep'!$R19</f>
        <v>0</v>
      </c>
      <c r="Z19" s="366">
        <f>-'5C1Z_LincolnPrep'!$R19</f>
        <v>0</v>
      </c>
      <c r="AA19" s="366">
        <f>-'5C1AE_NobleMinds'!$R19</f>
        <v>0</v>
      </c>
      <c r="AB19" s="366">
        <f>-'5C1AF_JCFA-Laf'!$R19</f>
        <v>0</v>
      </c>
      <c r="AC19" s="366">
        <f>-'5C1AG_Collegiate'!$R19</f>
        <v>0</v>
      </c>
      <c r="AD19" s="366">
        <f>-'5C1AI_Harmony'!$R19</f>
        <v>0</v>
      </c>
      <c r="AE19" s="366">
        <f>-'5C1AJ_Athlos'!$R19</f>
        <v>0</v>
      </c>
      <c r="AF19" s="366">
        <f>-'5C1AK_NxtGen'!$R19</f>
        <v>0</v>
      </c>
      <c r="AG19" s="366">
        <f>-'5C1AL_RedRiver'!$R19</f>
        <v>0</v>
      </c>
      <c r="AH19" s="366">
        <f>-('5C2_LAVCA'!$R19+'5C2_LAVCA'!$S19)</f>
        <v>-43650</v>
      </c>
      <c r="AI19" s="366">
        <f>-('5C3_UnvView'!$R19+'5C3_UnvView'!$S19)</f>
        <v>-67759</v>
      </c>
      <c r="AJ19" s="367">
        <f t="shared" si="26"/>
        <v>-705975</v>
      </c>
      <c r="AK19" s="367">
        <f t="shared" si="27"/>
        <v>8274072</v>
      </c>
      <c r="AL19" s="367">
        <f>ROUND(AK19/'8_2.1.21 SIS'!C19,0)</f>
        <v>7711</v>
      </c>
      <c r="AM19" s="368">
        <v>-22213</v>
      </c>
      <c r="AN19" s="366">
        <f t="shared" si="30"/>
        <v>0</v>
      </c>
      <c r="AO19" s="366">
        <f t="shared" si="31"/>
        <v>-22213</v>
      </c>
      <c r="AP19" s="366">
        <v>-215908</v>
      </c>
      <c r="AQ19" s="366">
        <v>-146509</v>
      </c>
      <c r="AR19" s="368">
        <f t="shared" si="32"/>
        <v>-362417</v>
      </c>
      <c r="AS19" s="367">
        <f t="shared" si="33"/>
        <v>7889442</v>
      </c>
      <c r="AT19" s="366">
        <f>VLOOKUP($A19,'4_Level 4'!$A$7:$AP$139,COLUMN('4_Level 4'!$E:$E),FALSE)</f>
        <v>0</v>
      </c>
      <c r="AU19" s="366">
        <f>VLOOKUP($A19,'4_Level 4'!$A$7:$AP$139,COLUMN('4_Level 4'!$Q:$Q),FALSE)</f>
        <v>29146</v>
      </c>
      <c r="AV19" s="366">
        <f>VLOOKUP($A19,'4_Level 4'!$A$7:$AP$139,COLUMN('4_Level 4'!$AC:$AC),FALSE)</f>
        <v>141682</v>
      </c>
      <c r="AW19" s="366">
        <f>VLOOKUP($A19,'4_Level 4'!$A$7:$AP$139,COLUMN('4_Level 4'!$AO:$AO),FALSE)</f>
        <v>113346</v>
      </c>
      <c r="AX19" s="367">
        <f t="shared" si="28"/>
        <v>8173616</v>
      </c>
      <c r="AY19" s="366">
        <v>5731384</v>
      </c>
      <c r="AZ19" s="366">
        <f t="shared" si="34"/>
        <v>2442232</v>
      </c>
      <c r="BA19" s="366">
        <f t="shared" si="29"/>
        <v>610558</v>
      </c>
      <c r="BB19" s="366">
        <f>VLOOKUP($A19,'4_Level 4'!$A$7:$AP$139,COLUMN('4_Level 4'!$J:$J),FALSE)</f>
        <v>0</v>
      </c>
      <c r="BC19" s="366">
        <f>VLOOKUP($A19,'4_Level 4'!$A$7:$AP$139,COLUMN('4_Level 4'!$L:$L),FALSE)</f>
        <v>41693</v>
      </c>
      <c r="BD19" s="366">
        <f>VLOOKUP($A19,'4_Level 4'!$A$7:$AP$139,COLUMN('4_Level 4'!$M:$M),FALSE)</f>
        <v>0</v>
      </c>
      <c r="BE19" s="367">
        <f t="shared" si="35"/>
        <v>8215309</v>
      </c>
    </row>
    <row r="20" spans="1:57" ht="15.6" customHeight="1" x14ac:dyDescent="0.2">
      <c r="A20" s="364">
        <v>14</v>
      </c>
      <c r="B20" s="365" t="s">
        <v>18</v>
      </c>
      <c r="C20" s="366">
        <f>'3_Levels 1&amp;2'!AP20</f>
        <v>13273922</v>
      </c>
      <c r="D20" s="366">
        <v>0</v>
      </c>
      <c r="E20" s="366">
        <f>-'5C1A_Madison'!$R20</f>
        <v>0</v>
      </c>
      <c r="F20" s="366">
        <f>-'5C1B_DArbonne'!$R20</f>
        <v>-12941</v>
      </c>
      <c r="G20" s="366">
        <f>-'5C1C_IntlHigh'!$R20</f>
        <v>0</v>
      </c>
      <c r="H20" s="366">
        <f>-'5C1D_NOMMA'!$R20</f>
        <v>0</v>
      </c>
      <c r="I20" s="366">
        <f>-'5C1E_LFNO'!$R20</f>
        <v>0</v>
      </c>
      <c r="J20" s="366">
        <f>-'5C1F_LCCharter'!$R20</f>
        <v>0</v>
      </c>
      <c r="K20" s="366">
        <f>-'5C1G_JSClark'!$R20</f>
        <v>0</v>
      </c>
      <c r="L20" s="366">
        <f>-'5C1H_Southwest'!$R20</f>
        <v>0</v>
      </c>
      <c r="M20" s="366">
        <f>-'5C1I_LAKey'!$R20</f>
        <v>0</v>
      </c>
      <c r="N20" s="366">
        <f>-'5C1J_JCFAEast'!$R20</f>
        <v>0</v>
      </c>
      <c r="O20" s="366">
        <f>-'5C1M_GEOMidCity'!$R20</f>
        <v>0</v>
      </c>
      <c r="P20" s="366">
        <f>-'5C1N_Delta'!$R20</f>
        <v>0</v>
      </c>
      <c r="Q20" s="366">
        <f>-'5C1O_Impact'!$R20</f>
        <v>0</v>
      </c>
      <c r="R20" s="366">
        <f>-'5C1Q_Advantage'!$R20</f>
        <v>0</v>
      </c>
      <c r="S20" s="366">
        <f>-'5C1R_Iberville'!$R20</f>
        <v>0</v>
      </c>
      <c r="T20" s="366">
        <f>-'5C1S_LCColPrep'!$R20</f>
        <v>0</v>
      </c>
      <c r="U20" s="366">
        <f>-'5C1T_Northeast'!$R20</f>
        <v>-296816</v>
      </c>
      <c r="V20" s="366">
        <f>-'5C1U_AcadianaRen'!$R20</f>
        <v>0</v>
      </c>
      <c r="W20" s="366">
        <f>-'5C1V_LafRen'!$R20</f>
        <v>0</v>
      </c>
      <c r="X20" s="366">
        <f>-'5C1W_Willow'!$R20</f>
        <v>0</v>
      </c>
      <c r="Y20" s="366">
        <f>-'5C1Y_GEOPrep'!$R20</f>
        <v>0</v>
      </c>
      <c r="Z20" s="366">
        <f>-'5C1Z_LincolnPrep'!$R20</f>
        <v>-335699</v>
      </c>
      <c r="AA20" s="366">
        <f>-'5C1AE_NobleMinds'!$R20</f>
        <v>0</v>
      </c>
      <c r="AB20" s="366">
        <f>-'5C1AF_JCFA-Laf'!$R20</f>
        <v>0</v>
      </c>
      <c r="AC20" s="366">
        <f>-'5C1AG_Collegiate'!$R20</f>
        <v>0</v>
      </c>
      <c r="AD20" s="366">
        <f>-'5C1AI_Harmony'!$R20</f>
        <v>0</v>
      </c>
      <c r="AE20" s="366">
        <f>-'5C1AJ_Athlos'!$R20</f>
        <v>0</v>
      </c>
      <c r="AF20" s="366">
        <f>-'5C1AK_NxtGen'!$R20</f>
        <v>0</v>
      </c>
      <c r="AG20" s="366">
        <f>-'5C1AL_RedRiver'!$R20</f>
        <v>0</v>
      </c>
      <c r="AH20" s="366">
        <f>-('5C2_LAVCA'!$R20+'5C2_LAVCA'!$S20)</f>
        <v>-14403</v>
      </c>
      <c r="AI20" s="366">
        <f>-('5C3_UnvView'!$R20+'5C3_UnvView'!$S20)</f>
        <v>-32214</v>
      </c>
      <c r="AJ20" s="367">
        <f t="shared" si="26"/>
        <v>-692073</v>
      </c>
      <c r="AK20" s="367">
        <f t="shared" si="27"/>
        <v>12581849</v>
      </c>
      <c r="AL20" s="367">
        <f>ROUND(AK20/'8_2.1.21 SIS'!C20,0)</f>
        <v>7781</v>
      </c>
      <c r="AM20" s="368">
        <v>-3620</v>
      </c>
      <c r="AN20" s="366">
        <f t="shared" si="30"/>
        <v>0</v>
      </c>
      <c r="AO20" s="366">
        <f t="shared" si="31"/>
        <v>-3620</v>
      </c>
      <c r="AP20" s="366">
        <v>23343</v>
      </c>
      <c r="AQ20" s="366">
        <v>35015</v>
      </c>
      <c r="AR20" s="368">
        <f t="shared" si="32"/>
        <v>58358</v>
      </c>
      <c r="AS20" s="367">
        <f t="shared" si="33"/>
        <v>12636587</v>
      </c>
      <c r="AT20" s="366">
        <f>VLOOKUP($A20,'4_Level 4'!$A$7:$AP$139,COLUMN('4_Level 4'!$E:$E),FALSE)</f>
        <v>0</v>
      </c>
      <c r="AU20" s="366">
        <f>VLOOKUP($A20,'4_Level 4'!$A$7:$AP$139,COLUMN('4_Level 4'!$Q:$Q),FALSE)</f>
        <v>39412</v>
      </c>
      <c r="AV20" s="366">
        <f>VLOOKUP($A20,'4_Level 4'!$A$7:$AP$139,COLUMN('4_Level 4'!$AC:$AC),FALSE)</f>
        <v>260399</v>
      </c>
      <c r="AW20" s="366">
        <f>VLOOKUP($A20,'4_Level 4'!$A$7:$AP$139,COLUMN('4_Level 4'!$AO:$AO),FALSE)</f>
        <v>208319</v>
      </c>
      <c r="AX20" s="367">
        <f t="shared" si="28"/>
        <v>13144717</v>
      </c>
      <c r="AY20" s="366">
        <v>8723384</v>
      </c>
      <c r="AZ20" s="366">
        <f t="shared" si="34"/>
        <v>4421333</v>
      </c>
      <c r="BA20" s="366">
        <f t="shared" si="29"/>
        <v>1105333</v>
      </c>
      <c r="BB20" s="366">
        <f>VLOOKUP($A20,'4_Level 4'!$A$7:$AP$139,COLUMN('4_Level 4'!$J:$J),FALSE)</f>
        <v>0</v>
      </c>
      <c r="BC20" s="366">
        <f>VLOOKUP($A20,'4_Level 4'!$A$7:$AP$139,COLUMN('4_Level 4'!$L:$L),FALSE)</f>
        <v>80976</v>
      </c>
      <c r="BD20" s="366">
        <f>VLOOKUP($A20,'4_Level 4'!$A$7:$AP$139,COLUMN('4_Level 4'!$M:$M),FALSE)</f>
        <v>0</v>
      </c>
      <c r="BE20" s="367">
        <f t="shared" si="35"/>
        <v>13225693</v>
      </c>
    </row>
    <row r="21" spans="1:57" ht="15.6" customHeight="1" x14ac:dyDescent="0.2">
      <c r="A21" s="369">
        <v>15</v>
      </c>
      <c r="B21" s="370" t="s">
        <v>19</v>
      </c>
      <c r="C21" s="371">
        <f>'3_Levels 1&amp;2'!AP21</f>
        <v>24231626</v>
      </c>
      <c r="D21" s="371">
        <v>0</v>
      </c>
      <c r="E21" s="371">
        <f>-'5C1A_Madison'!$R21</f>
        <v>0</v>
      </c>
      <c r="F21" s="371">
        <f>-'5C1B_DArbonne'!$R21</f>
        <v>0</v>
      </c>
      <c r="G21" s="371">
        <f>-'5C1C_IntlHigh'!$R21</f>
        <v>0</v>
      </c>
      <c r="H21" s="371">
        <f>-'5C1D_NOMMA'!$R21</f>
        <v>0</v>
      </c>
      <c r="I21" s="371">
        <f>-'5C1E_LFNO'!$R21</f>
        <v>0</v>
      </c>
      <c r="J21" s="371">
        <f>-'5C1F_LCCharter'!$R21</f>
        <v>0</v>
      </c>
      <c r="K21" s="371">
        <f>-'5C1G_JSClark'!$R21</f>
        <v>0</v>
      </c>
      <c r="L21" s="371">
        <f>-'5C1H_Southwest'!$R21</f>
        <v>0</v>
      </c>
      <c r="M21" s="371">
        <f>-'5C1I_LAKey'!$R21</f>
        <v>0</v>
      </c>
      <c r="N21" s="371">
        <f>-'5C1J_JCFAEast'!$R21</f>
        <v>0</v>
      </c>
      <c r="O21" s="371">
        <f>-'5C1M_GEOMidCity'!$R21</f>
        <v>0</v>
      </c>
      <c r="P21" s="371">
        <f>-'5C1N_Delta'!$R21</f>
        <v>-2003712</v>
      </c>
      <c r="Q21" s="371">
        <f>-'5C1O_Impact'!$R21</f>
        <v>0</v>
      </c>
      <c r="R21" s="371">
        <f>-'5C1Q_Advantage'!$R21</f>
        <v>0</v>
      </c>
      <c r="S21" s="371">
        <f>-'5C1R_Iberville'!$R21</f>
        <v>0</v>
      </c>
      <c r="T21" s="371">
        <f>-'5C1S_LCColPrep'!$R21</f>
        <v>0</v>
      </c>
      <c r="U21" s="371">
        <f>-'5C1T_Northeast'!$R21</f>
        <v>0</v>
      </c>
      <c r="V21" s="371">
        <f>-'5C1U_AcadianaRen'!$R21</f>
        <v>0</v>
      </c>
      <c r="W21" s="371">
        <f>-'5C1V_LafRen'!$R21</f>
        <v>0</v>
      </c>
      <c r="X21" s="371">
        <f>-'5C1W_Willow'!$R21</f>
        <v>0</v>
      </c>
      <c r="Y21" s="371">
        <f>-'5C1Y_GEOPrep'!$R21</f>
        <v>0</v>
      </c>
      <c r="Z21" s="371">
        <f>-'5C1Z_LincolnPrep'!$R21</f>
        <v>0</v>
      </c>
      <c r="AA21" s="642">
        <f>-'5C1AE_NobleMinds'!$R21</f>
        <v>0</v>
      </c>
      <c r="AB21" s="642">
        <f>-'5C1AF_JCFA-Laf'!$R21</f>
        <v>0</v>
      </c>
      <c r="AC21" s="642">
        <f>-'5C1AG_Collegiate'!$R21</f>
        <v>0</v>
      </c>
      <c r="AD21" s="921">
        <f>-'5C1AI_Harmony'!$R21</f>
        <v>0</v>
      </c>
      <c r="AE21" s="921">
        <f>-'5C1AJ_Athlos'!$R21</f>
        <v>0</v>
      </c>
      <c r="AF21" s="1156">
        <f>-'5C1AK_NxtGen'!$R21</f>
        <v>0</v>
      </c>
      <c r="AG21" s="1156">
        <f>-'5C1AL_RedRiver'!$R21</f>
        <v>0</v>
      </c>
      <c r="AH21" s="371">
        <f>-('5C2_LAVCA'!$R21+'5C2_LAVCA'!$S21)</f>
        <v>-67630</v>
      </c>
      <c r="AI21" s="371">
        <f>-('5C3_UnvView'!$R21+'5C3_UnvView'!$S21)</f>
        <v>-6393</v>
      </c>
      <c r="AJ21" s="372">
        <f t="shared" si="26"/>
        <v>-2077735</v>
      </c>
      <c r="AK21" s="372">
        <f t="shared" si="27"/>
        <v>22153891</v>
      </c>
      <c r="AL21" s="372">
        <f>ROUND(AK21/'8_2.1.21 SIS'!C21,0)</f>
        <v>7085</v>
      </c>
      <c r="AM21" s="373">
        <v>-33458</v>
      </c>
      <c r="AN21" s="371">
        <f t="shared" si="30"/>
        <v>0</v>
      </c>
      <c r="AO21" s="371">
        <f t="shared" si="31"/>
        <v>-33458</v>
      </c>
      <c r="AP21" s="371">
        <v>-1509105</v>
      </c>
      <c r="AQ21" s="371">
        <v>-141700</v>
      </c>
      <c r="AR21" s="373">
        <f t="shared" si="32"/>
        <v>-1650805</v>
      </c>
      <c r="AS21" s="372">
        <f t="shared" si="33"/>
        <v>20469628</v>
      </c>
      <c r="AT21" s="371">
        <f>VLOOKUP($A21,'4_Level 4'!$A$7:$AP$139,COLUMN('4_Level 4'!$E:$E),FALSE)</f>
        <v>0</v>
      </c>
      <c r="AU21" s="371">
        <f>VLOOKUP($A21,'4_Level 4'!$A$7:$AP$139,COLUMN('4_Level 4'!$Q:$Q),FALSE)</f>
        <v>83544</v>
      </c>
      <c r="AV21" s="1156">
        <f>VLOOKUP($A21,'4_Level 4'!$A$7:$AP$139,COLUMN('4_Level 4'!$AC:$AC),FALSE)</f>
        <v>520003</v>
      </c>
      <c r="AW21" s="1156">
        <f>VLOOKUP($A21,'4_Level 4'!$A$7:$AP$139,COLUMN('4_Level 4'!$AO:$AO),FALSE)</f>
        <v>416002</v>
      </c>
      <c r="AX21" s="372">
        <f t="shared" si="28"/>
        <v>21489177</v>
      </c>
      <c r="AY21" s="371">
        <v>15410224</v>
      </c>
      <c r="AZ21" s="371">
        <f t="shared" si="34"/>
        <v>6078953</v>
      </c>
      <c r="BA21" s="371">
        <f t="shared" si="29"/>
        <v>1519738</v>
      </c>
      <c r="BB21" s="371">
        <f>VLOOKUP($A21,'4_Level 4'!$A$7:$AP$139,COLUMN('4_Level 4'!$J:$J),FALSE)</f>
        <v>12000</v>
      </c>
      <c r="BC21" s="371">
        <f>VLOOKUP($A21,'4_Level 4'!$A$7:$AP$139,COLUMN('4_Level 4'!$L:$L),FALSE)</f>
        <v>120982</v>
      </c>
      <c r="BD21" s="371">
        <f>VLOOKUP($A21,'4_Level 4'!$A$7:$AP$139,COLUMN('4_Level 4'!$M:$M),FALSE)</f>
        <v>0</v>
      </c>
      <c r="BE21" s="372">
        <f t="shared" si="35"/>
        <v>21622159</v>
      </c>
    </row>
    <row r="22" spans="1:57" ht="15.6" customHeight="1" x14ac:dyDescent="0.2">
      <c r="A22" s="362">
        <v>16</v>
      </c>
      <c r="B22" s="363" t="s">
        <v>20</v>
      </c>
      <c r="C22" s="104">
        <f>'3_Levels 1&amp;2'!AP22</f>
        <v>12678646</v>
      </c>
      <c r="D22" s="104">
        <v>0</v>
      </c>
      <c r="E22" s="104">
        <f>-'5C1A_Madison'!$R22</f>
        <v>0</v>
      </c>
      <c r="F22" s="104">
        <f>-'5C1B_DArbonne'!$R22</f>
        <v>0</v>
      </c>
      <c r="G22" s="104">
        <f>-'5C1C_IntlHigh'!$R22</f>
        <v>0</v>
      </c>
      <c r="H22" s="104">
        <f>-'5C1D_NOMMA'!$R22</f>
        <v>0</v>
      </c>
      <c r="I22" s="104">
        <f>-'5C1E_LFNO'!$R22</f>
        <v>0</v>
      </c>
      <c r="J22" s="104">
        <f>-'5C1F_LCCharter'!$R22</f>
        <v>0</v>
      </c>
      <c r="K22" s="104">
        <f>-'5C1G_JSClark'!$R22</f>
        <v>0</v>
      </c>
      <c r="L22" s="104">
        <f>-'5C1H_Southwest'!$R22</f>
        <v>0</v>
      </c>
      <c r="M22" s="104">
        <f>-'5C1I_LAKey'!$R22</f>
        <v>0</v>
      </c>
      <c r="N22" s="104">
        <f>-'5C1J_JCFAEast'!$R22</f>
        <v>0</v>
      </c>
      <c r="O22" s="104">
        <f>-'5C1M_GEOMidCity'!$R22</f>
        <v>0</v>
      </c>
      <c r="P22" s="104">
        <f>-'5C1N_Delta'!$R22</f>
        <v>0</v>
      </c>
      <c r="Q22" s="104">
        <f>-'5C1O_Impact'!$R22</f>
        <v>0</v>
      </c>
      <c r="R22" s="104">
        <f>-'5C1Q_Advantage'!$R22</f>
        <v>0</v>
      </c>
      <c r="S22" s="104">
        <f>-'5C1R_Iberville'!$R22</f>
        <v>0</v>
      </c>
      <c r="T22" s="104">
        <f>-'5C1S_LCColPrep'!$R22</f>
        <v>0</v>
      </c>
      <c r="U22" s="104">
        <f>-'5C1T_Northeast'!$R22</f>
        <v>0</v>
      </c>
      <c r="V22" s="104">
        <f>-'5C1U_AcadianaRen'!$R22</f>
        <v>0</v>
      </c>
      <c r="W22" s="104">
        <f>-'5C1V_LafRen'!$R22</f>
        <v>0</v>
      </c>
      <c r="X22" s="104">
        <f>-'5C1W_Willow'!$R22</f>
        <v>0</v>
      </c>
      <c r="Y22" s="104">
        <f>-'5C1Y_GEOPrep'!$R22</f>
        <v>0</v>
      </c>
      <c r="Z22" s="104">
        <f>-'5C1Z_LincolnPrep'!$R22</f>
        <v>0</v>
      </c>
      <c r="AA22" s="104">
        <f>-'5C1AE_NobleMinds'!$R22</f>
        <v>0</v>
      </c>
      <c r="AB22" s="104">
        <f>-'5C1AF_JCFA-Laf'!$R22</f>
        <v>0</v>
      </c>
      <c r="AC22" s="104">
        <f>-'5C1AG_Collegiate'!$R22</f>
        <v>0</v>
      </c>
      <c r="AD22" s="104">
        <f>-'5C1AI_Harmony'!$R22</f>
        <v>0</v>
      </c>
      <c r="AE22" s="104">
        <f>-'5C1AJ_Athlos'!$R22</f>
        <v>0</v>
      </c>
      <c r="AF22" s="104">
        <f>-'5C1AK_NxtGen'!$R22</f>
        <v>0</v>
      </c>
      <c r="AG22" s="104">
        <f>-'5C1AL_RedRiver'!$R22</f>
        <v>0</v>
      </c>
      <c r="AH22" s="104">
        <f>-('5C2_LAVCA'!$R22+'5C2_LAVCA'!$S22)</f>
        <v>-23588</v>
      </c>
      <c r="AI22" s="104">
        <f>-('5C3_UnvView'!$R22+'5C3_UnvView'!$S22)</f>
        <v>-21732</v>
      </c>
      <c r="AJ22" s="103">
        <f t="shared" si="26"/>
        <v>-45320</v>
      </c>
      <c r="AK22" s="103">
        <f t="shared" si="27"/>
        <v>12633326</v>
      </c>
      <c r="AL22" s="103">
        <f>ROUND(AK22/'8_2.1.21 SIS'!C22,0)</f>
        <v>2712</v>
      </c>
      <c r="AM22" s="105">
        <v>-6142</v>
      </c>
      <c r="AN22" s="104">
        <f t="shared" si="30"/>
        <v>0</v>
      </c>
      <c r="AO22" s="104">
        <f t="shared" si="31"/>
        <v>-6142</v>
      </c>
      <c r="AP22" s="104">
        <v>-143736</v>
      </c>
      <c r="AQ22" s="104">
        <v>37968</v>
      </c>
      <c r="AR22" s="105">
        <f t="shared" si="32"/>
        <v>-105768</v>
      </c>
      <c r="AS22" s="103">
        <f t="shared" si="33"/>
        <v>12521416</v>
      </c>
      <c r="AT22" s="104">
        <f>VLOOKUP($A22,'4_Level 4'!$A$7:$AP$139,COLUMN('4_Level 4'!$E:$E),FALSE)</f>
        <v>0</v>
      </c>
      <c r="AU22" s="104">
        <f>VLOOKUP($A22,'4_Level 4'!$A$7:$AP$139,COLUMN('4_Level 4'!$Q:$Q),FALSE)</f>
        <v>128915</v>
      </c>
      <c r="AV22" s="104">
        <f>VLOOKUP($A22,'4_Level 4'!$A$7:$AP$139,COLUMN('4_Level 4'!$AC:$AC),FALSE)</f>
        <v>701380</v>
      </c>
      <c r="AW22" s="104">
        <f>VLOOKUP($A22,'4_Level 4'!$A$7:$AP$139,COLUMN('4_Level 4'!$AO:$AO),FALSE)</f>
        <v>561104</v>
      </c>
      <c r="AX22" s="103">
        <f t="shared" si="28"/>
        <v>13912815</v>
      </c>
      <c r="AY22" s="104">
        <v>9363936</v>
      </c>
      <c r="AZ22" s="104">
        <f t="shared" si="34"/>
        <v>4548879</v>
      </c>
      <c r="BA22" s="104">
        <f t="shared" si="29"/>
        <v>1137220</v>
      </c>
      <c r="BB22" s="104">
        <f>VLOOKUP($A22,'4_Level 4'!$A$7:$AP$139,COLUMN('4_Level 4'!$J:$J),FALSE)</f>
        <v>0</v>
      </c>
      <c r="BC22" s="104">
        <f>VLOOKUP($A22,'4_Level 4'!$A$7:$AP$139,COLUMN('4_Level 4'!$L:$L),FALSE)</f>
        <v>319084</v>
      </c>
      <c r="BD22" s="104">
        <f>VLOOKUP($A22,'4_Level 4'!$A$7:$AP$139,COLUMN('4_Level 4'!$M:$M),FALSE)</f>
        <v>0</v>
      </c>
      <c r="BE22" s="103">
        <f t="shared" si="35"/>
        <v>14231899</v>
      </c>
    </row>
    <row r="23" spans="1:57" ht="15.6" customHeight="1" x14ac:dyDescent="0.2">
      <c r="A23" s="364">
        <v>17</v>
      </c>
      <c r="B23" s="365" t="s">
        <v>21</v>
      </c>
      <c r="C23" s="366">
        <f>'3_Levels 1&amp;2'!AP23</f>
        <v>198205726</v>
      </c>
      <c r="D23" s="366">
        <f>-'5B2_RSD LA'!I18</f>
        <v>-8638826</v>
      </c>
      <c r="E23" s="366">
        <f>-'5C1A_Madison'!$R23</f>
        <v>-2364649</v>
      </c>
      <c r="F23" s="366">
        <f>-'5C1B_DArbonne'!$R23</f>
        <v>0</v>
      </c>
      <c r="G23" s="366">
        <f>-'5C1C_IntlHigh'!$R23</f>
        <v>0</v>
      </c>
      <c r="H23" s="366">
        <f>-'5C1D_NOMMA'!$R23</f>
        <v>0</v>
      </c>
      <c r="I23" s="366">
        <f>-'5C1E_LFNO'!$R23</f>
        <v>0</v>
      </c>
      <c r="J23" s="366">
        <f>-'5C1F_LCCharter'!$R23</f>
        <v>-62</v>
      </c>
      <c r="K23" s="366">
        <f>-'5C1G_JSClark'!$R23</f>
        <v>0</v>
      </c>
      <c r="L23" s="366">
        <f>-'5C1H_Southwest'!$R23</f>
        <v>-3577</v>
      </c>
      <c r="M23" s="366">
        <f>-'5C1I_LAKey'!$R23</f>
        <v>-1668040</v>
      </c>
      <c r="N23" s="366">
        <f>-'5C1J_JCFAEast'!$R23</f>
        <v>0</v>
      </c>
      <c r="O23" s="366">
        <f>-'5C1M_GEOMidCity'!$R23</f>
        <v>-2915268</v>
      </c>
      <c r="P23" s="366">
        <f>-'5C1N_Delta'!$R23</f>
        <v>0</v>
      </c>
      <c r="Q23" s="366">
        <f>-'5C1O_Impact'!$R23</f>
        <v>-942241</v>
      </c>
      <c r="R23" s="366">
        <f>-'5C1Q_Advantage'!$R23</f>
        <v>-966079</v>
      </c>
      <c r="S23" s="366">
        <f>-'5C1R_Iberville'!$R23</f>
        <v>-152561</v>
      </c>
      <c r="T23" s="366">
        <f>-'5C1S_LCColPrep'!$R23</f>
        <v>0</v>
      </c>
      <c r="U23" s="366">
        <f>-'5C1T_Northeast'!$R23</f>
        <v>0</v>
      </c>
      <c r="V23" s="366">
        <f>-'5C1U_AcadianaRen'!$R23</f>
        <v>-3577</v>
      </c>
      <c r="W23" s="366">
        <f>-'5C1V_LafRen'!$R23</f>
        <v>0</v>
      </c>
      <c r="X23" s="366">
        <f>-'5C1W_Willow'!$R23</f>
        <v>-12094</v>
      </c>
      <c r="Y23" s="366">
        <f>-'5C1Y_GEOPrep'!$R23</f>
        <v>-3043757</v>
      </c>
      <c r="Z23" s="366">
        <f>-'5C1Z_LincolnPrep'!$R23</f>
        <v>0</v>
      </c>
      <c r="AA23" s="366">
        <f>-'5C1AE_NobleMinds'!$R23</f>
        <v>0</v>
      </c>
      <c r="AB23" s="366">
        <f>-'5C1AF_JCFA-Laf'!$R23</f>
        <v>0</v>
      </c>
      <c r="AC23" s="366">
        <f>-'5C1AG_Collegiate'!$R23</f>
        <v>-2062948</v>
      </c>
      <c r="AD23" s="366">
        <f>-'5C1AI_Harmony'!$R23</f>
        <v>0</v>
      </c>
      <c r="AE23" s="366">
        <f>-'5C1AJ_Athlos'!$R23</f>
        <v>0</v>
      </c>
      <c r="AF23" s="366">
        <f>-'5C1AK_NxtGen'!$R23</f>
        <v>-840970</v>
      </c>
      <c r="AG23" s="366">
        <f>-'5C1AL_RedRiver'!$R23</f>
        <v>0</v>
      </c>
      <c r="AH23" s="366">
        <f>-('5C2_LAVCA'!$R23+'5C2_LAVCA'!$S23)</f>
        <v>-541373</v>
      </c>
      <c r="AI23" s="366">
        <f>-('5C3_UnvView'!$R23+'5C3_UnvView'!$S23)</f>
        <v>-1323317</v>
      </c>
      <c r="AJ23" s="367">
        <f t="shared" si="26"/>
        <v>-25479339</v>
      </c>
      <c r="AK23" s="367">
        <f t="shared" si="27"/>
        <v>172726387</v>
      </c>
      <c r="AL23" s="367">
        <f>ROUND(AK23/'8_2.1.21 SIS'!C23,0)</f>
        <v>4382</v>
      </c>
      <c r="AM23" s="368">
        <v>-155996</v>
      </c>
      <c r="AN23" s="366">
        <f t="shared" si="30"/>
        <v>0</v>
      </c>
      <c r="AO23" s="366">
        <f t="shared" si="31"/>
        <v>-155996</v>
      </c>
      <c r="AP23" s="366">
        <v>170898</v>
      </c>
      <c r="AQ23" s="366">
        <v>157752</v>
      </c>
      <c r="AR23" s="368">
        <f t="shared" si="32"/>
        <v>328650</v>
      </c>
      <c r="AS23" s="367">
        <f t="shared" si="33"/>
        <v>172899041</v>
      </c>
      <c r="AT23" s="366">
        <f>VLOOKUP($A23,'4_Level 4'!$A$7:$AP$139,COLUMN('4_Level 4'!$E:$E),FALSE)</f>
        <v>399000</v>
      </c>
      <c r="AU23" s="366">
        <f>VLOOKUP($A23,'4_Level 4'!$A$7:$AP$139,COLUMN('4_Level 4'!$Q:$Q),FALSE)</f>
        <v>971907</v>
      </c>
      <c r="AV23" s="366">
        <f>VLOOKUP($A23,'4_Level 4'!$A$7:$AP$139,COLUMN('4_Level 4'!$AC:$AC),FALSE)</f>
        <v>6691696</v>
      </c>
      <c r="AW23" s="366">
        <f>VLOOKUP($A23,'4_Level 4'!$A$7:$AP$139,COLUMN('4_Level 4'!$AO:$AO),FALSE)</f>
        <v>5353356</v>
      </c>
      <c r="AX23" s="367">
        <f t="shared" si="28"/>
        <v>186315000</v>
      </c>
      <c r="AY23" s="366">
        <v>123327760</v>
      </c>
      <c r="AZ23" s="366">
        <f t="shared" si="34"/>
        <v>62987240</v>
      </c>
      <c r="BA23" s="366">
        <f t="shared" si="29"/>
        <v>15746810</v>
      </c>
      <c r="BB23" s="366">
        <f>VLOOKUP($A23,'4_Level 4'!$A$7:$AP$139,COLUMN('4_Level 4'!$J:$J),FALSE)</f>
        <v>12000</v>
      </c>
      <c r="BC23" s="366">
        <f>VLOOKUP($A23,'4_Level 4'!$A$7:$AP$139,COLUMN('4_Level 4'!$L:$L),FALSE)</f>
        <v>1515649</v>
      </c>
      <c r="BD23" s="366">
        <f>VLOOKUP($A23,'4_Level 4'!$A$7:$AP$139,COLUMN('4_Level 4'!$M:$M),FALSE)</f>
        <v>0</v>
      </c>
      <c r="BE23" s="367">
        <f t="shared" si="35"/>
        <v>187842649</v>
      </c>
    </row>
    <row r="24" spans="1:57" ht="15.6" customHeight="1" x14ac:dyDescent="0.2">
      <c r="A24" s="364">
        <v>18</v>
      </c>
      <c r="B24" s="365" t="s">
        <v>22</v>
      </c>
      <c r="C24" s="366">
        <f>'3_Levels 1&amp;2'!AP24</f>
        <v>5696374</v>
      </c>
      <c r="D24" s="366">
        <v>0</v>
      </c>
      <c r="E24" s="366">
        <f>-'5C1A_Madison'!$R24</f>
        <v>0</v>
      </c>
      <c r="F24" s="366">
        <f>-'5C1B_DArbonne'!$R24</f>
        <v>0</v>
      </c>
      <c r="G24" s="366">
        <f>-'5C1C_IntlHigh'!$R24</f>
        <v>0</v>
      </c>
      <c r="H24" s="366">
        <f>-'5C1D_NOMMA'!$R24</f>
        <v>0</v>
      </c>
      <c r="I24" s="366">
        <f>-'5C1E_LFNO'!$R24</f>
        <v>0</v>
      </c>
      <c r="J24" s="366">
        <f>-'5C1F_LCCharter'!$R24</f>
        <v>0</v>
      </c>
      <c r="K24" s="366">
        <f>-'5C1G_JSClark'!$R24</f>
        <v>0</v>
      </c>
      <c r="L24" s="366">
        <f>-'5C1H_Southwest'!$R24</f>
        <v>0</v>
      </c>
      <c r="M24" s="366">
        <f>-'5C1I_LAKey'!$R24</f>
        <v>0</v>
      </c>
      <c r="N24" s="366">
        <f>-'5C1J_JCFAEast'!$R24</f>
        <v>0</v>
      </c>
      <c r="O24" s="366">
        <f>-'5C1M_GEOMidCity'!$R24</f>
        <v>0</v>
      </c>
      <c r="P24" s="366">
        <f>-'5C1N_Delta'!$R24</f>
        <v>0</v>
      </c>
      <c r="Q24" s="366">
        <f>-'5C1O_Impact'!$R24</f>
        <v>0</v>
      </c>
      <c r="R24" s="366">
        <f>-'5C1Q_Advantage'!$R24</f>
        <v>0</v>
      </c>
      <c r="S24" s="366">
        <f>-'5C1R_Iberville'!$R24</f>
        <v>0</v>
      </c>
      <c r="T24" s="366">
        <f>-'5C1S_LCColPrep'!$R24</f>
        <v>0</v>
      </c>
      <c r="U24" s="366">
        <f>-'5C1T_Northeast'!$R24</f>
        <v>0</v>
      </c>
      <c r="V24" s="366">
        <f>-'5C1U_AcadianaRen'!$R24</f>
        <v>0</v>
      </c>
      <c r="W24" s="366">
        <f>-'5C1V_LafRen'!$R24</f>
        <v>0</v>
      </c>
      <c r="X24" s="366">
        <f>-'5C1W_Willow'!$R24</f>
        <v>0</v>
      </c>
      <c r="Y24" s="366">
        <f>-'5C1Y_GEOPrep'!$R24</f>
        <v>0</v>
      </c>
      <c r="Z24" s="366">
        <f>-'5C1Z_LincolnPrep'!$R24</f>
        <v>0</v>
      </c>
      <c r="AA24" s="366">
        <f>-'5C1AE_NobleMinds'!$R24</f>
        <v>0</v>
      </c>
      <c r="AB24" s="366">
        <f>-'5C1AF_JCFA-Laf'!$R24</f>
        <v>0</v>
      </c>
      <c r="AC24" s="366">
        <f>-'5C1AG_Collegiate'!$R24</f>
        <v>0</v>
      </c>
      <c r="AD24" s="366">
        <f>-'5C1AI_Harmony'!$R24</f>
        <v>0</v>
      </c>
      <c r="AE24" s="366">
        <f>-'5C1AJ_Athlos'!$R24</f>
        <v>0</v>
      </c>
      <c r="AF24" s="366">
        <f>-'5C1AK_NxtGen'!$R24</f>
        <v>0</v>
      </c>
      <c r="AG24" s="366">
        <f>-'5C1AL_RedRiver'!$R24</f>
        <v>0</v>
      </c>
      <c r="AH24" s="366">
        <f>-('5C2_LAVCA'!$R24+'5C2_LAVCA'!$S24)</f>
        <v>-11030</v>
      </c>
      <c r="AI24" s="366">
        <f>-('5C3_UnvView'!$R24+'5C3_UnvView'!$S24)</f>
        <v>-32110</v>
      </c>
      <c r="AJ24" s="367">
        <f t="shared" si="26"/>
        <v>-43140</v>
      </c>
      <c r="AK24" s="367">
        <f t="shared" si="27"/>
        <v>5653234</v>
      </c>
      <c r="AL24" s="367">
        <f>ROUND(AK24/'8_2.1.21 SIS'!C24,0)</f>
        <v>7093</v>
      </c>
      <c r="AM24" s="368">
        <v>-22268</v>
      </c>
      <c r="AN24" s="366">
        <f t="shared" si="30"/>
        <v>0</v>
      </c>
      <c r="AO24" s="366">
        <f t="shared" si="31"/>
        <v>-22268</v>
      </c>
      <c r="AP24" s="366">
        <v>-297906</v>
      </c>
      <c r="AQ24" s="366">
        <v>39012</v>
      </c>
      <c r="AR24" s="368">
        <f t="shared" si="32"/>
        <v>-258894</v>
      </c>
      <c r="AS24" s="367">
        <f t="shared" si="33"/>
        <v>5372072</v>
      </c>
      <c r="AT24" s="366">
        <f>VLOOKUP($A24,'4_Level 4'!$A$7:$AP$139,COLUMN('4_Level 4'!$E:$E),FALSE)</f>
        <v>42000</v>
      </c>
      <c r="AU24" s="366">
        <f>VLOOKUP($A24,'4_Level 4'!$A$7:$AP$139,COLUMN('4_Level 4'!$Q:$Q),FALSE)</f>
        <v>21830</v>
      </c>
      <c r="AV24" s="366">
        <f>VLOOKUP($A24,'4_Level 4'!$A$7:$AP$139,COLUMN('4_Level 4'!$AC:$AC),FALSE)</f>
        <v>117535</v>
      </c>
      <c r="AW24" s="366">
        <f>VLOOKUP($A24,'4_Level 4'!$A$7:$AP$139,COLUMN('4_Level 4'!$AO:$AO),FALSE)</f>
        <v>94028</v>
      </c>
      <c r="AX24" s="367">
        <f t="shared" si="28"/>
        <v>5647465</v>
      </c>
      <c r="AY24" s="366">
        <v>3961216</v>
      </c>
      <c r="AZ24" s="366">
        <f t="shared" si="34"/>
        <v>1686249</v>
      </c>
      <c r="BA24" s="366">
        <f t="shared" si="29"/>
        <v>421562</v>
      </c>
      <c r="BB24" s="366">
        <f>VLOOKUP($A24,'4_Level 4'!$A$7:$AP$139,COLUMN('4_Level 4'!$J:$J),FALSE)</f>
        <v>0</v>
      </c>
      <c r="BC24" s="366">
        <f>VLOOKUP($A24,'4_Level 4'!$A$7:$AP$139,COLUMN('4_Level 4'!$L:$L),FALSE)</f>
        <v>47477</v>
      </c>
      <c r="BD24" s="366">
        <f>VLOOKUP($A24,'4_Level 4'!$A$7:$AP$139,COLUMN('4_Level 4'!$M:$M),FALSE)</f>
        <v>0</v>
      </c>
      <c r="BE24" s="367">
        <f t="shared" si="35"/>
        <v>5694942</v>
      </c>
    </row>
    <row r="25" spans="1:57" ht="15.6" customHeight="1" x14ac:dyDescent="0.2">
      <c r="A25" s="364">
        <v>19</v>
      </c>
      <c r="B25" s="365" t="s">
        <v>23</v>
      </c>
      <c r="C25" s="366">
        <f>'3_Levels 1&amp;2'!AP25</f>
        <v>9532245</v>
      </c>
      <c r="D25" s="366">
        <v>0</v>
      </c>
      <c r="E25" s="366">
        <f>-'5C1A_Madison'!$R25</f>
        <v>-4956</v>
      </c>
      <c r="F25" s="366">
        <f>-'5C1B_DArbonne'!$R25</f>
        <v>0</v>
      </c>
      <c r="G25" s="366">
        <f>-'5C1C_IntlHigh'!$R25</f>
        <v>0</v>
      </c>
      <c r="H25" s="366">
        <f>-'5C1D_NOMMA'!$R25</f>
        <v>0</v>
      </c>
      <c r="I25" s="366">
        <f>-'5C1E_LFNO'!$R25</f>
        <v>0</v>
      </c>
      <c r="J25" s="366">
        <f>-'5C1F_LCCharter'!$R25</f>
        <v>0</v>
      </c>
      <c r="K25" s="366">
        <f>-'5C1G_JSClark'!$R25</f>
        <v>0</v>
      </c>
      <c r="L25" s="366">
        <f>-'5C1H_Southwest'!$R25</f>
        <v>0</v>
      </c>
      <c r="M25" s="366">
        <f>-'5C1I_LAKey'!$R25</f>
        <v>-52773</v>
      </c>
      <c r="N25" s="366">
        <f>-'5C1J_JCFAEast'!$R25</f>
        <v>0</v>
      </c>
      <c r="O25" s="366">
        <f>-'5C1M_GEOMidCity'!$R25</f>
        <v>0</v>
      </c>
      <c r="P25" s="366">
        <f>-'5C1N_Delta'!$R25</f>
        <v>0</v>
      </c>
      <c r="Q25" s="366">
        <f>-'5C1O_Impact'!$R25</f>
        <v>0</v>
      </c>
      <c r="R25" s="366">
        <f>-'5C1Q_Advantage'!$R25</f>
        <v>-55150</v>
      </c>
      <c r="S25" s="366">
        <f>-'5C1R_Iberville'!$R25</f>
        <v>0</v>
      </c>
      <c r="T25" s="366">
        <f>-'5C1S_LCColPrep'!$R25</f>
        <v>0</v>
      </c>
      <c r="U25" s="366">
        <f>-'5C1T_Northeast'!$R25</f>
        <v>0</v>
      </c>
      <c r="V25" s="366">
        <f>-'5C1U_AcadianaRen'!$R25</f>
        <v>0</v>
      </c>
      <c r="W25" s="366">
        <f>-'5C1V_LafRen'!$R25</f>
        <v>0</v>
      </c>
      <c r="X25" s="366">
        <f>-'5C1W_Willow'!$R25</f>
        <v>0</v>
      </c>
      <c r="Y25" s="366">
        <f>-'5C1Y_GEOPrep'!$R25</f>
        <v>0</v>
      </c>
      <c r="Z25" s="366">
        <f>-'5C1Z_LincolnPrep'!$R25</f>
        <v>0</v>
      </c>
      <c r="AA25" s="366">
        <f>-'5C1AE_NobleMinds'!$R25</f>
        <v>0</v>
      </c>
      <c r="AB25" s="366">
        <f>-'5C1AF_JCFA-Laf'!$R25</f>
        <v>0</v>
      </c>
      <c r="AC25" s="366">
        <f>-'5C1AG_Collegiate'!$R25</f>
        <v>0</v>
      </c>
      <c r="AD25" s="366">
        <f>-'5C1AI_Harmony'!$R25</f>
        <v>0</v>
      </c>
      <c r="AE25" s="366">
        <f>-'5C1AJ_Athlos'!$R25</f>
        <v>0</v>
      </c>
      <c r="AF25" s="366">
        <f>-'5C1AK_NxtGen'!$R25</f>
        <v>-297</v>
      </c>
      <c r="AG25" s="366">
        <f>-'5C1AL_RedRiver'!$R25</f>
        <v>0</v>
      </c>
      <c r="AH25" s="366">
        <f>-('5C2_LAVCA'!$R25+'5C2_LAVCA'!$S25)</f>
        <v>-45388</v>
      </c>
      <c r="AI25" s="366">
        <f>-('5C3_UnvView'!$R25+'5C3_UnvView'!$S25)</f>
        <v>-157684</v>
      </c>
      <c r="AJ25" s="367">
        <f t="shared" si="26"/>
        <v>-316248</v>
      </c>
      <c r="AK25" s="367">
        <f t="shared" si="27"/>
        <v>9215997</v>
      </c>
      <c r="AL25" s="367">
        <f>ROUND(AK25/'8_2.1.21 SIS'!C25,0)</f>
        <v>5647</v>
      </c>
      <c r="AM25" s="368">
        <v>11233</v>
      </c>
      <c r="AN25" s="366">
        <f t="shared" si="30"/>
        <v>11233</v>
      </c>
      <c r="AO25" s="366">
        <f t="shared" si="31"/>
        <v>0</v>
      </c>
      <c r="AP25" s="366">
        <v>-169410</v>
      </c>
      <c r="AQ25" s="366">
        <v>8471</v>
      </c>
      <c r="AR25" s="368">
        <f t="shared" si="32"/>
        <v>-160939</v>
      </c>
      <c r="AS25" s="367">
        <f t="shared" si="33"/>
        <v>9066291</v>
      </c>
      <c r="AT25" s="366">
        <f>VLOOKUP($A25,'4_Level 4'!$A$7:$AP$139,COLUMN('4_Level 4'!$E:$E),FALSE)</f>
        <v>0</v>
      </c>
      <c r="AU25" s="366">
        <f>VLOOKUP($A25,'4_Level 4'!$A$7:$AP$139,COLUMN('4_Level 4'!$Q:$Q),FALSE)</f>
        <v>45430</v>
      </c>
      <c r="AV25" s="366">
        <f>VLOOKUP($A25,'4_Level 4'!$A$7:$AP$139,COLUMN('4_Level 4'!$AC:$AC),FALSE)</f>
        <v>252220</v>
      </c>
      <c r="AW25" s="366">
        <f>VLOOKUP($A25,'4_Level 4'!$A$7:$AP$139,COLUMN('4_Level 4'!$AO:$AO),FALSE)</f>
        <v>201776</v>
      </c>
      <c r="AX25" s="367">
        <f t="shared" si="28"/>
        <v>9565717</v>
      </c>
      <c r="AY25" s="366">
        <v>6513152</v>
      </c>
      <c r="AZ25" s="366">
        <f t="shared" si="34"/>
        <v>3052565</v>
      </c>
      <c r="BA25" s="366">
        <f t="shared" si="29"/>
        <v>763141</v>
      </c>
      <c r="BB25" s="366">
        <f>VLOOKUP($A25,'4_Level 4'!$A$7:$AP$139,COLUMN('4_Level 4'!$J:$J),FALSE)</f>
        <v>0</v>
      </c>
      <c r="BC25" s="366">
        <f>VLOOKUP($A25,'4_Level 4'!$A$7:$AP$139,COLUMN('4_Level 4'!$L:$L),FALSE)</f>
        <v>25305</v>
      </c>
      <c r="BD25" s="366">
        <f>VLOOKUP($A25,'4_Level 4'!$A$7:$AP$139,COLUMN('4_Level 4'!$M:$M),FALSE)</f>
        <v>0</v>
      </c>
      <c r="BE25" s="367">
        <f t="shared" si="35"/>
        <v>9591022</v>
      </c>
    </row>
    <row r="26" spans="1:57" ht="15.6" customHeight="1" x14ac:dyDescent="0.2">
      <c r="A26" s="369">
        <v>20</v>
      </c>
      <c r="B26" s="370" t="s">
        <v>24</v>
      </c>
      <c r="C26" s="371">
        <f>'3_Levels 1&amp;2'!AP26</f>
        <v>36646636</v>
      </c>
      <c r="D26" s="371">
        <v>0</v>
      </c>
      <c r="E26" s="371">
        <f>-'5C1A_Madison'!$R26</f>
        <v>0</v>
      </c>
      <c r="F26" s="371">
        <f>-'5C1B_DArbonne'!$R26</f>
        <v>0</v>
      </c>
      <c r="G26" s="371">
        <f>-'5C1C_IntlHigh'!$R26</f>
        <v>0</v>
      </c>
      <c r="H26" s="371">
        <f>-'5C1D_NOMMA'!$R26</f>
        <v>0</v>
      </c>
      <c r="I26" s="371">
        <f>-'5C1E_LFNO'!$R26</f>
        <v>0</v>
      </c>
      <c r="J26" s="371">
        <f>-'5C1F_LCCharter'!$R26</f>
        <v>0</v>
      </c>
      <c r="K26" s="371">
        <f>-'5C1G_JSClark'!$R26</f>
        <v>0</v>
      </c>
      <c r="L26" s="371">
        <f>-'5C1H_Southwest'!$R26</f>
        <v>0</v>
      </c>
      <c r="M26" s="371">
        <f>-'5C1I_LAKey'!$R26</f>
        <v>0</v>
      </c>
      <c r="N26" s="371">
        <f>-'5C1J_JCFAEast'!$R26</f>
        <v>0</v>
      </c>
      <c r="O26" s="371">
        <f>-'5C1M_GEOMidCity'!$R26</f>
        <v>0</v>
      </c>
      <c r="P26" s="371">
        <f>-'5C1N_Delta'!$R26</f>
        <v>0</v>
      </c>
      <c r="Q26" s="371">
        <f>-'5C1O_Impact'!$R26</f>
        <v>0</v>
      </c>
      <c r="R26" s="371">
        <f>-'5C1Q_Advantage'!$R26</f>
        <v>0</v>
      </c>
      <c r="S26" s="371">
        <f>-'5C1R_Iberville'!$R26</f>
        <v>0</v>
      </c>
      <c r="T26" s="371">
        <f>-'5C1S_LCColPrep'!$R26</f>
        <v>0</v>
      </c>
      <c r="U26" s="371">
        <f>-'5C1T_Northeast'!$R26</f>
        <v>0</v>
      </c>
      <c r="V26" s="371">
        <f>-'5C1U_AcadianaRen'!$R26</f>
        <v>0</v>
      </c>
      <c r="W26" s="371">
        <f>-'5C1V_LafRen'!$R26</f>
        <v>-5747</v>
      </c>
      <c r="X26" s="371">
        <f>-'5C1W_Willow'!$R26</f>
        <v>0</v>
      </c>
      <c r="Y26" s="371">
        <f>-'5C1Y_GEOPrep'!$R26</f>
        <v>0</v>
      </c>
      <c r="Z26" s="371">
        <f>-'5C1Z_LincolnPrep'!$R26</f>
        <v>0</v>
      </c>
      <c r="AA26" s="642">
        <f>-'5C1AE_NobleMinds'!$R26</f>
        <v>0</v>
      </c>
      <c r="AB26" s="642">
        <f>-'5C1AF_JCFA-Laf'!$R26</f>
        <v>0</v>
      </c>
      <c r="AC26" s="642">
        <f>-'5C1AG_Collegiate'!$R26</f>
        <v>0</v>
      </c>
      <c r="AD26" s="921">
        <f>-'5C1AI_Harmony'!$R26</f>
        <v>0</v>
      </c>
      <c r="AE26" s="921">
        <f>-'5C1AJ_Athlos'!$R26</f>
        <v>0</v>
      </c>
      <c r="AF26" s="1156">
        <f>-'5C1AK_NxtGen'!$R26</f>
        <v>0</v>
      </c>
      <c r="AG26" s="1156">
        <f>-'5C1AL_RedRiver'!$R26</f>
        <v>0</v>
      </c>
      <c r="AH26" s="371">
        <f>-('5C2_LAVCA'!$R26+'5C2_LAVCA'!$S26)</f>
        <v>-134239</v>
      </c>
      <c r="AI26" s="371">
        <f>-('5C3_UnvView'!$R26+'5C3_UnvView'!$S26)</f>
        <v>-141506</v>
      </c>
      <c r="AJ26" s="372">
        <f t="shared" si="26"/>
        <v>-281492</v>
      </c>
      <c r="AK26" s="372">
        <f t="shared" si="27"/>
        <v>36365144</v>
      </c>
      <c r="AL26" s="372">
        <f>ROUND(AK26/'8_2.1.21 SIS'!C26,0)</f>
        <v>6637</v>
      </c>
      <c r="AM26" s="373">
        <v>-8661</v>
      </c>
      <c r="AN26" s="371">
        <f t="shared" si="30"/>
        <v>0</v>
      </c>
      <c r="AO26" s="371">
        <f t="shared" si="31"/>
        <v>-8661</v>
      </c>
      <c r="AP26" s="371">
        <v>-73007</v>
      </c>
      <c r="AQ26" s="371">
        <v>-195792</v>
      </c>
      <c r="AR26" s="373">
        <f t="shared" si="32"/>
        <v>-268799</v>
      </c>
      <c r="AS26" s="372">
        <f t="shared" si="33"/>
        <v>36087684</v>
      </c>
      <c r="AT26" s="371">
        <f>VLOOKUP($A26,'4_Level 4'!$A$7:$AP$139,COLUMN('4_Level 4'!$E:$E),FALSE)</f>
        <v>168000</v>
      </c>
      <c r="AU26" s="371">
        <f>VLOOKUP($A26,'4_Level 4'!$A$7:$AP$139,COLUMN('4_Level 4'!$Q:$Q),FALSE)</f>
        <v>143606</v>
      </c>
      <c r="AV26" s="1156">
        <f>VLOOKUP($A26,'4_Level 4'!$A$7:$AP$139,COLUMN('4_Level 4'!$AC:$AC),FALSE)</f>
        <v>803667</v>
      </c>
      <c r="AW26" s="1156">
        <f>VLOOKUP($A26,'4_Level 4'!$A$7:$AP$139,COLUMN('4_Level 4'!$AO:$AO),FALSE)</f>
        <v>642933</v>
      </c>
      <c r="AX26" s="372">
        <f t="shared" si="28"/>
        <v>37845890</v>
      </c>
      <c r="AY26" s="371">
        <v>25370096</v>
      </c>
      <c r="AZ26" s="371">
        <f t="shared" si="34"/>
        <v>12475794</v>
      </c>
      <c r="BA26" s="371">
        <f t="shared" si="29"/>
        <v>3118949</v>
      </c>
      <c r="BB26" s="371">
        <f>VLOOKUP($A26,'4_Level 4'!$A$7:$AP$139,COLUMN('4_Level 4'!$J:$J),FALSE)</f>
        <v>24000</v>
      </c>
      <c r="BC26" s="371">
        <f>VLOOKUP($A26,'4_Level 4'!$A$7:$AP$139,COLUMN('4_Level 4'!$L:$L),FALSE)</f>
        <v>194246</v>
      </c>
      <c r="BD26" s="371">
        <f>VLOOKUP($A26,'4_Level 4'!$A$7:$AP$139,COLUMN('4_Level 4'!$M:$M),FALSE)</f>
        <v>0</v>
      </c>
      <c r="BE26" s="372">
        <f t="shared" si="35"/>
        <v>38064136</v>
      </c>
    </row>
    <row r="27" spans="1:57" ht="15.6" customHeight="1" x14ac:dyDescent="0.2">
      <c r="A27" s="362">
        <v>21</v>
      </c>
      <c r="B27" s="363" t="s">
        <v>25</v>
      </c>
      <c r="C27" s="104">
        <f>'3_Levels 1&amp;2'!AP27</f>
        <v>19861650</v>
      </c>
      <c r="D27" s="104">
        <v>0</v>
      </c>
      <c r="E27" s="104">
        <f>-'5C1A_Madison'!$R27</f>
        <v>0</v>
      </c>
      <c r="F27" s="104">
        <f>-'5C1B_DArbonne'!$R27</f>
        <v>0</v>
      </c>
      <c r="G27" s="104">
        <f>-'5C1C_IntlHigh'!$R27</f>
        <v>0</v>
      </c>
      <c r="H27" s="104">
        <f>-'5C1D_NOMMA'!$R27</f>
        <v>0</v>
      </c>
      <c r="I27" s="104">
        <f>-'5C1E_LFNO'!$R27</f>
        <v>0</v>
      </c>
      <c r="J27" s="104">
        <f>-'5C1F_LCCharter'!$R27</f>
        <v>0</v>
      </c>
      <c r="K27" s="104">
        <f>-'5C1G_JSClark'!$R27</f>
        <v>0</v>
      </c>
      <c r="L27" s="104">
        <f>-'5C1H_Southwest'!$R27</f>
        <v>0</v>
      </c>
      <c r="M27" s="104">
        <f>-'5C1I_LAKey'!$R27</f>
        <v>0</v>
      </c>
      <c r="N27" s="104">
        <f>-'5C1J_JCFAEast'!$R27</f>
        <v>0</v>
      </c>
      <c r="O27" s="104">
        <f>-'5C1M_GEOMidCity'!$R27</f>
        <v>0</v>
      </c>
      <c r="P27" s="104">
        <f>-'5C1N_Delta'!$R27</f>
        <v>-6023</v>
      </c>
      <c r="Q27" s="104">
        <f>-'5C1O_Impact'!$R27</f>
        <v>0</v>
      </c>
      <c r="R27" s="104">
        <f>-'5C1Q_Advantage'!$R27</f>
        <v>0</v>
      </c>
      <c r="S27" s="104">
        <f>-'5C1R_Iberville'!$R27</f>
        <v>0</v>
      </c>
      <c r="T27" s="104">
        <f>-'5C1S_LCColPrep'!$R27</f>
        <v>0</v>
      </c>
      <c r="U27" s="104">
        <f>-'5C1T_Northeast'!$R27</f>
        <v>0</v>
      </c>
      <c r="V27" s="104">
        <f>-'5C1U_AcadianaRen'!$R27</f>
        <v>0</v>
      </c>
      <c r="W27" s="104">
        <f>-'5C1V_LafRen'!$R27</f>
        <v>0</v>
      </c>
      <c r="X27" s="104">
        <f>-'5C1W_Willow'!$R27</f>
        <v>0</v>
      </c>
      <c r="Y27" s="104">
        <f>-'5C1Y_GEOPrep'!$R27</f>
        <v>0</v>
      </c>
      <c r="Z27" s="104">
        <f>-'5C1Z_LincolnPrep'!$R27</f>
        <v>0</v>
      </c>
      <c r="AA27" s="104">
        <f>-'5C1AE_NobleMinds'!$R27</f>
        <v>0</v>
      </c>
      <c r="AB27" s="104">
        <f>-'5C1AF_JCFA-Laf'!$R27</f>
        <v>0</v>
      </c>
      <c r="AC27" s="104">
        <f>-'5C1AG_Collegiate'!$R27</f>
        <v>0</v>
      </c>
      <c r="AD27" s="104">
        <f>-'5C1AI_Harmony'!$R27</f>
        <v>0</v>
      </c>
      <c r="AE27" s="104">
        <f>-'5C1AJ_Athlos'!$R27</f>
        <v>0</v>
      </c>
      <c r="AF27" s="104">
        <f>-'5C1AK_NxtGen'!$R27</f>
        <v>0</v>
      </c>
      <c r="AG27" s="104">
        <f>-'5C1AL_RedRiver'!$R27</f>
        <v>0</v>
      </c>
      <c r="AH27" s="104">
        <f>-('5C2_LAVCA'!$R27+'5C2_LAVCA'!$S27)</f>
        <v>-24157</v>
      </c>
      <c r="AI27" s="104">
        <f>-('5C3_UnvView'!$R27+'5C3_UnvView'!$S27)</f>
        <v>-87988</v>
      </c>
      <c r="AJ27" s="103">
        <f t="shared" si="26"/>
        <v>-118168</v>
      </c>
      <c r="AK27" s="103">
        <f t="shared" si="27"/>
        <v>19743482</v>
      </c>
      <c r="AL27" s="103">
        <f>ROUND(AK27/'8_2.1.21 SIS'!C27,0)</f>
        <v>7146</v>
      </c>
      <c r="AM27" s="105">
        <v>0</v>
      </c>
      <c r="AN27" s="104">
        <f t="shared" si="30"/>
        <v>0</v>
      </c>
      <c r="AO27" s="104">
        <f t="shared" si="31"/>
        <v>0</v>
      </c>
      <c r="AP27" s="104">
        <v>-264402</v>
      </c>
      <c r="AQ27" s="104">
        <v>-128628</v>
      </c>
      <c r="AR27" s="105">
        <f t="shared" si="32"/>
        <v>-393030</v>
      </c>
      <c r="AS27" s="103">
        <f t="shared" si="33"/>
        <v>19350452</v>
      </c>
      <c r="AT27" s="104">
        <f>VLOOKUP($A27,'4_Level 4'!$A$7:$AP$139,COLUMN('4_Level 4'!$E:$E),FALSE)</f>
        <v>0</v>
      </c>
      <c r="AU27" s="104">
        <f>VLOOKUP($A27,'4_Level 4'!$A$7:$AP$139,COLUMN('4_Level 4'!$Q:$Q),FALSE)</f>
        <v>72570</v>
      </c>
      <c r="AV27" s="104">
        <f>VLOOKUP($A27,'4_Level 4'!$A$7:$AP$139,COLUMN('4_Level 4'!$AC:$AC),FALSE)</f>
        <v>418150</v>
      </c>
      <c r="AW27" s="104">
        <f>VLOOKUP($A27,'4_Level 4'!$A$7:$AP$139,COLUMN('4_Level 4'!$AO:$AO),FALSE)</f>
        <v>334521</v>
      </c>
      <c r="AX27" s="103">
        <f t="shared" si="28"/>
        <v>20175693</v>
      </c>
      <c r="AY27" s="104">
        <v>13744464</v>
      </c>
      <c r="AZ27" s="104">
        <f t="shared" si="34"/>
        <v>6431229</v>
      </c>
      <c r="BA27" s="104">
        <f t="shared" si="29"/>
        <v>1607807</v>
      </c>
      <c r="BB27" s="104">
        <f>VLOOKUP($A27,'4_Level 4'!$A$7:$AP$139,COLUMN('4_Level 4'!$J:$J),FALSE)</f>
        <v>0</v>
      </c>
      <c r="BC27" s="104">
        <f>VLOOKUP($A27,'4_Level 4'!$A$7:$AP$139,COLUMN('4_Level 4'!$L:$L),FALSE)</f>
        <v>25000</v>
      </c>
      <c r="BD27" s="104">
        <f>VLOOKUP($A27,'4_Level 4'!$A$7:$AP$139,COLUMN('4_Level 4'!$M:$M),FALSE)</f>
        <v>0</v>
      </c>
      <c r="BE27" s="103">
        <f t="shared" si="35"/>
        <v>20200693</v>
      </c>
    </row>
    <row r="28" spans="1:57" ht="15.6" customHeight="1" x14ac:dyDescent="0.2">
      <c r="A28" s="364">
        <v>22</v>
      </c>
      <c r="B28" s="365" t="s">
        <v>26</v>
      </c>
      <c r="C28" s="366">
        <f>'3_Levels 1&amp;2'!AP28</f>
        <v>21913678</v>
      </c>
      <c r="D28" s="366">
        <v>0</v>
      </c>
      <c r="E28" s="366">
        <f>-'5C1A_Madison'!$R28</f>
        <v>0</v>
      </c>
      <c r="F28" s="366">
        <f>-'5C1B_DArbonne'!$R28</f>
        <v>0</v>
      </c>
      <c r="G28" s="366">
        <f>-'5C1C_IntlHigh'!$R28</f>
        <v>0</v>
      </c>
      <c r="H28" s="366">
        <f>-'5C1D_NOMMA'!$R28</f>
        <v>0</v>
      </c>
      <c r="I28" s="366">
        <f>-'5C1E_LFNO'!$R28</f>
        <v>0</v>
      </c>
      <c r="J28" s="366">
        <f>-'5C1F_LCCharter'!$R28</f>
        <v>0</v>
      </c>
      <c r="K28" s="366">
        <f>-'5C1G_JSClark'!$R28</f>
        <v>0</v>
      </c>
      <c r="L28" s="366">
        <f>-'5C1H_Southwest'!$R28</f>
        <v>0</v>
      </c>
      <c r="M28" s="366">
        <f>-'5C1I_LAKey'!$R28</f>
        <v>0</v>
      </c>
      <c r="N28" s="366">
        <f>-'5C1J_JCFAEast'!$R28</f>
        <v>0</v>
      </c>
      <c r="O28" s="366">
        <f>-'5C1M_GEOMidCity'!$R28</f>
        <v>0</v>
      </c>
      <c r="P28" s="366">
        <f>-'5C1N_Delta'!$R28</f>
        <v>0</v>
      </c>
      <c r="Q28" s="366">
        <f>-'5C1O_Impact'!$R28</f>
        <v>0</v>
      </c>
      <c r="R28" s="366">
        <f>-'5C1Q_Advantage'!$R28</f>
        <v>0</v>
      </c>
      <c r="S28" s="366">
        <f>-'5C1R_Iberville'!$R28</f>
        <v>0</v>
      </c>
      <c r="T28" s="366">
        <f>-'5C1S_LCColPrep'!$R28</f>
        <v>0</v>
      </c>
      <c r="U28" s="366">
        <f>-'5C1T_Northeast'!$R28</f>
        <v>0</v>
      </c>
      <c r="V28" s="366">
        <f>-'5C1U_AcadianaRen'!$R28</f>
        <v>0</v>
      </c>
      <c r="W28" s="366">
        <f>-'5C1V_LafRen'!$R28</f>
        <v>0</v>
      </c>
      <c r="X28" s="366">
        <f>-'5C1W_Willow'!$R28</f>
        <v>0</v>
      </c>
      <c r="Y28" s="366">
        <f>-'5C1Y_GEOPrep'!$R28</f>
        <v>0</v>
      </c>
      <c r="Z28" s="366">
        <f>-'5C1Z_LincolnPrep'!$R28</f>
        <v>0</v>
      </c>
      <c r="AA28" s="366">
        <f>-'5C1AE_NobleMinds'!$R28</f>
        <v>0</v>
      </c>
      <c r="AB28" s="366">
        <f>-'5C1AF_JCFA-Laf'!$R28</f>
        <v>0</v>
      </c>
      <c r="AC28" s="366">
        <f>-'5C1AG_Collegiate'!$R28</f>
        <v>0</v>
      </c>
      <c r="AD28" s="366">
        <f>-'5C1AI_Harmony'!$R28</f>
        <v>0</v>
      </c>
      <c r="AE28" s="366">
        <f>-'5C1AJ_Athlos'!$R28</f>
        <v>0</v>
      </c>
      <c r="AF28" s="366">
        <f>-'5C1AK_NxtGen'!$R28</f>
        <v>0</v>
      </c>
      <c r="AG28" s="366">
        <f>-'5C1AL_RedRiver'!$R28</f>
        <v>0</v>
      </c>
      <c r="AH28" s="366">
        <f>-('5C2_LAVCA'!$R28+'5C2_LAVCA'!$S28)</f>
        <v>-56816</v>
      </c>
      <c r="AI28" s="366">
        <f>-('5C3_UnvView'!$R28+'5C3_UnvView'!$S28)</f>
        <v>-123171</v>
      </c>
      <c r="AJ28" s="367">
        <f t="shared" si="26"/>
        <v>-179987</v>
      </c>
      <c r="AK28" s="367">
        <f t="shared" si="27"/>
        <v>21733691</v>
      </c>
      <c r="AL28" s="367">
        <f>ROUND(AK28/'8_2.1.21 SIS'!C28,0)</f>
        <v>7759</v>
      </c>
      <c r="AM28" s="368">
        <v>0</v>
      </c>
      <c r="AN28" s="366">
        <f t="shared" si="30"/>
        <v>0</v>
      </c>
      <c r="AO28" s="366">
        <f t="shared" si="31"/>
        <v>0</v>
      </c>
      <c r="AP28" s="366">
        <v>-23277</v>
      </c>
      <c r="AQ28" s="366">
        <v>-151301</v>
      </c>
      <c r="AR28" s="368">
        <f t="shared" si="32"/>
        <v>-174578</v>
      </c>
      <c r="AS28" s="367">
        <f t="shared" si="33"/>
        <v>21559113</v>
      </c>
      <c r="AT28" s="366">
        <f>VLOOKUP($A28,'4_Level 4'!$A$7:$AP$139,COLUMN('4_Level 4'!$E:$E),FALSE)</f>
        <v>0</v>
      </c>
      <c r="AU28" s="366">
        <f>VLOOKUP($A28,'4_Level 4'!$A$7:$AP$139,COLUMN('4_Level 4'!$Q:$Q),FALSE)</f>
        <v>75402</v>
      </c>
      <c r="AV28" s="366">
        <f>VLOOKUP($A28,'4_Level 4'!$A$7:$AP$139,COLUMN('4_Level 4'!$AC:$AC),FALSE)</f>
        <v>411522</v>
      </c>
      <c r="AW28" s="366">
        <f>VLOOKUP($A28,'4_Level 4'!$A$7:$AP$139,COLUMN('4_Level 4'!$AO:$AO),FALSE)</f>
        <v>329218</v>
      </c>
      <c r="AX28" s="367">
        <f t="shared" si="28"/>
        <v>22375255</v>
      </c>
      <c r="AY28" s="366">
        <v>15046464</v>
      </c>
      <c r="AZ28" s="366">
        <f t="shared" si="34"/>
        <v>7328791</v>
      </c>
      <c r="BA28" s="366">
        <f t="shared" si="29"/>
        <v>1832198</v>
      </c>
      <c r="BB28" s="366">
        <f>VLOOKUP($A28,'4_Level 4'!$A$7:$AP$139,COLUMN('4_Level 4'!$J:$J),FALSE)</f>
        <v>0</v>
      </c>
      <c r="BC28" s="366">
        <f>VLOOKUP($A28,'4_Level 4'!$A$7:$AP$139,COLUMN('4_Level 4'!$L:$L),FALSE)</f>
        <v>117849</v>
      </c>
      <c r="BD28" s="366">
        <f>VLOOKUP($A28,'4_Level 4'!$A$7:$AP$139,COLUMN('4_Level 4'!$M:$M),FALSE)</f>
        <v>0</v>
      </c>
      <c r="BE28" s="367">
        <f t="shared" si="35"/>
        <v>22493104</v>
      </c>
    </row>
    <row r="29" spans="1:57" ht="15.6" customHeight="1" x14ac:dyDescent="0.2">
      <c r="A29" s="364">
        <v>23</v>
      </c>
      <c r="B29" s="365" t="s">
        <v>27</v>
      </c>
      <c r="C29" s="366">
        <f>'3_Levels 1&amp;2'!AP29</f>
        <v>71198095</v>
      </c>
      <c r="D29" s="366">
        <v>0</v>
      </c>
      <c r="E29" s="366">
        <f>-'5C1A_Madison'!$R29</f>
        <v>0</v>
      </c>
      <c r="F29" s="366">
        <f>-'5C1B_DArbonne'!$R29</f>
        <v>0</v>
      </c>
      <c r="G29" s="366">
        <f>-'5C1C_IntlHigh'!$R29</f>
        <v>0</v>
      </c>
      <c r="H29" s="366">
        <f>-'5C1D_NOMMA'!$R29</f>
        <v>0</v>
      </c>
      <c r="I29" s="366">
        <f>-'5C1E_LFNO'!$R29</f>
        <v>0</v>
      </c>
      <c r="J29" s="366">
        <f>-'5C1F_LCCharter'!$R29</f>
        <v>0</v>
      </c>
      <c r="K29" s="366">
        <f>-'5C1G_JSClark'!$R29</f>
        <v>0</v>
      </c>
      <c r="L29" s="366">
        <f>-'5C1H_Southwest'!$R29</f>
        <v>0</v>
      </c>
      <c r="M29" s="366">
        <f>-'5C1I_LAKey'!$R29</f>
        <v>0</v>
      </c>
      <c r="N29" s="366">
        <f>-'5C1J_JCFAEast'!$R29</f>
        <v>0</v>
      </c>
      <c r="O29" s="366">
        <f>-'5C1M_GEOMidCity'!$R29</f>
        <v>0</v>
      </c>
      <c r="P29" s="366">
        <f>-'5C1N_Delta'!$R29</f>
        <v>0</v>
      </c>
      <c r="Q29" s="366">
        <f>-'5C1O_Impact'!$R29</f>
        <v>0</v>
      </c>
      <c r="R29" s="366">
        <f>-'5C1Q_Advantage'!$R29</f>
        <v>0</v>
      </c>
      <c r="S29" s="366">
        <f>-'5C1R_Iberville'!$R29</f>
        <v>0</v>
      </c>
      <c r="T29" s="366">
        <f>-'5C1S_LCColPrep'!$R29</f>
        <v>0</v>
      </c>
      <c r="U29" s="366">
        <f>-'5C1T_Northeast'!$R29</f>
        <v>0</v>
      </c>
      <c r="V29" s="366">
        <f>-'5C1U_AcadianaRen'!$R29</f>
        <v>-612343</v>
      </c>
      <c r="W29" s="366">
        <f>-'5C1V_LafRen'!$R29</f>
        <v>-43303</v>
      </c>
      <c r="X29" s="366">
        <f>-'5C1W_Willow'!$R29</f>
        <v>-5640</v>
      </c>
      <c r="Y29" s="366">
        <f>-'5C1Y_GEOPrep'!$R29</f>
        <v>0</v>
      </c>
      <c r="Z29" s="366">
        <f>-'5C1Z_LincolnPrep'!$R29</f>
        <v>0</v>
      </c>
      <c r="AA29" s="366">
        <f>-'5C1AE_NobleMinds'!$R29</f>
        <v>0</v>
      </c>
      <c r="AB29" s="366">
        <f>-'5C1AF_JCFA-Laf'!$R29</f>
        <v>-24690</v>
      </c>
      <c r="AC29" s="366">
        <f>-'5C1AG_Collegiate'!$R29</f>
        <v>0</v>
      </c>
      <c r="AD29" s="366">
        <f>-'5C1AI_Harmony'!$R29</f>
        <v>0</v>
      </c>
      <c r="AE29" s="366">
        <f>-'5C1AJ_Athlos'!$R29</f>
        <v>0</v>
      </c>
      <c r="AF29" s="366">
        <f>-'5C1AK_NxtGen'!$R29</f>
        <v>0</v>
      </c>
      <c r="AG29" s="366">
        <f>-'5C1AL_RedRiver'!$R29</f>
        <v>0</v>
      </c>
      <c r="AH29" s="366">
        <f>-('5C2_LAVCA'!$R29+'5C2_LAVCA'!$S29)</f>
        <v>-206237</v>
      </c>
      <c r="AI29" s="366">
        <f>-('5C3_UnvView'!$R29+'5C3_UnvView'!$S29)</f>
        <v>-332497</v>
      </c>
      <c r="AJ29" s="367">
        <f t="shared" si="26"/>
        <v>-1224710</v>
      </c>
      <c r="AK29" s="367">
        <f t="shared" si="27"/>
        <v>69973385</v>
      </c>
      <c r="AL29" s="367">
        <f>ROUND(AK29/'8_2.1.21 SIS'!C29,0)</f>
        <v>6089</v>
      </c>
      <c r="AM29" s="368">
        <v>-46362</v>
      </c>
      <c r="AN29" s="366">
        <f t="shared" si="30"/>
        <v>0</v>
      </c>
      <c r="AO29" s="366">
        <f t="shared" si="31"/>
        <v>-46362</v>
      </c>
      <c r="AP29" s="366">
        <v>-2569558</v>
      </c>
      <c r="AQ29" s="366">
        <v>-274005</v>
      </c>
      <c r="AR29" s="368">
        <f t="shared" si="32"/>
        <v>-2843563</v>
      </c>
      <c r="AS29" s="367">
        <f t="shared" si="33"/>
        <v>67083460</v>
      </c>
      <c r="AT29" s="366">
        <f>VLOOKUP($A29,'4_Level 4'!$A$7:$AP$139,COLUMN('4_Level 4'!$E:$E),FALSE)</f>
        <v>210000</v>
      </c>
      <c r="AU29" s="366">
        <f>VLOOKUP($A29,'4_Level 4'!$A$7:$AP$139,COLUMN('4_Level 4'!$Q:$Q),FALSE)</f>
        <v>301549</v>
      </c>
      <c r="AV29" s="366">
        <f>VLOOKUP($A29,'4_Level 4'!$A$7:$AP$139,COLUMN('4_Level 4'!$AC:$AC),FALSE)</f>
        <v>1621626</v>
      </c>
      <c r="AW29" s="366">
        <f>VLOOKUP($A29,'4_Level 4'!$A$7:$AP$139,COLUMN('4_Level 4'!$AO:$AO),FALSE)</f>
        <v>1297300</v>
      </c>
      <c r="AX29" s="367">
        <f t="shared" si="28"/>
        <v>70513935</v>
      </c>
      <c r="AY29" s="366">
        <v>48949904</v>
      </c>
      <c r="AZ29" s="366">
        <f t="shared" si="34"/>
        <v>21564031</v>
      </c>
      <c r="BA29" s="366">
        <f t="shared" si="29"/>
        <v>5391008</v>
      </c>
      <c r="BB29" s="366">
        <f>VLOOKUP($A29,'4_Level 4'!$A$7:$AP$139,COLUMN('4_Level 4'!$J:$J),FALSE)</f>
        <v>12000</v>
      </c>
      <c r="BC29" s="366">
        <f>VLOOKUP($A29,'4_Level 4'!$A$7:$AP$139,COLUMN('4_Level 4'!$L:$L),FALSE)</f>
        <v>463684</v>
      </c>
      <c r="BD29" s="366">
        <f>VLOOKUP($A29,'4_Level 4'!$A$7:$AP$139,COLUMN('4_Level 4'!$M:$M),FALSE)</f>
        <v>0</v>
      </c>
      <c r="BE29" s="367">
        <f t="shared" si="35"/>
        <v>70989619</v>
      </c>
    </row>
    <row r="30" spans="1:57" ht="15.6" customHeight="1" x14ac:dyDescent="0.2">
      <c r="A30" s="364">
        <v>24</v>
      </c>
      <c r="B30" s="365" t="s">
        <v>28</v>
      </c>
      <c r="C30" s="366">
        <f>'3_Levels 1&amp;2'!AP30</f>
        <v>11890001</v>
      </c>
      <c r="D30" s="366">
        <v>0</v>
      </c>
      <c r="E30" s="366">
        <f>-'5C1A_Madison'!$R30</f>
        <v>-5209</v>
      </c>
      <c r="F30" s="366">
        <f>-'5C1B_DArbonne'!$R30</f>
        <v>0</v>
      </c>
      <c r="G30" s="366">
        <f>-'5C1C_IntlHigh'!$R30</f>
        <v>0</v>
      </c>
      <c r="H30" s="366">
        <f>-'5C1D_NOMMA'!$R30</f>
        <v>0</v>
      </c>
      <c r="I30" s="366">
        <f>-'5C1E_LFNO'!$R30</f>
        <v>0</v>
      </c>
      <c r="J30" s="366">
        <f>-'5C1F_LCCharter'!$R30</f>
        <v>0</v>
      </c>
      <c r="K30" s="366">
        <f>-'5C1G_JSClark'!$R30</f>
        <v>0</v>
      </c>
      <c r="L30" s="366">
        <f>-'5C1H_Southwest'!$R30</f>
        <v>0</v>
      </c>
      <c r="M30" s="366">
        <f>-'5C1I_LAKey'!$R30</f>
        <v>-51466</v>
      </c>
      <c r="N30" s="366">
        <f>-'5C1J_JCFAEast'!$R30</f>
        <v>0</v>
      </c>
      <c r="O30" s="366">
        <f>-'5C1M_GEOMidCity'!$R30</f>
        <v>0</v>
      </c>
      <c r="P30" s="366">
        <f>-'5C1N_Delta'!$R30</f>
        <v>0</v>
      </c>
      <c r="Q30" s="366">
        <f>-'5C1O_Impact'!$R30</f>
        <v>-2414</v>
      </c>
      <c r="R30" s="366">
        <f>-'5C1Q_Advantage'!$R30</f>
        <v>0</v>
      </c>
      <c r="S30" s="366">
        <f>-'5C1R_Iberville'!$R30</f>
        <v>-463824</v>
      </c>
      <c r="T30" s="366">
        <f>-'5C1S_LCColPrep'!$R30</f>
        <v>0</v>
      </c>
      <c r="U30" s="366">
        <f>-'5C1T_Northeast'!$R30</f>
        <v>0</v>
      </c>
      <c r="V30" s="366">
        <f>-'5C1U_AcadianaRen'!$R30</f>
        <v>0</v>
      </c>
      <c r="W30" s="366">
        <f>-'5C1V_LafRen'!$R30</f>
        <v>0</v>
      </c>
      <c r="X30" s="366">
        <f>-'5C1W_Willow'!$R30</f>
        <v>0</v>
      </c>
      <c r="Y30" s="366">
        <f>-'5C1Y_GEOPrep'!$R30</f>
        <v>0</v>
      </c>
      <c r="Z30" s="366">
        <f>-'5C1Z_LincolnPrep'!$R30</f>
        <v>0</v>
      </c>
      <c r="AA30" s="366">
        <f>-'5C1AE_NobleMinds'!$R30</f>
        <v>0</v>
      </c>
      <c r="AB30" s="366">
        <f>-'5C1AF_JCFA-Laf'!$R30</f>
        <v>0</v>
      </c>
      <c r="AC30" s="366">
        <f>-'5C1AG_Collegiate'!$R30</f>
        <v>0</v>
      </c>
      <c r="AD30" s="366">
        <f>-'5C1AI_Harmony'!$R30</f>
        <v>0</v>
      </c>
      <c r="AE30" s="366">
        <f>-'5C1AJ_Athlos'!$R30</f>
        <v>0</v>
      </c>
      <c r="AF30" s="366">
        <f>-'5C1AK_NxtGen'!$R30</f>
        <v>0</v>
      </c>
      <c r="AG30" s="366">
        <f>-'5C1AL_RedRiver'!$R30</f>
        <v>0</v>
      </c>
      <c r="AH30" s="366">
        <f>-('5C2_LAVCA'!$R30+'5C2_LAVCA'!$S30)</f>
        <v>-9129</v>
      </c>
      <c r="AI30" s="366">
        <f>-('5C3_UnvView'!$R30+'5C3_UnvView'!$S30)</f>
        <v>-37509</v>
      </c>
      <c r="AJ30" s="367">
        <f t="shared" si="26"/>
        <v>-569551</v>
      </c>
      <c r="AK30" s="367">
        <f t="shared" si="27"/>
        <v>11320450</v>
      </c>
      <c r="AL30" s="367">
        <f>ROUND(AK30/'8_2.1.21 SIS'!C30,0)</f>
        <v>2844</v>
      </c>
      <c r="AM30" s="368">
        <v>0</v>
      </c>
      <c r="AN30" s="366">
        <f t="shared" si="30"/>
        <v>0</v>
      </c>
      <c r="AO30" s="366">
        <f t="shared" si="31"/>
        <v>0</v>
      </c>
      <c r="AP30" s="366">
        <v>-48348</v>
      </c>
      <c r="AQ30" s="366">
        <v>55458</v>
      </c>
      <c r="AR30" s="368">
        <f t="shared" si="32"/>
        <v>7110</v>
      </c>
      <c r="AS30" s="367">
        <f t="shared" si="33"/>
        <v>11327560</v>
      </c>
      <c r="AT30" s="366">
        <f>VLOOKUP($A30,'4_Level 4'!$A$7:$AP$139,COLUMN('4_Level 4'!$E:$E),FALSE)</f>
        <v>0</v>
      </c>
      <c r="AU30" s="366">
        <f>VLOOKUP($A30,'4_Level 4'!$A$7:$AP$139,COLUMN('4_Level 4'!$Q:$Q),FALSE)</f>
        <v>110802</v>
      </c>
      <c r="AV30" s="366">
        <f>VLOOKUP($A30,'4_Level 4'!$A$7:$AP$139,COLUMN('4_Level 4'!$AC:$AC),FALSE)</f>
        <v>764452</v>
      </c>
      <c r="AW30" s="366">
        <f>VLOOKUP($A30,'4_Level 4'!$A$7:$AP$139,COLUMN('4_Level 4'!$AO:$AO),FALSE)</f>
        <v>611561</v>
      </c>
      <c r="AX30" s="367">
        <f t="shared" si="28"/>
        <v>12814375</v>
      </c>
      <c r="AY30" s="366">
        <v>8561984</v>
      </c>
      <c r="AZ30" s="366">
        <f t="shared" si="34"/>
        <v>4252391</v>
      </c>
      <c r="BA30" s="366">
        <f t="shared" si="29"/>
        <v>1063098</v>
      </c>
      <c r="BB30" s="366">
        <f>VLOOKUP($A30,'4_Level 4'!$A$7:$AP$139,COLUMN('4_Level 4'!$J:$J),FALSE)</f>
        <v>0</v>
      </c>
      <c r="BC30" s="366">
        <f>VLOOKUP($A30,'4_Level 4'!$A$7:$AP$139,COLUMN('4_Level 4'!$L:$L),FALSE)</f>
        <v>88929</v>
      </c>
      <c r="BD30" s="366">
        <f>VLOOKUP($A30,'4_Level 4'!$A$7:$AP$139,COLUMN('4_Level 4'!$M:$M),FALSE)</f>
        <v>0</v>
      </c>
      <c r="BE30" s="367">
        <f t="shared" si="35"/>
        <v>12903304</v>
      </c>
    </row>
    <row r="31" spans="1:57" ht="15.6" customHeight="1" x14ac:dyDescent="0.2">
      <c r="A31" s="369">
        <v>25</v>
      </c>
      <c r="B31" s="370" t="s">
        <v>29</v>
      </c>
      <c r="C31" s="371">
        <f>'3_Levels 1&amp;2'!AP31</f>
        <v>12604165</v>
      </c>
      <c r="D31" s="371">
        <v>0</v>
      </c>
      <c r="E31" s="371">
        <f>-'5C1A_Madison'!$R31</f>
        <v>0</v>
      </c>
      <c r="F31" s="371">
        <f>-'5C1B_DArbonne'!$R31</f>
        <v>0</v>
      </c>
      <c r="G31" s="371">
        <f>-'5C1C_IntlHigh'!$R31</f>
        <v>0</v>
      </c>
      <c r="H31" s="371">
        <f>-'5C1D_NOMMA'!$R31</f>
        <v>0</v>
      </c>
      <c r="I31" s="371">
        <f>-'5C1E_LFNO'!$R31</f>
        <v>0</v>
      </c>
      <c r="J31" s="371">
        <f>-'5C1F_LCCharter'!$R31</f>
        <v>0</v>
      </c>
      <c r="K31" s="371">
        <f>-'5C1G_JSClark'!$R31</f>
        <v>0</v>
      </c>
      <c r="L31" s="371">
        <f>-'5C1H_Southwest'!$R31</f>
        <v>0</v>
      </c>
      <c r="M31" s="371">
        <f>-'5C1I_LAKey'!$R31</f>
        <v>0</v>
      </c>
      <c r="N31" s="371">
        <f>-'5C1J_JCFAEast'!$R31</f>
        <v>0</v>
      </c>
      <c r="O31" s="371">
        <f>-'5C1M_GEOMidCity'!$R31</f>
        <v>0</v>
      </c>
      <c r="P31" s="371">
        <f>-'5C1N_Delta'!$R31</f>
        <v>0</v>
      </c>
      <c r="Q31" s="371">
        <f>-'5C1O_Impact'!$R31</f>
        <v>0</v>
      </c>
      <c r="R31" s="371">
        <f>-'5C1Q_Advantage'!$R31</f>
        <v>0</v>
      </c>
      <c r="S31" s="371">
        <f>-'5C1R_Iberville'!$R31</f>
        <v>0</v>
      </c>
      <c r="T31" s="371">
        <f>-'5C1S_LCColPrep'!$R31</f>
        <v>0</v>
      </c>
      <c r="U31" s="371">
        <f>-'5C1T_Northeast'!$R31</f>
        <v>0</v>
      </c>
      <c r="V31" s="371">
        <f>-'5C1U_AcadianaRen'!$R31</f>
        <v>0</v>
      </c>
      <c r="W31" s="371">
        <f>-'5C1V_LafRen'!$R31</f>
        <v>0</v>
      </c>
      <c r="X31" s="371">
        <f>-'5C1W_Willow'!$R31</f>
        <v>0</v>
      </c>
      <c r="Y31" s="371">
        <f>-'5C1Y_GEOPrep'!$R31</f>
        <v>0</v>
      </c>
      <c r="Z31" s="371">
        <f>-'5C1Z_LincolnPrep'!$R31</f>
        <v>-140178</v>
      </c>
      <c r="AA31" s="642">
        <f>-'5C1AE_NobleMinds'!$R31</f>
        <v>0</v>
      </c>
      <c r="AB31" s="642">
        <f>-'5C1AF_JCFA-Laf'!$R31</f>
        <v>0</v>
      </c>
      <c r="AC31" s="642">
        <f>-'5C1AG_Collegiate'!$R31</f>
        <v>0</v>
      </c>
      <c r="AD31" s="921">
        <f>-'5C1AI_Harmony'!$R31</f>
        <v>0</v>
      </c>
      <c r="AE31" s="921">
        <f>-'5C1AJ_Athlos'!$R31</f>
        <v>0</v>
      </c>
      <c r="AF31" s="1156">
        <f>-'5C1AK_NxtGen'!$R31</f>
        <v>0</v>
      </c>
      <c r="AG31" s="1156">
        <f>-'5C1AL_RedRiver'!$R31</f>
        <v>0</v>
      </c>
      <c r="AH31" s="371">
        <f>-('5C2_LAVCA'!$R31+'5C2_LAVCA'!$S31)</f>
        <v>-76058</v>
      </c>
      <c r="AI31" s="371">
        <f>-('5C3_UnvView'!$R31+'5C3_UnvView'!$S31)</f>
        <v>-28739</v>
      </c>
      <c r="AJ31" s="372">
        <f t="shared" si="26"/>
        <v>-244975</v>
      </c>
      <c r="AK31" s="372">
        <f t="shared" si="27"/>
        <v>12359190</v>
      </c>
      <c r="AL31" s="372">
        <f>ROUND(AK31/'8_2.1.21 SIS'!C31,0)</f>
        <v>5897</v>
      </c>
      <c r="AM31" s="373">
        <v>-5496</v>
      </c>
      <c r="AN31" s="371">
        <f t="shared" si="30"/>
        <v>0</v>
      </c>
      <c r="AO31" s="371">
        <f t="shared" si="31"/>
        <v>-5496</v>
      </c>
      <c r="AP31" s="371">
        <v>-306644</v>
      </c>
      <c r="AQ31" s="371">
        <v>-117940</v>
      </c>
      <c r="AR31" s="373">
        <f t="shared" si="32"/>
        <v>-424584</v>
      </c>
      <c r="AS31" s="372">
        <f t="shared" si="33"/>
        <v>11929110</v>
      </c>
      <c r="AT31" s="371">
        <f>VLOOKUP($A31,'4_Level 4'!$A$7:$AP$139,COLUMN('4_Level 4'!$E:$E),FALSE)</f>
        <v>0</v>
      </c>
      <c r="AU31" s="371">
        <f>VLOOKUP($A31,'4_Level 4'!$A$7:$AP$139,COLUMN('4_Level 4'!$Q:$Q),FALSE)</f>
        <v>56699</v>
      </c>
      <c r="AV31" s="1156">
        <f>VLOOKUP($A31,'4_Level 4'!$A$7:$AP$139,COLUMN('4_Level 4'!$AC:$AC),FALSE)</f>
        <v>288405</v>
      </c>
      <c r="AW31" s="1156">
        <f>VLOOKUP($A31,'4_Level 4'!$A$7:$AP$139,COLUMN('4_Level 4'!$AO:$AO),FALSE)</f>
        <v>230724</v>
      </c>
      <c r="AX31" s="372">
        <f t="shared" si="28"/>
        <v>12504938</v>
      </c>
      <c r="AY31" s="371">
        <v>8676160</v>
      </c>
      <c r="AZ31" s="371">
        <f t="shared" si="34"/>
        <v>3828778</v>
      </c>
      <c r="BA31" s="371">
        <f t="shared" si="29"/>
        <v>957195</v>
      </c>
      <c r="BB31" s="371">
        <f>VLOOKUP($A31,'4_Level 4'!$A$7:$AP$139,COLUMN('4_Level 4'!$J:$J),FALSE)</f>
        <v>0</v>
      </c>
      <c r="BC31" s="371">
        <f>VLOOKUP($A31,'4_Level 4'!$A$7:$AP$139,COLUMN('4_Level 4'!$L:$L),FALSE)</f>
        <v>49887</v>
      </c>
      <c r="BD31" s="371">
        <f>VLOOKUP($A31,'4_Level 4'!$A$7:$AP$139,COLUMN('4_Level 4'!$M:$M),FALSE)</f>
        <v>0</v>
      </c>
      <c r="BE31" s="372">
        <f t="shared" si="35"/>
        <v>12554825</v>
      </c>
    </row>
    <row r="32" spans="1:57" ht="15.6" customHeight="1" x14ac:dyDescent="0.2">
      <c r="A32" s="362">
        <v>26</v>
      </c>
      <c r="B32" s="363" t="s">
        <v>30</v>
      </c>
      <c r="C32" s="104">
        <f>'3_Levels 1&amp;2'!AP32</f>
        <v>244487700</v>
      </c>
      <c r="D32" s="104">
        <v>0</v>
      </c>
      <c r="E32" s="104">
        <f>-'5C1A_Madison'!$R32</f>
        <v>0</v>
      </c>
      <c r="F32" s="104">
        <f>-'5C1B_DArbonne'!$R32</f>
        <v>0</v>
      </c>
      <c r="G32" s="104">
        <f>-'5C1C_IntlHigh'!$R32</f>
        <v>-192857</v>
      </c>
      <c r="H32" s="104">
        <f>-'5C1D_NOMMA'!$R32</f>
        <v>-3399078</v>
      </c>
      <c r="I32" s="104">
        <f>-'5C1E_LFNO'!$R32</f>
        <v>-1143009</v>
      </c>
      <c r="J32" s="104">
        <f>-'5C1F_LCCharter'!$R32</f>
        <v>0</v>
      </c>
      <c r="K32" s="104">
        <f>-'5C1G_JSClark'!$R32</f>
        <v>0</v>
      </c>
      <c r="L32" s="104">
        <f>-'5C1H_Southwest'!$R32</f>
        <v>0</v>
      </c>
      <c r="M32" s="104">
        <f>-'5C1I_LAKey'!$R32</f>
        <v>-7759</v>
      </c>
      <c r="N32" s="104">
        <f>-'5C1J_JCFAEast'!$R32</f>
        <v>-748583</v>
      </c>
      <c r="O32" s="104">
        <f>-'5C1M_GEOMidCity'!$R32</f>
        <v>0</v>
      </c>
      <c r="P32" s="104">
        <f>-'5C1N_Delta'!$R32</f>
        <v>0</v>
      </c>
      <c r="Q32" s="104">
        <f>-'5C1O_Impact'!$R32</f>
        <v>0</v>
      </c>
      <c r="R32" s="104">
        <f>-'5C1Q_Advantage'!$R32</f>
        <v>0</v>
      </c>
      <c r="S32" s="104">
        <f>-'5C1R_Iberville'!$R32</f>
        <v>-36933</v>
      </c>
      <c r="T32" s="104">
        <f>-'5C1S_LCColPrep'!$R32</f>
        <v>0</v>
      </c>
      <c r="U32" s="104">
        <f>-'5C1T_Northeast'!$R32</f>
        <v>0</v>
      </c>
      <c r="V32" s="104">
        <f>-'5C1U_AcadianaRen'!$R32</f>
        <v>0</v>
      </c>
      <c r="W32" s="104">
        <f>-'5C1V_LafRen'!$R32</f>
        <v>0</v>
      </c>
      <c r="X32" s="104">
        <f>-'5C1W_Willow'!$R32</f>
        <v>0</v>
      </c>
      <c r="Y32" s="104">
        <f>-'5C1Y_GEOPrep'!$R32</f>
        <v>0</v>
      </c>
      <c r="Z32" s="104">
        <f>-'5C1Z_LincolnPrep'!$R32</f>
        <v>0</v>
      </c>
      <c r="AA32" s="104">
        <f>-'5C1AE_NobleMinds'!$R32</f>
        <v>-37688</v>
      </c>
      <c r="AB32" s="104">
        <f>-'5C1AF_JCFA-Laf'!$R32</f>
        <v>0</v>
      </c>
      <c r="AC32" s="104">
        <f>-'5C1AG_Collegiate'!$R32</f>
        <v>0</v>
      </c>
      <c r="AD32" s="104">
        <f>-'5C1AI_Harmony'!$R32</f>
        <v>-62037</v>
      </c>
      <c r="AE32" s="104">
        <f>-'5C1AJ_Athlos'!$R32</f>
        <v>-5087656</v>
      </c>
      <c r="AF32" s="104">
        <f>-'5C1AK_NxtGen'!$R32</f>
        <v>0</v>
      </c>
      <c r="AG32" s="104">
        <f>-'5C1AL_RedRiver'!$R32</f>
        <v>0</v>
      </c>
      <c r="AH32" s="104">
        <f>-('5C2_LAVCA'!$R32+'5C2_LAVCA'!$S32)</f>
        <v>-799682</v>
      </c>
      <c r="AI32" s="104">
        <f>-('5C3_UnvView'!$R32+'5C3_UnvView'!$S32)</f>
        <v>-1140534</v>
      </c>
      <c r="AJ32" s="103">
        <f t="shared" si="26"/>
        <v>-12655816</v>
      </c>
      <c r="AK32" s="103">
        <f t="shared" si="27"/>
        <v>231831884</v>
      </c>
      <c r="AL32" s="103">
        <f>ROUND(AK32/'8_2.1.21 SIS'!C32,0)</f>
        <v>4917</v>
      </c>
      <c r="AM32" s="105">
        <v>-169622</v>
      </c>
      <c r="AN32" s="104">
        <f t="shared" si="30"/>
        <v>0</v>
      </c>
      <c r="AO32" s="104">
        <f t="shared" si="31"/>
        <v>-169622</v>
      </c>
      <c r="AP32" s="104">
        <v>-5865981</v>
      </c>
      <c r="AQ32" s="104">
        <v>-390902</v>
      </c>
      <c r="AR32" s="105">
        <f t="shared" si="32"/>
        <v>-6256883</v>
      </c>
      <c r="AS32" s="103">
        <f t="shared" si="33"/>
        <v>225405379</v>
      </c>
      <c r="AT32" s="104">
        <f>VLOOKUP($A32,'4_Level 4'!$A$7:$AP$139,COLUMN('4_Level 4'!$E:$E),FALSE)</f>
        <v>357000</v>
      </c>
      <c r="AU32" s="104">
        <f>VLOOKUP($A32,'4_Level 4'!$A$7:$AP$139,COLUMN('4_Level 4'!$Q:$Q),FALSE)</f>
        <v>1187611</v>
      </c>
      <c r="AV32" s="104">
        <f>VLOOKUP($A32,'4_Level 4'!$A$7:$AP$139,COLUMN('4_Level 4'!$AC:$AC),FALSE)</f>
        <v>6448996</v>
      </c>
      <c r="AW32" s="104">
        <f>VLOOKUP($A32,'4_Level 4'!$A$7:$AP$139,COLUMN('4_Level 4'!$AO:$AO),FALSE)</f>
        <v>5159197</v>
      </c>
      <c r="AX32" s="103">
        <f t="shared" si="28"/>
        <v>238558183</v>
      </c>
      <c r="AY32" s="104">
        <v>163442840</v>
      </c>
      <c r="AZ32" s="104">
        <f t="shared" si="34"/>
        <v>75115343</v>
      </c>
      <c r="BA32" s="104">
        <f t="shared" si="29"/>
        <v>18778836</v>
      </c>
      <c r="BB32" s="104">
        <f>VLOOKUP($A32,'4_Level 4'!$A$7:$AP$139,COLUMN('4_Level 4'!$J:$J),FALSE)</f>
        <v>24000</v>
      </c>
      <c r="BC32" s="104">
        <f>VLOOKUP($A32,'4_Level 4'!$A$7:$AP$139,COLUMN('4_Level 4'!$L:$L),FALSE)</f>
        <v>1536616</v>
      </c>
      <c r="BD32" s="104">
        <f>VLOOKUP($A32,'4_Level 4'!$A$7:$AP$139,COLUMN('4_Level 4'!$M:$M),FALSE)</f>
        <v>0</v>
      </c>
      <c r="BE32" s="103">
        <f t="shared" si="35"/>
        <v>240118799</v>
      </c>
    </row>
    <row r="33" spans="1:58" ht="15.6" customHeight="1" x14ac:dyDescent="0.2">
      <c r="A33" s="364">
        <v>27</v>
      </c>
      <c r="B33" s="365" t="s">
        <v>31</v>
      </c>
      <c r="C33" s="366">
        <f>'3_Levels 1&amp;2'!AP33</f>
        <v>36620920</v>
      </c>
      <c r="D33" s="366">
        <v>0</v>
      </c>
      <c r="E33" s="366">
        <f>-'5C1A_Madison'!$R33</f>
        <v>0</v>
      </c>
      <c r="F33" s="366">
        <f>-'5C1B_DArbonne'!$R33</f>
        <v>0</v>
      </c>
      <c r="G33" s="366">
        <f>-'5C1C_IntlHigh'!$R33</f>
        <v>0</v>
      </c>
      <c r="H33" s="366">
        <f>-'5C1D_NOMMA'!$R33</f>
        <v>0</v>
      </c>
      <c r="I33" s="366">
        <f>-'5C1E_LFNO'!$R33</f>
        <v>0</v>
      </c>
      <c r="J33" s="366">
        <f>-'5C1F_LCCharter'!$R33</f>
        <v>-6056</v>
      </c>
      <c r="K33" s="366">
        <f>-'5C1G_JSClark'!$R33</f>
        <v>0</v>
      </c>
      <c r="L33" s="366">
        <f>-'5C1H_Southwest'!$R33</f>
        <v>0</v>
      </c>
      <c r="M33" s="366">
        <f>-'5C1I_LAKey'!$R33</f>
        <v>0</v>
      </c>
      <c r="N33" s="366">
        <f>-'5C1J_JCFAEast'!$R33</f>
        <v>0</v>
      </c>
      <c r="O33" s="366">
        <f>-'5C1M_GEOMidCity'!$R33</f>
        <v>0</v>
      </c>
      <c r="P33" s="366">
        <f>-'5C1N_Delta'!$R33</f>
        <v>0</v>
      </c>
      <c r="Q33" s="366">
        <f>-'5C1O_Impact'!$R33</f>
        <v>0</v>
      </c>
      <c r="R33" s="366">
        <f>-'5C1Q_Advantage'!$R33</f>
        <v>0</v>
      </c>
      <c r="S33" s="366">
        <f>-'5C1R_Iberville'!$R33</f>
        <v>0</v>
      </c>
      <c r="T33" s="366">
        <f>-'5C1S_LCColPrep'!$R33</f>
        <v>0</v>
      </c>
      <c r="U33" s="366">
        <f>-'5C1T_Northeast'!$R33</f>
        <v>0</v>
      </c>
      <c r="V33" s="366">
        <f>-'5C1U_AcadianaRen'!$R33</f>
        <v>0</v>
      </c>
      <c r="W33" s="366">
        <f>-'5C1V_LafRen'!$R33</f>
        <v>0</v>
      </c>
      <c r="X33" s="366">
        <f>-'5C1W_Willow'!$R33</f>
        <v>0</v>
      </c>
      <c r="Y33" s="366">
        <f>-'5C1Y_GEOPrep'!$R33</f>
        <v>0</v>
      </c>
      <c r="Z33" s="366">
        <f>-'5C1Z_LincolnPrep'!$R33</f>
        <v>0</v>
      </c>
      <c r="AA33" s="366">
        <f>-'5C1AE_NobleMinds'!$R33</f>
        <v>0</v>
      </c>
      <c r="AB33" s="366">
        <f>-'5C1AF_JCFA-Laf'!$R33</f>
        <v>0</v>
      </c>
      <c r="AC33" s="366">
        <f>-'5C1AG_Collegiate'!$R33</f>
        <v>0</v>
      </c>
      <c r="AD33" s="366">
        <f>-'5C1AI_Harmony'!$R33</f>
        <v>0</v>
      </c>
      <c r="AE33" s="366">
        <f>-'5C1AJ_Athlos'!$R33</f>
        <v>0</v>
      </c>
      <c r="AF33" s="366">
        <f>-'5C1AK_NxtGen'!$R33</f>
        <v>0</v>
      </c>
      <c r="AG33" s="366">
        <f>-'5C1AL_RedRiver'!$R33</f>
        <v>0</v>
      </c>
      <c r="AH33" s="366">
        <f>-('5C2_LAVCA'!$R33+'5C2_LAVCA'!$S33)</f>
        <v>-100346</v>
      </c>
      <c r="AI33" s="366">
        <f>-('5C3_UnvView'!$R33+'5C3_UnvView'!$S33)</f>
        <v>-51834</v>
      </c>
      <c r="AJ33" s="367">
        <f t="shared" si="26"/>
        <v>-158236</v>
      </c>
      <c r="AK33" s="367">
        <f t="shared" si="27"/>
        <v>36462684</v>
      </c>
      <c r="AL33" s="367">
        <f>ROUND(AK33/'8_2.1.21 SIS'!C33,0)</f>
        <v>6794</v>
      </c>
      <c r="AM33" s="368">
        <v>5935</v>
      </c>
      <c r="AN33" s="366">
        <f t="shared" si="30"/>
        <v>5935</v>
      </c>
      <c r="AO33" s="366">
        <f t="shared" si="31"/>
        <v>0</v>
      </c>
      <c r="AP33" s="366">
        <v>-1250096</v>
      </c>
      <c r="AQ33" s="366">
        <v>-61146</v>
      </c>
      <c r="AR33" s="368">
        <f t="shared" si="32"/>
        <v>-1311242</v>
      </c>
      <c r="AS33" s="367">
        <f t="shared" si="33"/>
        <v>35157377</v>
      </c>
      <c r="AT33" s="366">
        <f>VLOOKUP($A33,'4_Level 4'!$A$7:$AP$139,COLUMN('4_Level 4'!$E:$E),FALSE)</f>
        <v>0</v>
      </c>
      <c r="AU33" s="366">
        <f>VLOOKUP($A33,'4_Level 4'!$A$7:$AP$139,COLUMN('4_Level 4'!$Q:$Q),FALSE)</f>
        <v>147205</v>
      </c>
      <c r="AV33" s="366">
        <f>VLOOKUP($A33,'4_Level 4'!$A$7:$AP$139,COLUMN('4_Level 4'!$AC:$AC),FALSE)</f>
        <v>785275</v>
      </c>
      <c r="AW33" s="366">
        <f>VLOOKUP($A33,'4_Level 4'!$A$7:$AP$139,COLUMN('4_Level 4'!$AO:$AO),FALSE)</f>
        <v>628220</v>
      </c>
      <c r="AX33" s="367">
        <f t="shared" si="28"/>
        <v>36718077</v>
      </c>
      <c r="AY33" s="366">
        <v>25322048</v>
      </c>
      <c r="AZ33" s="366">
        <f t="shared" si="34"/>
        <v>11396029</v>
      </c>
      <c r="BA33" s="366">
        <f t="shared" si="29"/>
        <v>2849007</v>
      </c>
      <c r="BB33" s="366">
        <f>VLOOKUP($A33,'4_Level 4'!$A$7:$AP$139,COLUMN('4_Level 4'!$J:$J),FALSE)</f>
        <v>0</v>
      </c>
      <c r="BC33" s="366">
        <f>VLOOKUP($A33,'4_Level 4'!$A$7:$AP$139,COLUMN('4_Level 4'!$L:$L),FALSE)</f>
        <v>147010</v>
      </c>
      <c r="BD33" s="366">
        <f>VLOOKUP($A33,'4_Level 4'!$A$7:$AP$139,COLUMN('4_Level 4'!$M:$M),FALSE)</f>
        <v>0</v>
      </c>
      <c r="BE33" s="367">
        <f t="shared" si="35"/>
        <v>36865087</v>
      </c>
    </row>
    <row r="34" spans="1:58" ht="15.6" customHeight="1" x14ac:dyDescent="0.2">
      <c r="A34" s="364">
        <v>28</v>
      </c>
      <c r="B34" s="365" t="s">
        <v>32</v>
      </c>
      <c r="C34" s="366">
        <f>'3_Levels 1&amp;2'!AP34</f>
        <v>152194841</v>
      </c>
      <c r="D34" s="366">
        <v>0</v>
      </c>
      <c r="E34" s="366">
        <f>-'5C1A_Madison'!$R34</f>
        <v>0</v>
      </c>
      <c r="F34" s="366">
        <f>-'5C1B_DArbonne'!$R34</f>
        <v>0</v>
      </c>
      <c r="G34" s="366">
        <f>-'5C1C_IntlHigh'!$R34</f>
        <v>0</v>
      </c>
      <c r="H34" s="366">
        <f>-'5C1D_NOMMA'!$R34</f>
        <v>-4254</v>
      </c>
      <c r="I34" s="366">
        <f>-'5C1E_LFNO'!$R34</f>
        <v>0</v>
      </c>
      <c r="J34" s="366">
        <f>-'5C1F_LCCharter'!$R34</f>
        <v>-12763</v>
      </c>
      <c r="K34" s="366">
        <f>-'5C1G_JSClark'!$R34</f>
        <v>-139</v>
      </c>
      <c r="L34" s="366">
        <f>-'5C1H_Southwest'!$R34</f>
        <v>0</v>
      </c>
      <c r="M34" s="366">
        <f>-'5C1I_LAKey'!$R34</f>
        <v>-3744</v>
      </c>
      <c r="N34" s="366">
        <f>-'5C1J_JCFAEast'!$R34</f>
        <v>0</v>
      </c>
      <c r="O34" s="366">
        <f>-'5C1M_GEOMidCity'!$R34</f>
        <v>0</v>
      </c>
      <c r="P34" s="366">
        <f>-'5C1N_Delta'!$R34</f>
        <v>0</v>
      </c>
      <c r="Q34" s="366">
        <f>-'5C1O_Impact'!$R34</f>
        <v>0</v>
      </c>
      <c r="R34" s="366">
        <f>-'5C1Q_Advantage'!$R34</f>
        <v>0</v>
      </c>
      <c r="S34" s="366">
        <f>-'5C1R_Iberville'!$R34</f>
        <v>-37036</v>
      </c>
      <c r="T34" s="366">
        <f>-'5C1S_LCColPrep'!$R34</f>
        <v>0</v>
      </c>
      <c r="U34" s="366">
        <f>-'5C1T_Northeast'!$R34</f>
        <v>0</v>
      </c>
      <c r="V34" s="366">
        <f>-'5C1U_AcadianaRen'!$R34</f>
        <v>-4935611</v>
      </c>
      <c r="W34" s="366">
        <f>-'5C1V_LafRen'!$R34</f>
        <v>-3673428</v>
      </c>
      <c r="X34" s="366">
        <f>-'5C1W_Willow'!$R34</f>
        <v>-2625448</v>
      </c>
      <c r="Y34" s="366">
        <f>-'5C1Y_GEOPrep'!$R34</f>
        <v>0</v>
      </c>
      <c r="Z34" s="366">
        <f>-'5C1Z_LincolnPrep'!$R34</f>
        <v>0</v>
      </c>
      <c r="AA34" s="366">
        <f>-'5C1AE_NobleMinds'!$R34</f>
        <v>0</v>
      </c>
      <c r="AB34" s="366">
        <f>-'5C1AF_JCFA-Laf'!$R34</f>
        <v>-280041</v>
      </c>
      <c r="AC34" s="366">
        <f>-'5C1AG_Collegiate'!$R34</f>
        <v>0</v>
      </c>
      <c r="AD34" s="366">
        <f>-'5C1AI_Harmony'!$R34</f>
        <v>0</v>
      </c>
      <c r="AE34" s="366">
        <f>-'5C1AJ_Athlos'!$R34</f>
        <v>0</v>
      </c>
      <c r="AF34" s="366">
        <f>-'5C1AK_NxtGen'!$R34</f>
        <v>0</v>
      </c>
      <c r="AG34" s="366">
        <f>-'5C1AL_RedRiver'!$R34</f>
        <v>0</v>
      </c>
      <c r="AH34" s="366">
        <f>-('5C2_LAVCA'!$R34+'5C2_LAVCA'!$S34)</f>
        <v>-357581</v>
      </c>
      <c r="AI34" s="366">
        <f>-('5C3_UnvView'!$R34+'5C3_UnvView'!$S34)</f>
        <v>-580120</v>
      </c>
      <c r="AJ34" s="367">
        <f t="shared" si="26"/>
        <v>-12510165</v>
      </c>
      <c r="AK34" s="367">
        <f t="shared" si="27"/>
        <v>139684676</v>
      </c>
      <c r="AL34" s="367">
        <f>ROUND(AK34/'8_2.1.21 SIS'!C34,0)</f>
        <v>4543</v>
      </c>
      <c r="AM34" s="368">
        <v>-76269</v>
      </c>
      <c r="AN34" s="366">
        <f t="shared" si="30"/>
        <v>0</v>
      </c>
      <c r="AO34" s="366">
        <f t="shared" si="31"/>
        <v>-76269</v>
      </c>
      <c r="AP34" s="366">
        <v>-195349</v>
      </c>
      <c r="AQ34" s="366">
        <v>-222607</v>
      </c>
      <c r="AR34" s="368">
        <f t="shared" si="32"/>
        <v>-417956</v>
      </c>
      <c r="AS34" s="367">
        <f t="shared" si="33"/>
        <v>139190451</v>
      </c>
      <c r="AT34" s="366">
        <f>VLOOKUP($A34,'4_Level 4'!$A$7:$AP$139,COLUMN('4_Level 4'!$E:$E),FALSE)</f>
        <v>546000</v>
      </c>
      <c r="AU34" s="366">
        <f>VLOOKUP($A34,'4_Level 4'!$A$7:$AP$139,COLUMN('4_Level 4'!$Q:$Q),FALSE)</f>
        <v>843169</v>
      </c>
      <c r="AV34" s="366">
        <f>VLOOKUP($A34,'4_Level 4'!$A$7:$AP$139,COLUMN('4_Level 4'!$AC:$AC),FALSE)</f>
        <v>4327472</v>
      </c>
      <c r="AW34" s="366">
        <f>VLOOKUP($A34,'4_Level 4'!$A$7:$AP$139,COLUMN('4_Level 4'!$AO:$AO),FALSE)</f>
        <v>3461979</v>
      </c>
      <c r="AX34" s="367">
        <f t="shared" si="28"/>
        <v>148369071</v>
      </c>
      <c r="AY34" s="366">
        <v>99086096</v>
      </c>
      <c r="AZ34" s="366">
        <f t="shared" si="34"/>
        <v>49282975</v>
      </c>
      <c r="BA34" s="366">
        <f t="shared" si="29"/>
        <v>12320744</v>
      </c>
      <c r="BB34" s="366">
        <f>VLOOKUP($A34,'4_Level 4'!$A$7:$AP$139,COLUMN('4_Level 4'!$J:$J),FALSE)</f>
        <v>60000</v>
      </c>
      <c r="BC34" s="366">
        <f>VLOOKUP($A34,'4_Level 4'!$A$7:$AP$139,COLUMN('4_Level 4'!$L:$L),FALSE)</f>
        <v>1022563</v>
      </c>
      <c r="BD34" s="366">
        <f>VLOOKUP($A34,'4_Level 4'!$A$7:$AP$139,COLUMN('4_Level 4'!$M:$M),FALSE)</f>
        <v>0</v>
      </c>
      <c r="BE34" s="367">
        <f t="shared" si="35"/>
        <v>149451634</v>
      </c>
    </row>
    <row r="35" spans="1:58" ht="15.6" customHeight="1" x14ac:dyDescent="0.2">
      <c r="A35" s="364">
        <v>29</v>
      </c>
      <c r="B35" s="365" t="s">
        <v>33</v>
      </c>
      <c r="C35" s="366">
        <f>'3_Levels 1&amp;2'!AP35</f>
        <v>73920553</v>
      </c>
      <c r="D35" s="366">
        <v>0</v>
      </c>
      <c r="E35" s="366">
        <f>-'5C1A_Madison'!$R35</f>
        <v>0</v>
      </c>
      <c r="F35" s="366">
        <f>-'5C1B_DArbonne'!$R35</f>
        <v>0</v>
      </c>
      <c r="G35" s="366">
        <f>-'5C1C_IntlHigh'!$R35</f>
        <v>0</v>
      </c>
      <c r="H35" s="366">
        <f>-'5C1D_NOMMA'!$R35</f>
        <v>0</v>
      </c>
      <c r="I35" s="366">
        <f>-'5C1E_LFNO'!$R35</f>
        <v>0</v>
      </c>
      <c r="J35" s="366">
        <f>-'5C1F_LCCharter'!$R35</f>
        <v>0</v>
      </c>
      <c r="K35" s="366">
        <f>-'5C1G_JSClark'!$R35</f>
        <v>0</v>
      </c>
      <c r="L35" s="366">
        <f>-'5C1H_Southwest'!$R35</f>
        <v>0</v>
      </c>
      <c r="M35" s="366">
        <f>-'5C1I_LAKey'!$R35</f>
        <v>0</v>
      </c>
      <c r="N35" s="366">
        <f>-'5C1J_JCFAEast'!$R35</f>
        <v>0</v>
      </c>
      <c r="O35" s="366">
        <f>-'5C1M_GEOMidCity'!$R35</f>
        <v>0</v>
      </c>
      <c r="P35" s="366">
        <f>-'5C1N_Delta'!$R35</f>
        <v>0</v>
      </c>
      <c r="Q35" s="366">
        <f>-'5C1O_Impact'!$R35</f>
        <v>0</v>
      </c>
      <c r="R35" s="366">
        <f>-'5C1Q_Advantage'!$R35</f>
        <v>0</v>
      </c>
      <c r="S35" s="366">
        <f>-'5C1R_Iberville'!$R35</f>
        <v>-361667</v>
      </c>
      <c r="T35" s="366">
        <f>-'5C1S_LCColPrep'!$R35</f>
        <v>0</v>
      </c>
      <c r="U35" s="366">
        <f>-'5C1T_Northeast'!$R35</f>
        <v>0</v>
      </c>
      <c r="V35" s="366">
        <f>-'5C1U_AcadianaRen'!$R35</f>
        <v>-45698</v>
      </c>
      <c r="W35" s="366">
        <f>-'5C1V_LafRen'!$R35</f>
        <v>-15501</v>
      </c>
      <c r="X35" s="366">
        <f>-'5C1W_Willow'!$R35</f>
        <v>0</v>
      </c>
      <c r="Y35" s="366">
        <f>-'5C1Y_GEOPrep'!$R35</f>
        <v>0</v>
      </c>
      <c r="Z35" s="366">
        <f>-'5C1Z_LincolnPrep'!$R35</f>
        <v>0</v>
      </c>
      <c r="AA35" s="366">
        <f>-'5C1AE_NobleMinds'!$R35</f>
        <v>0</v>
      </c>
      <c r="AB35" s="366">
        <f>-'5C1AF_JCFA-Laf'!$R35</f>
        <v>0</v>
      </c>
      <c r="AC35" s="366">
        <f>-'5C1AG_Collegiate'!$R35</f>
        <v>0</v>
      </c>
      <c r="AD35" s="366">
        <f>-'5C1AI_Harmony'!$R35</f>
        <v>0</v>
      </c>
      <c r="AE35" s="366">
        <f>-'5C1AJ_Athlos'!$R35</f>
        <v>0</v>
      </c>
      <c r="AF35" s="366">
        <f>-'5C1AK_NxtGen'!$R35</f>
        <v>0</v>
      </c>
      <c r="AG35" s="366">
        <f>-'5C1AL_RedRiver'!$R35</f>
        <v>0</v>
      </c>
      <c r="AH35" s="366">
        <f>-('5C2_LAVCA'!$R35+'5C2_LAVCA'!$S35)</f>
        <v>-159518</v>
      </c>
      <c r="AI35" s="366">
        <f>-('5C3_UnvView'!$R35+'5C3_UnvView'!$S35)</f>
        <v>-325328</v>
      </c>
      <c r="AJ35" s="367">
        <f t="shared" si="26"/>
        <v>-907712</v>
      </c>
      <c r="AK35" s="367">
        <f t="shared" si="27"/>
        <v>73012841</v>
      </c>
      <c r="AL35" s="367">
        <f>ROUND(AK35/'8_2.1.21 SIS'!C35,0)</f>
        <v>5269</v>
      </c>
      <c r="AM35" s="368">
        <v>-2260</v>
      </c>
      <c r="AN35" s="366">
        <f t="shared" si="30"/>
        <v>0</v>
      </c>
      <c r="AO35" s="366">
        <f t="shared" si="31"/>
        <v>-2260</v>
      </c>
      <c r="AP35" s="366">
        <v>-1749308</v>
      </c>
      <c r="AQ35" s="366">
        <v>-769274</v>
      </c>
      <c r="AR35" s="368">
        <f t="shared" si="32"/>
        <v>-2518582</v>
      </c>
      <c r="AS35" s="367">
        <f t="shared" si="33"/>
        <v>70491999</v>
      </c>
      <c r="AT35" s="366">
        <f>VLOOKUP($A35,'4_Level 4'!$A$7:$AP$139,COLUMN('4_Level 4'!$E:$E),FALSE)</f>
        <v>315000</v>
      </c>
      <c r="AU35" s="366">
        <f>VLOOKUP($A35,'4_Level 4'!$A$7:$AP$139,COLUMN('4_Level 4'!$Q:$Q),FALSE)</f>
        <v>367275</v>
      </c>
      <c r="AV35" s="366">
        <f>VLOOKUP($A35,'4_Level 4'!$A$7:$AP$139,COLUMN('4_Level 4'!$AC:$AC),FALSE)</f>
        <v>1880004</v>
      </c>
      <c r="AW35" s="366">
        <f>VLOOKUP($A35,'4_Level 4'!$A$7:$AP$139,COLUMN('4_Level 4'!$AO:$AO),FALSE)</f>
        <v>1504002</v>
      </c>
      <c r="AX35" s="367">
        <f t="shared" si="28"/>
        <v>74558280</v>
      </c>
      <c r="AY35" s="366">
        <v>51353256</v>
      </c>
      <c r="AZ35" s="366">
        <f t="shared" si="34"/>
        <v>23205024</v>
      </c>
      <c r="BA35" s="366">
        <f t="shared" si="29"/>
        <v>5801256</v>
      </c>
      <c r="BB35" s="366">
        <f>VLOOKUP($A35,'4_Level 4'!$A$7:$AP$139,COLUMN('4_Level 4'!$J:$J),FALSE)</f>
        <v>12000</v>
      </c>
      <c r="BC35" s="366">
        <f>VLOOKUP($A35,'4_Level 4'!$A$7:$AP$139,COLUMN('4_Level 4'!$L:$L),FALSE)</f>
        <v>604187</v>
      </c>
      <c r="BD35" s="366">
        <f>VLOOKUP($A35,'4_Level 4'!$A$7:$AP$139,COLUMN('4_Level 4'!$M:$M),FALSE)</f>
        <v>0</v>
      </c>
      <c r="BE35" s="367">
        <f t="shared" si="35"/>
        <v>75174467</v>
      </c>
    </row>
    <row r="36" spans="1:58" ht="15.6" customHeight="1" x14ac:dyDescent="0.2">
      <c r="A36" s="369">
        <v>30</v>
      </c>
      <c r="B36" s="370" t="s">
        <v>34</v>
      </c>
      <c r="C36" s="371">
        <f>'3_Levels 1&amp;2'!AP36</f>
        <v>16683788</v>
      </c>
      <c r="D36" s="371">
        <v>0</v>
      </c>
      <c r="E36" s="371">
        <f>-'5C1A_Madison'!$R36</f>
        <v>0</v>
      </c>
      <c r="F36" s="371">
        <f>-'5C1B_DArbonne'!$R36</f>
        <v>0</v>
      </c>
      <c r="G36" s="371">
        <f>-'5C1C_IntlHigh'!$R36</f>
        <v>0</v>
      </c>
      <c r="H36" s="371">
        <f>-'5C1D_NOMMA'!$R36</f>
        <v>0</v>
      </c>
      <c r="I36" s="371">
        <f>-'5C1E_LFNO'!$R36</f>
        <v>0</v>
      </c>
      <c r="J36" s="371">
        <f>-'5C1F_LCCharter'!$R36</f>
        <v>0</v>
      </c>
      <c r="K36" s="371">
        <f>-'5C1G_JSClark'!$R36</f>
        <v>0</v>
      </c>
      <c r="L36" s="371">
        <f>-'5C1H_Southwest'!$R36</f>
        <v>0</v>
      </c>
      <c r="M36" s="371">
        <f>-'5C1I_LAKey'!$R36</f>
        <v>0</v>
      </c>
      <c r="N36" s="371">
        <f>-'5C1J_JCFAEast'!$R36</f>
        <v>0</v>
      </c>
      <c r="O36" s="371">
        <f>-'5C1M_GEOMidCity'!$R36</f>
        <v>0</v>
      </c>
      <c r="P36" s="371">
        <f>-'5C1N_Delta'!$R36</f>
        <v>0</v>
      </c>
      <c r="Q36" s="371">
        <f>-'5C1O_Impact'!$R36</f>
        <v>0</v>
      </c>
      <c r="R36" s="371">
        <f>-'5C1Q_Advantage'!$R36</f>
        <v>0</v>
      </c>
      <c r="S36" s="371">
        <f>-'5C1R_Iberville'!$R36</f>
        <v>0</v>
      </c>
      <c r="T36" s="371">
        <f>-'5C1S_LCColPrep'!$R36</f>
        <v>0</v>
      </c>
      <c r="U36" s="371">
        <f>-'5C1T_Northeast'!$R36</f>
        <v>0</v>
      </c>
      <c r="V36" s="371">
        <f>-'5C1U_AcadianaRen'!$R36</f>
        <v>0</v>
      </c>
      <c r="W36" s="371">
        <f>-'5C1V_LafRen'!$R36</f>
        <v>0</v>
      </c>
      <c r="X36" s="371">
        <f>-'5C1W_Willow'!$R36</f>
        <v>0</v>
      </c>
      <c r="Y36" s="371">
        <f>-'5C1Y_GEOPrep'!$R36</f>
        <v>0</v>
      </c>
      <c r="Z36" s="371">
        <f>-'5C1Z_LincolnPrep'!$R36</f>
        <v>0</v>
      </c>
      <c r="AA36" s="642">
        <f>-'5C1AE_NobleMinds'!$R36</f>
        <v>0</v>
      </c>
      <c r="AB36" s="642">
        <f>-'5C1AF_JCFA-Laf'!$R36</f>
        <v>0</v>
      </c>
      <c r="AC36" s="642">
        <f>-'5C1AG_Collegiate'!$R36</f>
        <v>0</v>
      </c>
      <c r="AD36" s="921">
        <f>-'5C1AI_Harmony'!$R36</f>
        <v>0</v>
      </c>
      <c r="AE36" s="921">
        <f>-'5C1AJ_Athlos'!$R36</f>
        <v>0</v>
      </c>
      <c r="AF36" s="1156">
        <f>-'5C1AK_NxtGen'!$R36</f>
        <v>0</v>
      </c>
      <c r="AG36" s="1156">
        <f>-'5C1AL_RedRiver'!$R36</f>
        <v>0</v>
      </c>
      <c r="AH36" s="371">
        <f>-('5C2_LAVCA'!$R36+'5C2_LAVCA'!$S36)</f>
        <v>-12023</v>
      </c>
      <c r="AI36" s="371">
        <f>-('5C3_UnvView'!$R36+'5C3_UnvView'!$S36)</f>
        <v>-72173</v>
      </c>
      <c r="AJ36" s="372">
        <f t="shared" si="26"/>
        <v>-84196</v>
      </c>
      <c r="AK36" s="372">
        <f t="shared" si="27"/>
        <v>16599592</v>
      </c>
      <c r="AL36" s="372">
        <f>ROUND(AK36/'8_2.1.21 SIS'!C36,0)</f>
        <v>6851</v>
      </c>
      <c r="AM36" s="373">
        <v>-5334</v>
      </c>
      <c r="AN36" s="371">
        <f t="shared" si="30"/>
        <v>0</v>
      </c>
      <c r="AO36" s="371">
        <f t="shared" si="31"/>
        <v>-5334</v>
      </c>
      <c r="AP36" s="371">
        <v>27404</v>
      </c>
      <c r="AQ36" s="371">
        <v>-89063</v>
      </c>
      <c r="AR36" s="373">
        <f t="shared" si="32"/>
        <v>-61659</v>
      </c>
      <c r="AS36" s="372">
        <f t="shared" si="33"/>
        <v>16532599</v>
      </c>
      <c r="AT36" s="371">
        <f>VLOOKUP($A36,'4_Level 4'!$A$7:$AP$139,COLUMN('4_Level 4'!$E:$E),FALSE)</f>
        <v>0</v>
      </c>
      <c r="AU36" s="371">
        <f>VLOOKUP($A36,'4_Level 4'!$A$7:$AP$139,COLUMN('4_Level 4'!$Q:$Q),FALSE)</f>
        <v>65136</v>
      </c>
      <c r="AV36" s="1156">
        <f>VLOOKUP($A36,'4_Level 4'!$A$7:$AP$139,COLUMN('4_Level 4'!$AC:$AC),FALSE)</f>
        <v>359149</v>
      </c>
      <c r="AW36" s="1156">
        <f>VLOOKUP($A36,'4_Level 4'!$A$7:$AP$139,COLUMN('4_Level 4'!$AO:$AO),FALSE)</f>
        <v>287318</v>
      </c>
      <c r="AX36" s="372">
        <f t="shared" si="28"/>
        <v>17244202</v>
      </c>
      <c r="AY36" s="371">
        <v>11560800</v>
      </c>
      <c r="AZ36" s="371">
        <f t="shared" si="34"/>
        <v>5683402</v>
      </c>
      <c r="BA36" s="371">
        <f t="shared" si="29"/>
        <v>1420851</v>
      </c>
      <c r="BB36" s="371">
        <f>VLOOKUP($A36,'4_Level 4'!$A$7:$AP$139,COLUMN('4_Level 4'!$J:$J),FALSE)</f>
        <v>0</v>
      </c>
      <c r="BC36" s="371">
        <f>VLOOKUP($A36,'4_Level 4'!$A$7:$AP$139,COLUMN('4_Level 4'!$L:$L),FALSE)</f>
        <v>75192</v>
      </c>
      <c r="BD36" s="371">
        <f>VLOOKUP($A36,'4_Level 4'!$A$7:$AP$139,COLUMN('4_Level 4'!$M:$M),FALSE)</f>
        <v>0</v>
      </c>
      <c r="BE36" s="372">
        <f t="shared" si="35"/>
        <v>17319394</v>
      </c>
    </row>
    <row r="37" spans="1:58" ht="15.6" customHeight="1" x14ac:dyDescent="0.2">
      <c r="A37" s="362">
        <v>31</v>
      </c>
      <c r="B37" s="363" t="s">
        <v>35</v>
      </c>
      <c r="C37" s="104">
        <f>'3_Levels 1&amp;2'!AP37</f>
        <v>32982952</v>
      </c>
      <c r="D37" s="104">
        <v>0</v>
      </c>
      <c r="E37" s="104">
        <f>-'5C1A_Madison'!$R37</f>
        <v>0</v>
      </c>
      <c r="F37" s="104">
        <f>-'5C1B_DArbonne'!$R37</f>
        <v>-229925</v>
      </c>
      <c r="G37" s="104">
        <f>-'5C1C_IntlHigh'!$R37</f>
        <v>0</v>
      </c>
      <c r="H37" s="104">
        <f>-'5C1D_NOMMA'!$R37</f>
        <v>0</v>
      </c>
      <c r="I37" s="104">
        <f>-'5C1E_LFNO'!$R37</f>
        <v>0</v>
      </c>
      <c r="J37" s="104">
        <f>-'5C1F_LCCharter'!$R37</f>
        <v>0</v>
      </c>
      <c r="K37" s="104">
        <f>-'5C1G_JSClark'!$R37</f>
        <v>0</v>
      </c>
      <c r="L37" s="104">
        <f>-'5C1H_Southwest'!$R37</f>
        <v>0</v>
      </c>
      <c r="M37" s="104">
        <f>-'5C1I_LAKey'!$R37</f>
        <v>0</v>
      </c>
      <c r="N37" s="104">
        <f>-'5C1J_JCFAEast'!$R37</f>
        <v>0</v>
      </c>
      <c r="O37" s="104">
        <f>-'5C1M_GEOMidCity'!$R37</f>
        <v>0</v>
      </c>
      <c r="P37" s="104">
        <f>-'5C1N_Delta'!$R37</f>
        <v>0</v>
      </c>
      <c r="Q37" s="104">
        <f>-'5C1O_Impact'!$R37</f>
        <v>0</v>
      </c>
      <c r="R37" s="104">
        <f>-'5C1Q_Advantage'!$R37</f>
        <v>0</v>
      </c>
      <c r="S37" s="104">
        <f>-'5C1R_Iberville'!$R37</f>
        <v>0</v>
      </c>
      <c r="T37" s="104">
        <f>-'5C1S_LCColPrep'!$R37</f>
        <v>0</v>
      </c>
      <c r="U37" s="104">
        <f>-'5C1T_Northeast'!$R37</f>
        <v>-28968</v>
      </c>
      <c r="V37" s="104">
        <f>-'5C1U_AcadianaRen'!$R37</f>
        <v>0</v>
      </c>
      <c r="W37" s="104">
        <f>-'5C1V_LafRen'!$R37</f>
        <v>0</v>
      </c>
      <c r="X37" s="104">
        <f>-'5C1W_Willow'!$R37</f>
        <v>0</v>
      </c>
      <c r="Y37" s="104">
        <f>-'5C1Y_GEOPrep'!$R37</f>
        <v>0</v>
      </c>
      <c r="Z37" s="104">
        <f>-'5C1Z_LincolnPrep'!$R37</f>
        <v>-2233679</v>
      </c>
      <c r="AA37" s="104">
        <f>-'5C1AE_NobleMinds'!$R37</f>
        <v>0</v>
      </c>
      <c r="AB37" s="104">
        <f>-'5C1AF_JCFA-Laf'!$R37</f>
        <v>0</v>
      </c>
      <c r="AC37" s="104">
        <f>-'5C1AG_Collegiate'!$R37</f>
        <v>0</v>
      </c>
      <c r="AD37" s="104">
        <f>-'5C1AI_Harmony'!$R37</f>
        <v>0</v>
      </c>
      <c r="AE37" s="104">
        <f>-'5C1AJ_Athlos'!$R37</f>
        <v>0</v>
      </c>
      <c r="AF37" s="104">
        <f>-'5C1AK_NxtGen'!$R37</f>
        <v>0</v>
      </c>
      <c r="AG37" s="104">
        <f>-'5C1AL_RedRiver'!$R37</f>
        <v>0</v>
      </c>
      <c r="AH37" s="104">
        <f>-('5C2_LAVCA'!$R37+'5C2_LAVCA'!$S37)</f>
        <v>-110303</v>
      </c>
      <c r="AI37" s="104">
        <f>-('5C3_UnvView'!$R37+'5C3_UnvView'!$S37)</f>
        <v>-74630</v>
      </c>
      <c r="AJ37" s="103">
        <f t="shared" si="26"/>
        <v>-2677505</v>
      </c>
      <c r="AK37" s="103">
        <f t="shared" si="27"/>
        <v>30305447</v>
      </c>
      <c r="AL37" s="103">
        <f>ROUND(AK37/'8_2.1.21 SIS'!C37,0)</f>
        <v>5421</v>
      </c>
      <c r="AM37" s="105">
        <v>0</v>
      </c>
      <c r="AN37" s="104">
        <f t="shared" si="30"/>
        <v>0</v>
      </c>
      <c r="AO37" s="104">
        <f t="shared" si="31"/>
        <v>0</v>
      </c>
      <c r="AP37" s="104">
        <v>-37947</v>
      </c>
      <c r="AQ37" s="104">
        <v>2711</v>
      </c>
      <c r="AR37" s="105">
        <f t="shared" si="32"/>
        <v>-35236</v>
      </c>
      <c r="AS37" s="103">
        <f t="shared" si="33"/>
        <v>30270211</v>
      </c>
      <c r="AT37" s="104">
        <f>VLOOKUP($A37,'4_Level 4'!$A$7:$AP$139,COLUMN('4_Level 4'!$E:$E),FALSE)</f>
        <v>42000</v>
      </c>
      <c r="AU37" s="104">
        <f>VLOOKUP($A37,'4_Level 4'!$A$7:$AP$139,COLUMN('4_Level 4'!$Q:$Q),FALSE)</f>
        <v>149860</v>
      </c>
      <c r="AV37" s="104">
        <f>VLOOKUP($A37,'4_Level 4'!$A$7:$AP$139,COLUMN('4_Level 4'!$AC:$AC),FALSE)</f>
        <v>912130</v>
      </c>
      <c r="AW37" s="104">
        <f>VLOOKUP($A37,'4_Level 4'!$A$7:$AP$139,COLUMN('4_Level 4'!$AO:$AO),FALSE)</f>
        <v>729704</v>
      </c>
      <c r="AX37" s="103">
        <f t="shared" si="28"/>
        <v>32103905</v>
      </c>
      <c r="AY37" s="104">
        <v>21426520</v>
      </c>
      <c r="AZ37" s="104">
        <f t="shared" si="34"/>
        <v>10677385</v>
      </c>
      <c r="BA37" s="104">
        <f t="shared" si="29"/>
        <v>2669346</v>
      </c>
      <c r="BB37" s="104">
        <f>VLOOKUP($A37,'4_Level 4'!$A$7:$AP$139,COLUMN('4_Level 4'!$J:$J),FALSE)</f>
        <v>12000</v>
      </c>
      <c r="BC37" s="104">
        <f>VLOOKUP($A37,'4_Level 4'!$A$7:$AP$139,COLUMN('4_Level 4'!$L:$L),FALSE)</f>
        <v>170628</v>
      </c>
      <c r="BD37" s="104">
        <f>VLOOKUP($A37,'4_Level 4'!$A$7:$AP$139,COLUMN('4_Level 4'!$M:$M),FALSE)</f>
        <v>0</v>
      </c>
      <c r="BE37" s="103">
        <f t="shared" si="35"/>
        <v>32286533</v>
      </c>
    </row>
    <row r="38" spans="1:58" ht="15.6" customHeight="1" x14ac:dyDescent="0.2">
      <c r="A38" s="364">
        <v>32</v>
      </c>
      <c r="B38" s="365" t="s">
        <v>36</v>
      </c>
      <c r="C38" s="366">
        <f>'3_Levels 1&amp;2'!AP38</f>
        <v>171581757</v>
      </c>
      <c r="D38" s="366">
        <v>0</v>
      </c>
      <c r="E38" s="366">
        <f>-'5C1A_Madison'!$R38</f>
        <v>-22855</v>
      </c>
      <c r="F38" s="366">
        <f>-'5C1B_DArbonne'!$R38</f>
        <v>0</v>
      </c>
      <c r="G38" s="366">
        <f>-'5C1C_IntlHigh'!$R38</f>
        <v>0</v>
      </c>
      <c r="H38" s="366">
        <f>-'5C1D_NOMMA'!$R38</f>
        <v>0</v>
      </c>
      <c r="I38" s="366">
        <f>-'5C1E_LFNO'!$R38</f>
        <v>0</v>
      </c>
      <c r="J38" s="366">
        <f>-'5C1F_LCCharter'!$R38</f>
        <v>0</v>
      </c>
      <c r="K38" s="366">
        <f>-'5C1G_JSClark'!$R38</f>
        <v>0</v>
      </c>
      <c r="L38" s="366">
        <f>-'5C1H_Southwest'!$R38</f>
        <v>0</v>
      </c>
      <c r="M38" s="366">
        <f>-'5C1I_LAKey'!$R38</f>
        <v>-161483</v>
      </c>
      <c r="N38" s="366">
        <f>-'5C1J_JCFAEast'!$R38</f>
        <v>0</v>
      </c>
      <c r="O38" s="366">
        <f>-'5C1M_GEOMidCity'!$R38</f>
        <v>-6113</v>
      </c>
      <c r="P38" s="366">
        <f>-'5C1N_Delta'!$R38</f>
        <v>0</v>
      </c>
      <c r="Q38" s="366">
        <f>-'5C1O_Impact'!$R38</f>
        <v>0</v>
      </c>
      <c r="R38" s="366">
        <f>-'5C1Q_Advantage'!$R38</f>
        <v>-12624</v>
      </c>
      <c r="S38" s="366">
        <f>-'5C1R_Iberville'!$R38</f>
        <v>-23387</v>
      </c>
      <c r="T38" s="366">
        <f>-'5C1S_LCColPrep'!$R38</f>
        <v>0</v>
      </c>
      <c r="U38" s="366">
        <f>-'5C1T_Northeast'!$R38</f>
        <v>0</v>
      </c>
      <c r="V38" s="366">
        <f>-'5C1U_AcadianaRen'!$R38</f>
        <v>0</v>
      </c>
      <c r="W38" s="366">
        <f>-'5C1V_LafRen'!$R38</f>
        <v>0</v>
      </c>
      <c r="X38" s="366">
        <f>-'5C1W_Willow'!$R38</f>
        <v>0</v>
      </c>
      <c r="Y38" s="366">
        <f>-'5C1Y_GEOPrep'!$R38</f>
        <v>-41662</v>
      </c>
      <c r="Z38" s="366">
        <f>-'5C1Z_LincolnPrep'!$R38</f>
        <v>0</v>
      </c>
      <c r="AA38" s="366">
        <f>-'5C1AE_NobleMinds'!$R38</f>
        <v>0</v>
      </c>
      <c r="AB38" s="366">
        <f>-'5C1AF_JCFA-Laf'!$R38</f>
        <v>0</v>
      </c>
      <c r="AC38" s="366">
        <f>-'5C1AG_Collegiate'!$R38</f>
        <v>0</v>
      </c>
      <c r="AD38" s="366">
        <f>-'5C1AI_Harmony'!$R38</f>
        <v>0</v>
      </c>
      <c r="AE38" s="366">
        <f>-'5C1AJ_Athlos'!$R38</f>
        <v>0</v>
      </c>
      <c r="AF38" s="366">
        <f>-'5C1AK_NxtGen'!$R38</f>
        <v>-199</v>
      </c>
      <c r="AG38" s="366">
        <f>-'5C1AL_RedRiver'!$R38</f>
        <v>0</v>
      </c>
      <c r="AH38" s="366">
        <f>-('5C2_LAVCA'!$R38+'5C2_LAVCA'!$S38)</f>
        <v>-572043</v>
      </c>
      <c r="AI38" s="366">
        <f>-('5C3_UnvView'!$R38+'5C3_UnvView'!$S38)</f>
        <v>-1925686</v>
      </c>
      <c r="AJ38" s="367">
        <f t="shared" si="26"/>
        <v>-2766052</v>
      </c>
      <c r="AK38" s="367">
        <f t="shared" si="27"/>
        <v>168815705</v>
      </c>
      <c r="AL38" s="367">
        <f>ROUND(AK38/'8_2.1.21 SIS'!C38,0)</f>
        <v>6657</v>
      </c>
      <c r="AM38" s="368">
        <v>-82721</v>
      </c>
      <c r="AN38" s="366">
        <f t="shared" si="30"/>
        <v>0</v>
      </c>
      <c r="AO38" s="366">
        <f t="shared" si="31"/>
        <v>-82721</v>
      </c>
      <c r="AP38" s="366">
        <v>4133997</v>
      </c>
      <c r="AQ38" s="366">
        <v>-349493</v>
      </c>
      <c r="AR38" s="368">
        <f t="shared" si="32"/>
        <v>3784504</v>
      </c>
      <c r="AS38" s="367">
        <f t="shared" si="33"/>
        <v>172517488</v>
      </c>
      <c r="AT38" s="366">
        <f>VLOOKUP($A38,'4_Level 4'!$A$7:$AP$139,COLUMN('4_Level 4'!$E:$E),FALSE)</f>
        <v>0</v>
      </c>
      <c r="AU38" s="366">
        <f>VLOOKUP($A38,'4_Level 4'!$A$7:$AP$139,COLUMN('4_Level 4'!$Q:$Q),FALSE)</f>
        <v>676022</v>
      </c>
      <c r="AV38" s="366">
        <f>VLOOKUP($A38,'4_Level 4'!$A$7:$AP$139,COLUMN('4_Level 4'!$AC:$AC),FALSE)</f>
        <v>3677976</v>
      </c>
      <c r="AW38" s="366">
        <f>VLOOKUP($A38,'4_Level 4'!$A$7:$AP$139,COLUMN('4_Level 4'!$AO:$AO),FALSE)</f>
        <v>2942380</v>
      </c>
      <c r="AX38" s="367">
        <f t="shared" si="28"/>
        <v>179813866</v>
      </c>
      <c r="AY38" s="366">
        <v>117254000</v>
      </c>
      <c r="AZ38" s="366">
        <f t="shared" si="34"/>
        <v>62559866</v>
      </c>
      <c r="BA38" s="366">
        <f t="shared" si="29"/>
        <v>15639967</v>
      </c>
      <c r="BB38" s="366">
        <f>VLOOKUP($A38,'4_Level 4'!$A$7:$AP$139,COLUMN('4_Level 4'!$J:$J),FALSE)</f>
        <v>0</v>
      </c>
      <c r="BC38" s="366">
        <f>VLOOKUP($A38,'4_Level 4'!$A$7:$AP$139,COLUMN('4_Level 4'!$L:$L),FALSE)</f>
        <v>1455881</v>
      </c>
      <c r="BD38" s="366">
        <f>VLOOKUP($A38,'4_Level 4'!$A$7:$AP$139,COLUMN('4_Level 4'!$M:$M),FALSE)</f>
        <v>0</v>
      </c>
      <c r="BE38" s="367">
        <f t="shared" si="35"/>
        <v>181269747</v>
      </c>
    </row>
    <row r="39" spans="1:58" ht="15.6" customHeight="1" x14ac:dyDescent="0.2">
      <c r="A39" s="364">
        <v>33</v>
      </c>
      <c r="B39" s="365" t="s">
        <v>37</v>
      </c>
      <c r="C39" s="366">
        <f>'3_Levels 1&amp;2'!AP39</f>
        <v>8852381</v>
      </c>
      <c r="D39" s="366">
        <v>0</v>
      </c>
      <c r="E39" s="366">
        <f>-'5C1A_Madison'!$R39</f>
        <v>0</v>
      </c>
      <c r="F39" s="366">
        <f>-'5C1B_DArbonne'!$R39</f>
        <v>0</v>
      </c>
      <c r="G39" s="366">
        <f>-'5C1C_IntlHigh'!$R39</f>
        <v>0</v>
      </c>
      <c r="H39" s="366">
        <f>-'5C1D_NOMMA'!$R39</f>
        <v>0</v>
      </c>
      <c r="I39" s="366">
        <f>-'5C1E_LFNO'!$R39</f>
        <v>0</v>
      </c>
      <c r="J39" s="366">
        <f>-'5C1F_LCCharter'!$R39</f>
        <v>0</v>
      </c>
      <c r="K39" s="366">
        <f>-'5C1G_JSClark'!$R39</f>
        <v>0</v>
      </c>
      <c r="L39" s="366">
        <f>-'5C1H_Southwest'!$R39</f>
        <v>0</v>
      </c>
      <c r="M39" s="366">
        <f>-'5C1I_LAKey'!$R39</f>
        <v>0</v>
      </c>
      <c r="N39" s="366">
        <f>-'5C1J_JCFAEast'!$R39</f>
        <v>0</v>
      </c>
      <c r="O39" s="366">
        <f>-'5C1M_GEOMidCity'!$R39</f>
        <v>0</v>
      </c>
      <c r="P39" s="366">
        <f>-'5C1N_Delta'!$R39</f>
        <v>0</v>
      </c>
      <c r="Q39" s="366">
        <f>-'5C1O_Impact'!$R39</f>
        <v>0</v>
      </c>
      <c r="R39" s="366">
        <f>-'5C1Q_Advantage'!$R39</f>
        <v>0</v>
      </c>
      <c r="S39" s="366">
        <f>-'5C1R_Iberville'!$R39</f>
        <v>0</v>
      </c>
      <c r="T39" s="366">
        <f>-'5C1S_LCColPrep'!$R39</f>
        <v>0</v>
      </c>
      <c r="U39" s="366">
        <f>-'5C1T_Northeast'!$R39</f>
        <v>0</v>
      </c>
      <c r="V39" s="366">
        <f>-'5C1U_AcadianaRen'!$R39</f>
        <v>0</v>
      </c>
      <c r="W39" s="366">
        <f>-'5C1V_LafRen'!$R39</f>
        <v>0</v>
      </c>
      <c r="X39" s="366">
        <f>-'5C1W_Willow'!$R39</f>
        <v>0</v>
      </c>
      <c r="Y39" s="366">
        <f>-'5C1Y_GEOPrep'!$R39</f>
        <v>0</v>
      </c>
      <c r="Z39" s="366">
        <f>-'5C1Z_LincolnPrep'!$R39</f>
        <v>0</v>
      </c>
      <c r="AA39" s="366">
        <f>-'5C1AE_NobleMinds'!$R39</f>
        <v>0</v>
      </c>
      <c r="AB39" s="366">
        <f>-'5C1AF_JCFA-Laf'!$R39</f>
        <v>0</v>
      </c>
      <c r="AC39" s="366">
        <f>-'5C1AG_Collegiate'!$R39</f>
        <v>0</v>
      </c>
      <c r="AD39" s="366">
        <f>-'5C1AI_Harmony'!$R39</f>
        <v>0</v>
      </c>
      <c r="AE39" s="366">
        <f>-'5C1AJ_Athlos'!$R39</f>
        <v>0</v>
      </c>
      <c r="AF39" s="366">
        <f>-'5C1AK_NxtGen'!$R39</f>
        <v>0</v>
      </c>
      <c r="AG39" s="366">
        <f>-'5C1AL_RedRiver'!$R39</f>
        <v>0</v>
      </c>
      <c r="AH39" s="366">
        <f>-('5C2_LAVCA'!$R39+'5C2_LAVCA'!$S39)</f>
        <v>-9583</v>
      </c>
      <c r="AI39" s="366">
        <f>-('5C3_UnvView'!$R39+'5C3_UnvView'!$S39)</f>
        <v>-1483527</v>
      </c>
      <c r="AJ39" s="367">
        <f t="shared" ref="AJ39:AJ70" si="36">SUM(D39:AI39)</f>
        <v>-1493110</v>
      </c>
      <c r="AK39" s="367">
        <f t="shared" ref="AK39:AK75" si="37">SUM(C39:AI39)</f>
        <v>7359271</v>
      </c>
      <c r="AL39" s="367">
        <f>ROUND(AK39/'8_2.1.21 SIS'!C39,0)</f>
        <v>6672</v>
      </c>
      <c r="AM39" s="368">
        <v>-63788</v>
      </c>
      <c r="AN39" s="366">
        <f t="shared" si="30"/>
        <v>0</v>
      </c>
      <c r="AO39" s="366">
        <f t="shared" si="31"/>
        <v>-63788</v>
      </c>
      <c r="AP39" s="366">
        <v>126768</v>
      </c>
      <c r="AQ39" s="366">
        <v>100080</v>
      </c>
      <c r="AR39" s="368">
        <f t="shared" si="32"/>
        <v>226848</v>
      </c>
      <c r="AS39" s="367">
        <f t="shared" si="33"/>
        <v>7522331</v>
      </c>
      <c r="AT39" s="366">
        <f>VLOOKUP($A39,'4_Level 4'!$A$7:$AP$139,COLUMN('4_Level 4'!$E:$E),FALSE)</f>
        <v>0</v>
      </c>
      <c r="AU39" s="366">
        <f>VLOOKUP($A39,'4_Level 4'!$A$7:$AP$139,COLUMN('4_Level 4'!$Q:$Q),FALSE)</f>
        <v>31683</v>
      </c>
      <c r="AV39" s="366">
        <f>VLOOKUP($A39,'4_Level 4'!$A$7:$AP$139,COLUMN('4_Level 4'!$AC:$AC),FALSE)</f>
        <v>189796</v>
      </c>
      <c r="AW39" s="366">
        <f>VLOOKUP($A39,'4_Level 4'!$A$7:$AP$139,COLUMN('4_Level 4'!$AO:$AO),FALSE)</f>
        <v>151836</v>
      </c>
      <c r="AX39" s="367">
        <f t="shared" si="28"/>
        <v>7895646</v>
      </c>
      <c r="AY39" s="366">
        <v>5114608</v>
      </c>
      <c r="AZ39" s="366">
        <f t="shared" si="34"/>
        <v>2781038</v>
      </c>
      <c r="BA39" s="366">
        <f t="shared" ref="BA39:BA70" si="38">ROUND(AZ39/$BA$77,0)</f>
        <v>695260</v>
      </c>
      <c r="BB39" s="366">
        <f>VLOOKUP($A39,'4_Level 4'!$A$7:$AP$139,COLUMN('4_Level 4'!$J:$J),FALSE)</f>
        <v>0</v>
      </c>
      <c r="BC39" s="366">
        <f>VLOOKUP($A39,'4_Level 4'!$A$7:$AP$139,COLUMN('4_Level 4'!$L:$L),FALSE)</f>
        <v>66275</v>
      </c>
      <c r="BD39" s="366">
        <f>VLOOKUP($A39,'4_Level 4'!$A$7:$AP$139,COLUMN('4_Level 4'!$M:$M),FALSE)</f>
        <v>0</v>
      </c>
      <c r="BE39" s="367">
        <f t="shared" si="35"/>
        <v>7961921</v>
      </c>
    </row>
    <row r="40" spans="1:58" ht="15.6" customHeight="1" x14ac:dyDescent="0.2">
      <c r="A40" s="364">
        <v>34</v>
      </c>
      <c r="B40" s="365" t="s">
        <v>38</v>
      </c>
      <c r="C40" s="366">
        <f>'3_Levels 1&amp;2'!AP40</f>
        <v>23934072</v>
      </c>
      <c r="D40" s="366">
        <v>0</v>
      </c>
      <c r="E40" s="366">
        <f>-'5C1A_Madison'!$R40</f>
        <v>0</v>
      </c>
      <c r="F40" s="366">
        <f>-'5C1B_DArbonne'!$R40</f>
        <v>-18318</v>
      </c>
      <c r="G40" s="366">
        <f>-'5C1C_IntlHigh'!$R40</f>
        <v>0</v>
      </c>
      <c r="H40" s="366">
        <f>-'5C1D_NOMMA'!$R40</f>
        <v>0</v>
      </c>
      <c r="I40" s="366">
        <f>-'5C1E_LFNO'!$R40</f>
        <v>0</v>
      </c>
      <c r="J40" s="366">
        <f>-'5C1F_LCCharter'!$R40</f>
        <v>0</v>
      </c>
      <c r="K40" s="366">
        <f>-'5C1G_JSClark'!$R40</f>
        <v>0</v>
      </c>
      <c r="L40" s="366">
        <f>-'5C1H_Southwest'!$R40</f>
        <v>0</v>
      </c>
      <c r="M40" s="366">
        <f>-'5C1I_LAKey'!$R40</f>
        <v>0</v>
      </c>
      <c r="N40" s="366">
        <f>-'5C1J_JCFAEast'!$R40</f>
        <v>0</v>
      </c>
      <c r="O40" s="366">
        <f>-'5C1M_GEOMidCity'!$R40</f>
        <v>0</v>
      </c>
      <c r="P40" s="366">
        <f>-'5C1N_Delta'!$R40</f>
        <v>0</v>
      </c>
      <c r="Q40" s="366">
        <f>-'5C1O_Impact'!$R40</f>
        <v>0</v>
      </c>
      <c r="R40" s="366">
        <f>-'5C1Q_Advantage'!$R40</f>
        <v>0</v>
      </c>
      <c r="S40" s="366">
        <f>-'5C1R_Iberville'!$R40</f>
        <v>0</v>
      </c>
      <c r="T40" s="366">
        <f>-'5C1S_LCColPrep'!$R40</f>
        <v>0</v>
      </c>
      <c r="U40" s="366">
        <f>-'5C1T_Northeast'!$R40</f>
        <v>0</v>
      </c>
      <c r="V40" s="366">
        <f>-'5C1U_AcadianaRen'!$R40</f>
        <v>0</v>
      </c>
      <c r="W40" s="366">
        <f>-'5C1V_LafRen'!$R40</f>
        <v>0</v>
      </c>
      <c r="X40" s="366">
        <f>-'5C1W_Willow'!$R40</f>
        <v>0</v>
      </c>
      <c r="Y40" s="366">
        <f>-'5C1Y_GEOPrep'!$R40</f>
        <v>0</v>
      </c>
      <c r="Z40" s="366">
        <f>-'5C1Z_LincolnPrep'!$R40</f>
        <v>0</v>
      </c>
      <c r="AA40" s="366">
        <f>-'5C1AE_NobleMinds'!$R40</f>
        <v>0</v>
      </c>
      <c r="AB40" s="366">
        <f>-'5C1AF_JCFA-Laf'!$R40</f>
        <v>0</v>
      </c>
      <c r="AC40" s="366">
        <f>-'5C1AG_Collegiate'!$R40</f>
        <v>0</v>
      </c>
      <c r="AD40" s="366">
        <f>-'5C1AI_Harmony'!$R40</f>
        <v>0</v>
      </c>
      <c r="AE40" s="366">
        <f>-'5C1AJ_Athlos'!$R40</f>
        <v>0</v>
      </c>
      <c r="AF40" s="366">
        <f>-'5C1AK_NxtGen'!$R40</f>
        <v>0</v>
      </c>
      <c r="AG40" s="366">
        <f>-'5C1AL_RedRiver'!$R40</f>
        <v>0</v>
      </c>
      <c r="AH40" s="366">
        <f>-('5C2_LAVCA'!$R40+'5C2_LAVCA'!$S40)</f>
        <v>-254608</v>
      </c>
      <c r="AI40" s="366">
        <f>-('5C3_UnvView'!$R40+'5C3_UnvView'!$S40)</f>
        <v>-174368</v>
      </c>
      <c r="AJ40" s="367">
        <f t="shared" si="36"/>
        <v>-447294</v>
      </c>
      <c r="AK40" s="367">
        <f t="shared" si="37"/>
        <v>23486778</v>
      </c>
      <c r="AL40" s="367">
        <f>ROUND(AK40/'8_2.1.21 SIS'!C40,0)</f>
        <v>7167</v>
      </c>
      <c r="AM40" s="368">
        <v>-149516</v>
      </c>
      <c r="AN40" s="366">
        <f t="shared" si="30"/>
        <v>0</v>
      </c>
      <c r="AO40" s="366">
        <f t="shared" si="31"/>
        <v>-149516</v>
      </c>
      <c r="AP40" s="366">
        <v>-365517</v>
      </c>
      <c r="AQ40" s="366">
        <v>-93171</v>
      </c>
      <c r="AR40" s="368">
        <f t="shared" si="32"/>
        <v>-458688</v>
      </c>
      <c r="AS40" s="367">
        <f t="shared" si="33"/>
        <v>22878574</v>
      </c>
      <c r="AT40" s="366">
        <f>VLOOKUP($A40,'4_Level 4'!$A$7:$AP$139,COLUMN('4_Level 4'!$E:$E),FALSE)</f>
        <v>0</v>
      </c>
      <c r="AU40" s="366">
        <f>VLOOKUP($A40,'4_Level 4'!$A$7:$AP$139,COLUMN('4_Level 4'!$Q:$Q),FALSE)</f>
        <v>86258</v>
      </c>
      <c r="AV40" s="366">
        <f>VLOOKUP($A40,'4_Level 4'!$A$7:$AP$139,COLUMN('4_Level 4'!$AC:$AC),FALSE)</f>
        <v>466461</v>
      </c>
      <c r="AW40" s="366">
        <f>VLOOKUP($A40,'4_Level 4'!$A$7:$AP$139,COLUMN('4_Level 4'!$AO:$AO),FALSE)</f>
        <v>373168</v>
      </c>
      <c r="AX40" s="367">
        <f t="shared" si="28"/>
        <v>23804461</v>
      </c>
      <c r="AY40" s="366">
        <v>16177104</v>
      </c>
      <c r="AZ40" s="366">
        <f t="shared" si="34"/>
        <v>7627357</v>
      </c>
      <c r="BA40" s="366">
        <f t="shared" si="38"/>
        <v>1906839</v>
      </c>
      <c r="BB40" s="366">
        <f>VLOOKUP($A40,'4_Level 4'!$A$7:$AP$139,COLUMN('4_Level 4'!$J:$J),FALSE)</f>
        <v>0</v>
      </c>
      <c r="BC40" s="366">
        <f>VLOOKUP($A40,'4_Level 4'!$A$7:$AP$139,COLUMN('4_Level 4'!$L:$L),FALSE)</f>
        <v>95195</v>
      </c>
      <c r="BD40" s="366">
        <f>VLOOKUP($A40,'4_Level 4'!$A$7:$AP$139,COLUMN('4_Level 4'!$M:$M),FALSE)</f>
        <v>0</v>
      </c>
      <c r="BE40" s="367">
        <f t="shared" si="35"/>
        <v>23899656</v>
      </c>
    </row>
    <row r="41" spans="1:58" ht="15.6" customHeight="1" x14ac:dyDescent="0.2">
      <c r="A41" s="369">
        <v>35</v>
      </c>
      <c r="B41" s="370" t="s">
        <v>39</v>
      </c>
      <c r="C41" s="371">
        <f>'3_Levels 1&amp;2'!AP41</f>
        <v>30365171</v>
      </c>
      <c r="D41" s="371">
        <v>0</v>
      </c>
      <c r="E41" s="371">
        <f>-'5C1A_Madison'!$R41</f>
        <v>0</v>
      </c>
      <c r="F41" s="371">
        <f>-'5C1B_DArbonne'!$R41</f>
        <v>0</v>
      </c>
      <c r="G41" s="371">
        <f>-'5C1C_IntlHigh'!$R41</f>
        <v>0</v>
      </c>
      <c r="H41" s="371">
        <f>-'5C1D_NOMMA'!$R41</f>
        <v>0</v>
      </c>
      <c r="I41" s="371">
        <f>-'5C1E_LFNO'!$R41</f>
        <v>0</v>
      </c>
      <c r="J41" s="371">
        <f>-'5C1F_LCCharter'!$R41</f>
        <v>0</v>
      </c>
      <c r="K41" s="371">
        <f>-'5C1G_JSClark'!$R41</f>
        <v>0</v>
      </c>
      <c r="L41" s="371">
        <f>-'5C1H_Southwest'!$R41</f>
        <v>0</v>
      </c>
      <c r="M41" s="371">
        <f>-'5C1I_LAKey'!$R41</f>
        <v>0</v>
      </c>
      <c r="N41" s="371">
        <f>-'5C1J_JCFAEast'!$R41</f>
        <v>0</v>
      </c>
      <c r="O41" s="371">
        <f>-'5C1M_GEOMidCity'!$R41</f>
        <v>0</v>
      </c>
      <c r="P41" s="371">
        <f>-'5C1N_Delta'!$R41</f>
        <v>0</v>
      </c>
      <c r="Q41" s="371">
        <f>-'5C1O_Impact'!$R41</f>
        <v>0</v>
      </c>
      <c r="R41" s="371">
        <f>-'5C1Q_Advantage'!$R41</f>
        <v>0</v>
      </c>
      <c r="S41" s="371">
        <f>-'5C1R_Iberville'!$R41</f>
        <v>0</v>
      </c>
      <c r="T41" s="371">
        <f>-'5C1S_LCColPrep'!$R41</f>
        <v>0</v>
      </c>
      <c r="U41" s="371">
        <f>-'5C1T_Northeast'!$R41</f>
        <v>0</v>
      </c>
      <c r="V41" s="371">
        <f>-'5C1U_AcadianaRen'!$R41</f>
        <v>0</v>
      </c>
      <c r="W41" s="371">
        <f>-'5C1V_LafRen'!$R41</f>
        <v>0</v>
      </c>
      <c r="X41" s="371">
        <f>-'5C1W_Willow'!$R41</f>
        <v>0</v>
      </c>
      <c r="Y41" s="371">
        <f>-'5C1Y_GEOPrep'!$R41</f>
        <v>0</v>
      </c>
      <c r="Z41" s="371">
        <f>-'5C1Z_LincolnPrep'!$R41</f>
        <v>0</v>
      </c>
      <c r="AA41" s="642">
        <f>-'5C1AE_NobleMinds'!$R41</f>
        <v>0</v>
      </c>
      <c r="AB41" s="642">
        <f>-'5C1AF_JCFA-Laf'!$R41</f>
        <v>0</v>
      </c>
      <c r="AC41" s="642">
        <f>-'5C1AG_Collegiate'!$R41</f>
        <v>0</v>
      </c>
      <c r="AD41" s="921">
        <f>-'5C1AI_Harmony'!$R41</f>
        <v>0</v>
      </c>
      <c r="AE41" s="921">
        <f>-'5C1AJ_Athlos'!$R41</f>
        <v>0</v>
      </c>
      <c r="AF41" s="1156">
        <f>-'5C1AK_NxtGen'!$R41</f>
        <v>0</v>
      </c>
      <c r="AG41" s="1156">
        <f>-'5C1AL_RedRiver'!$R41</f>
        <v>0</v>
      </c>
      <c r="AH41" s="371">
        <f>-('5C2_LAVCA'!$R41+'5C2_LAVCA'!$S41)</f>
        <v>-102047</v>
      </c>
      <c r="AI41" s="371">
        <f>-('5C3_UnvView'!$R41+'5C3_UnvView'!$S41)</f>
        <v>-57670</v>
      </c>
      <c r="AJ41" s="372">
        <f t="shared" si="36"/>
        <v>-159717</v>
      </c>
      <c r="AK41" s="372">
        <f t="shared" si="37"/>
        <v>30205454</v>
      </c>
      <c r="AL41" s="372">
        <f>ROUND(AK41/'8_2.1.21 SIS'!C41,0)</f>
        <v>5610</v>
      </c>
      <c r="AM41" s="373">
        <v>0</v>
      </c>
      <c r="AN41" s="371">
        <f t="shared" si="30"/>
        <v>0</v>
      </c>
      <c r="AO41" s="371">
        <f t="shared" si="31"/>
        <v>0</v>
      </c>
      <c r="AP41" s="371">
        <v>-1862520</v>
      </c>
      <c r="AQ41" s="371">
        <v>75735</v>
      </c>
      <c r="AR41" s="373">
        <f t="shared" si="32"/>
        <v>-1786785</v>
      </c>
      <c r="AS41" s="372">
        <f t="shared" si="33"/>
        <v>28418669</v>
      </c>
      <c r="AT41" s="371">
        <f>VLOOKUP($A41,'4_Level 4'!$A$7:$AP$139,COLUMN('4_Level 4'!$E:$E),FALSE)</f>
        <v>0</v>
      </c>
      <c r="AU41" s="371">
        <f>VLOOKUP($A41,'4_Level 4'!$A$7:$AP$139,COLUMN('4_Level 4'!$Q:$Q),FALSE)</f>
        <v>150332</v>
      </c>
      <c r="AV41" s="1156">
        <f>VLOOKUP($A41,'4_Level 4'!$A$7:$AP$139,COLUMN('4_Level 4'!$AC:$AC),FALSE)</f>
        <v>748351</v>
      </c>
      <c r="AW41" s="1156">
        <f>VLOOKUP($A41,'4_Level 4'!$A$7:$AP$139,COLUMN('4_Level 4'!$AO:$AO),FALSE)</f>
        <v>598681</v>
      </c>
      <c r="AX41" s="372">
        <f t="shared" si="28"/>
        <v>29916033</v>
      </c>
      <c r="AY41" s="371">
        <v>21231664</v>
      </c>
      <c r="AZ41" s="371">
        <f t="shared" si="34"/>
        <v>8684369</v>
      </c>
      <c r="BA41" s="371">
        <f t="shared" si="38"/>
        <v>2171092</v>
      </c>
      <c r="BB41" s="371">
        <f>VLOOKUP($A41,'4_Level 4'!$A$7:$AP$139,COLUMN('4_Level 4'!$J:$J),FALSE)</f>
        <v>0</v>
      </c>
      <c r="BC41" s="371">
        <f>VLOOKUP($A41,'4_Level 4'!$A$7:$AP$139,COLUMN('4_Level 4'!$L:$L),FALSE)</f>
        <v>234011</v>
      </c>
      <c r="BD41" s="371">
        <f>VLOOKUP($A41,'4_Level 4'!$A$7:$AP$139,COLUMN('4_Level 4'!$M:$M),FALSE)</f>
        <v>0</v>
      </c>
      <c r="BE41" s="372">
        <f t="shared" si="35"/>
        <v>30150044</v>
      </c>
    </row>
    <row r="42" spans="1:58" ht="15.6" customHeight="1" x14ac:dyDescent="0.2">
      <c r="A42" s="362">
        <v>36</v>
      </c>
      <c r="B42" s="363" t="s">
        <v>40</v>
      </c>
      <c r="C42" s="104">
        <f>'3_Levels 1&amp;2'!AP42</f>
        <v>205149669</v>
      </c>
      <c r="D42" s="104">
        <v>0</v>
      </c>
      <c r="E42" s="104">
        <f>-'5C1A_Madison'!$R42</f>
        <v>0</v>
      </c>
      <c r="F42" s="104">
        <f>-'5C1B_DArbonne'!$R42</f>
        <v>0</v>
      </c>
      <c r="G42" s="104">
        <f>-'5C1C_IntlHigh'!$R42</f>
        <v>-1407546</v>
      </c>
      <c r="H42" s="104">
        <f>-'5C1D_NOMMA'!$R42</f>
        <v>-1114988</v>
      </c>
      <c r="I42" s="104">
        <f>-'5C1E_LFNO'!$R42</f>
        <v>-3054187</v>
      </c>
      <c r="J42" s="104">
        <f>-'5C1F_LCCharter'!$R42</f>
        <v>0</v>
      </c>
      <c r="K42" s="104">
        <f>-'5C1G_JSClark'!$R42</f>
        <v>0</v>
      </c>
      <c r="L42" s="104">
        <f>-'5C1H_Southwest'!$R42</f>
        <v>0</v>
      </c>
      <c r="M42" s="104">
        <f>-'5C1I_LAKey'!$R42</f>
        <v>-7223</v>
      </c>
      <c r="N42" s="104">
        <f>-'5C1J_JCFAEast'!$R42</f>
        <v>-84351</v>
      </c>
      <c r="O42" s="104">
        <f>-'5C1M_GEOMidCity'!$R42</f>
        <v>0</v>
      </c>
      <c r="P42" s="104">
        <f>-'5C1N_Delta'!$R42</f>
        <v>0</v>
      </c>
      <c r="Q42" s="104">
        <f>-'5C1O_Impact'!$R42</f>
        <v>0</v>
      </c>
      <c r="R42" s="104">
        <f>-'5C1Q_Advantage'!$R42</f>
        <v>0</v>
      </c>
      <c r="S42" s="104">
        <f>-'5C1R_Iberville'!$R42</f>
        <v>-15205</v>
      </c>
      <c r="T42" s="104">
        <f>-'5C1S_LCColPrep'!$R42</f>
        <v>0</v>
      </c>
      <c r="U42" s="104">
        <f>-'5C1T_Northeast'!$R42</f>
        <v>0</v>
      </c>
      <c r="V42" s="104">
        <f>-'5C1U_AcadianaRen'!$R42</f>
        <v>0</v>
      </c>
      <c r="W42" s="104">
        <f>-'5C1V_LafRen'!$R42</f>
        <v>0</v>
      </c>
      <c r="X42" s="104">
        <f>-'5C1W_Willow'!$R42</f>
        <v>0</v>
      </c>
      <c r="Y42" s="104">
        <f>-'5C1Y_GEOPrep'!$R42</f>
        <v>0</v>
      </c>
      <c r="Z42" s="104">
        <f>-'5C1Z_LincolnPrep'!$R42</f>
        <v>0</v>
      </c>
      <c r="AA42" s="104">
        <f>-'5C1AE_NobleMinds'!$R42</f>
        <v>-447301</v>
      </c>
      <c r="AB42" s="104">
        <f>-'5C1AF_JCFA-Laf'!$R42</f>
        <v>0</v>
      </c>
      <c r="AC42" s="104">
        <f>-'5C1AG_Collegiate'!$R42</f>
        <v>0</v>
      </c>
      <c r="AD42" s="104">
        <f>-'5C1AI_Harmony'!$R42</f>
        <v>-704959</v>
      </c>
      <c r="AE42" s="104">
        <f>-'5C1AJ_Athlos'!$R42</f>
        <v>-534548</v>
      </c>
      <c r="AF42" s="104">
        <f>-'5C1AK_NxtGen'!$R42</f>
        <v>0</v>
      </c>
      <c r="AG42" s="104">
        <f>-'5C1AL_RedRiver'!$R42</f>
        <v>0</v>
      </c>
      <c r="AH42" s="104">
        <f>-('5C2_LAVCA'!$R42+'5C2_LAVCA'!$S42)</f>
        <v>-398636</v>
      </c>
      <c r="AI42" s="104">
        <f>-('5C3_UnvView'!$R42+'5C3_UnvView'!$S42)</f>
        <v>-345757</v>
      </c>
      <c r="AJ42" s="103">
        <f t="shared" si="36"/>
        <v>-8114701</v>
      </c>
      <c r="AK42" s="103">
        <f t="shared" si="37"/>
        <v>197034968</v>
      </c>
      <c r="AL42" s="103">
        <f>ROUND(AK42/'8_2.1.21 SIS'!C42,0)</f>
        <v>4496</v>
      </c>
      <c r="AM42" s="105">
        <v>-51762</v>
      </c>
      <c r="AN42" s="104">
        <f t="shared" si="30"/>
        <v>0</v>
      </c>
      <c r="AO42" s="104">
        <f t="shared" si="31"/>
        <v>-51762</v>
      </c>
      <c r="AP42" s="104">
        <v>-4720800</v>
      </c>
      <c r="AQ42" s="104">
        <v>-579984</v>
      </c>
      <c r="AR42" s="105">
        <f t="shared" si="32"/>
        <v>-5300784</v>
      </c>
      <c r="AS42" s="103">
        <f t="shared" si="33"/>
        <v>191682422</v>
      </c>
      <c r="AT42" s="104">
        <f>VLOOKUP($A42,'4_Level 4'!$A$7:$AP$139,COLUMN('4_Level 4'!$E:$E),FALSE)</f>
        <v>525000</v>
      </c>
      <c r="AU42" s="104">
        <f>VLOOKUP($A42,'4_Level 4'!$A$7:$AP$139,COLUMN('4_Level 4'!$Q:$Q),FALSE)</f>
        <v>1191328</v>
      </c>
      <c r="AV42" s="104">
        <f>VLOOKUP($A42,'4_Level 4'!$A$7:$AP$139,COLUMN('4_Level 4'!$AC:$AC),FALSE)</f>
        <v>6312478</v>
      </c>
      <c r="AW42" s="104">
        <f>VLOOKUP($A42,'4_Level 4'!$A$7:$AP$139,COLUMN('4_Level 4'!$AO:$AO),FALSE)</f>
        <v>5049972</v>
      </c>
      <c r="AX42" s="103">
        <f t="shared" si="28"/>
        <v>204761200</v>
      </c>
      <c r="AY42" s="104">
        <v>140117328</v>
      </c>
      <c r="AZ42" s="104">
        <f t="shared" si="34"/>
        <v>64643872</v>
      </c>
      <c r="BA42" s="104">
        <f t="shared" si="38"/>
        <v>16160968</v>
      </c>
      <c r="BB42" s="104">
        <f>VLOOKUP($A42,'4_Level 4'!$A$7:$AP$139,COLUMN('4_Level 4'!$J:$J),FALSE)</f>
        <v>6000</v>
      </c>
      <c r="BC42" s="104">
        <f>VLOOKUP($A42,'4_Level 4'!$A$7:$AP$139,COLUMN('4_Level 4'!$L:$L),FALSE)</f>
        <v>1075385</v>
      </c>
      <c r="BD42" s="104">
        <f>VLOOKUP($A42,'4_Level 4'!$A$7:$AP$139,COLUMN('4_Level 4'!$M:$M),FALSE)</f>
        <v>0</v>
      </c>
      <c r="BE42" s="103">
        <f t="shared" si="35"/>
        <v>205842585</v>
      </c>
    </row>
    <row r="43" spans="1:58" ht="15.6" customHeight="1" x14ac:dyDescent="0.2">
      <c r="A43" s="364">
        <v>37</v>
      </c>
      <c r="B43" s="365" t="s">
        <v>41</v>
      </c>
      <c r="C43" s="366">
        <f>'3_Levels 1&amp;2'!AP43</f>
        <v>116904598</v>
      </c>
      <c r="D43" s="366">
        <v>0</v>
      </c>
      <c r="E43" s="366">
        <f>-'5C1A_Madison'!$R43</f>
        <v>0</v>
      </c>
      <c r="F43" s="366">
        <f>-'5C1B_DArbonne'!$R43</f>
        <v>-38952</v>
      </c>
      <c r="G43" s="366">
        <f>-'5C1C_IntlHigh'!$R43</f>
        <v>0</v>
      </c>
      <c r="H43" s="366">
        <f>-'5C1D_NOMMA'!$R43</f>
        <v>0</v>
      </c>
      <c r="I43" s="366">
        <f>-'5C1E_LFNO'!$R43</f>
        <v>0</v>
      </c>
      <c r="J43" s="366">
        <f>-'5C1F_LCCharter'!$R43</f>
        <v>0</v>
      </c>
      <c r="K43" s="366">
        <f>-'5C1G_JSClark'!$R43</f>
        <v>0</v>
      </c>
      <c r="L43" s="366">
        <f>-'5C1H_Southwest'!$R43</f>
        <v>0</v>
      </c>
      <c r="M43" s="366">
        <f>-'5C1I_LAKey'!$R43</f>
        <v>0</v>
      </c>
      <c r="N43" s="366">
        <f>-'5C1J_JCFAEast'!$R43</f>
        <v>-5851</v>
      </c>
      <c r="O43" s="366">
        <f>-'5C1M_GEOMidCity'!$R43</f>
        <v>0</v>
      </c>
      <c r="P43" s="366">
        <f>-'5C1N_Delta'!$R43</f>
        <v>-5851</v>
      </c>
      <c r="Q43" s="366">
        <f>-'5C1O_Impact'!$R43</f>
        <v>-5851</v>
      </c>
      <c r="R43" s="366">
        <f>-'5C1Q_Advantage'!$R43</f>
        <v>0</v>
      </c>
      <c r="S43" s="366">
        <f>-'5C1R_Iberville'!$R43</f>
        <v>0</v>
      </c>
      <c r="T43" s="366">
        <f>-'5C1S_LCColPrep'!$R43</f>
        <v>0</v>
      </c>
      <c r="U43" s="366">
        <f>-'5C1T_Northeast'!$R43</f>
        <v>0</v>
      </c>
      <c r="V43" s="366">
        <f>-'5C1U_AcadianaRen'!$R43</f>
        <v>0</v>
      </c>
      <c r="W43" s="366">
        <f>-'5C1V_LafRen'!$R43</f>
        <v>0</v>
      </c>
      <c r="X43" s="366">
        <f>-'5C1W_Willow'!$R43</f>
        <v>0</v>
      </c>
      <c r="Y43" s="366">
        <f>-'5C1Y_GEOPrep'!$R43</f>
        <v>0</v>
      </c>
      <c r="Z43" s="366">
        <f>-'5C1Z_LincolnPrep'!$R43</f>
        <v>-76864</v>
      </c>
      <c r="AA43" s="366">
        <f>-'5C1AE_NobleMinds'!$R43</f>
        <v>0</v>
      </c>
      <c r="AB43" s="366">
        <f>-'5C1AF_JCFA-Laf'!$R43</f>
        <v>0</v>
      </c>
      <c r="AC43" s="366">
        <f>-'5C1AG_Collegiate'!$R43</f>
        <v>0</v>
      </c>
      <c r="AD43" s="366">
        <f>-'5C1AI_Harmony'!$R43</f>
        <v>0</v>
      </c>
      <c r="AE43" s="366">
        <f>-'5C1AJ_Athlos'!$R43</f>
        <v>0</v>
      </c>
      <c r="AF43" s="366">
        <f>-'5C1AK_NxtGen'!$R43</f>
        <v>0</v>
      </c>
      <c r="AG43" s="366">
        <f>-'5C1AL_RedRiver'!$R43</f>
        <v>0</v>
      </c>
      <c r="AH43" s="366">
        <f>-('5C2_LAVCA'!$R43+'5C2_LAVCA'!$S43)</f>
        <v>-434196</v>
      </c>
      <c r="AI43" s="366">
        <f>-('5C3_UnvView'!$R43+'5C3_UnvView'!$S43)</f>
        <v>-584993</v>
      </c>
      <c r="AJ43" s="367">
        <f t="shared" si="36"/>
        <v>-1152558</v>
      </c>
      <c r="AK43" s="367">
        <f t="shared" si="37"/>
        <v>115752040</v>
      </c>
      <c r="AL43" s="367">
        <f>ROUND(AK43/'8_2.1.21 SIS'!C43,0)</f>
        <v>6447</v>
      </c>
      <c r="AM43" s="368">
        <v>-17328</v>
      </c>
      <c r="AN43" s="366">
        <f t="shared" si="30"/>
        <v>0</v>
      </c>
      <c r="AO43" s="366">
        <f t="shared" si="31"/>
        <v>-17328</v>
      </c>
      <c r="AP43" s="366">
        <v>-1308741</v>
      </c>
      <c r="AQ43" s="366">
        <v>-232092</v>
      </c>
      <c r="AR43" s="368">
        <f t="shared" si="32"/>
        <v>-1540833</v>
      </c>
      <c r="AS43" s="367">
        <f t="shared" si="33"/>
        <v>114193879</v>
      </c>
      <c r="AT43" s="366">
        <f>VLOOKUP($A43,'4_Level 4'!$A$7:$AP$139,COLUMN('4_Level 4'!$E:$E),FALSE)</f>
        <v>0</v>
      </c>
      <c r="AU43" s="366">
        <f>VLOOKUP($A43,'4_Level 4'!$A$7:$AP$139,COLUMN('4_Level 4'!$Q:$Q),FALSE)</f>
        <v>482561</v>
      </c>
      <c r="AV43" s="366">
        <f>VLOOKUP($A43,'4_Level 4'!$A$7:$AP$139,COLUMN('4_Level 4'!$AC:$AC),FALSE)</f>
        <v>2570841</v>
      </c>
      <c r="AW43" s="366">
        <f>VLOOKUP($A43,'4_Level 4'!$A$7:$AP$139,COLUMN('4_Level 4'!$AO:$AO),FALSE)</f>
        <v>2056674</v>
      </c>
      <c r="AX43" s="367">
        <f t="shared" si="28"/>
        <v>119303955</v>
      </c>
      <c r="AY43" s="366">
        <v>80837440</v>
      </c>
      <c r="AZ43" s="366">
        <f t="shared" si="34"/>
        <v>38466515</v>
      </c>
      <c r="BA43" s="366">
        <f t="shared" si="38"/>
        <v>9616629</v>
      </c>
      <c r="BB43" s="366">
        <f>VLOOKUP($A43,'4_Level 4'!$A$7:$AP$139,COLUMN('4_Level 4'!$J:$J),FALSE)</f>
        <v>0</v>
      </c>
      <c r="BC43" s="366">
        <f>VLOOKUP($A43,'4_Level 4'!$A$7:$AP$139,COLUMN('4_Level 4'!$L:$L),FALSE)</f>
        <v>356439</v>
      </c>
      <c r="BD43" s="366">
        <f>VLOOKUP($A43,'4_Level 4'!$A$7:$AP$139,COLUMN('4_Level 4'!$M:$M),FALSE)</f>
        <v>0</v>
      </c>
      <c r="BE43" s="367">
        <f t="shared" si="35"/>
        <v>119660394</v>
      </c>
      <c r="BF43" s="1198"/>
    </row>
    <row r="44" spans="1:58" ht="15.6" customHeight="1" x14ac:dyDescent="0.2">
      <c r="A44" s="364">
        <v>38</v>
      </c>
      <c r="B44" s="365" t="s">
        <v>42</v>
      </c>
      <c r="C44" s="366">
        <f>'3_Levels 1&amp;2'!AP44</f>
        <v>10721602</v>
      </c>
      <c r="D44" s="366">
        <v>0</v>
      </c>
      <c r="E44" s="366">
        <f>-'5C1A_Madison'!$R44</f>
        <v>0</v>
      </c>
      <c r="F44" s="366">
        <f>-'5C1B_DArbonne'!$R44</f>
        <v>0</v>
      </c>
      <c r="G44" s="366">
        <f>-'5C1C_IntlHigh'!$R44</f>
        <v>0</v>
      </c>
      <c r="H44" s="366">
        <f>-'5C1D_NOMMA'!$R44</f>
        <v>-39925</v>
      </c>
      <c r="I44" s="366">
        <f>-'5C1E_LFNO'!$R44</f>
        <v>-6793</v>
      </c>
      <c r="J44" s="366">
        <f>-'5C1F_LCCharter'!$R44</f>
        <v>0</v>
      </c>
      <c r="K44" s="366">
        <f>-'5C1G_JSClark'!$R44</f>
        <v>0</v>
      </c>
      <c r="L44" s="366">
        <f>-'5C1H_Southwest'!$R44</f>
        <v>0</v>
      </c>
      <c r="M44" s="366">
        <f>-'5C1I_LAKey'!$R44</f>
        <v>0</v>
      </c>
      <c r="N44" s="366">
        <f>-'5C1J_JCFAEast'!$R44</f>
        <v>-2324</v>
      </c>
      <c r="O44" s="366">
        <f>-'5C1M_GEOMidCity'!$R44</f>
        <v>0</v>
      </c>
      <c r="P44" s="366">
        <f>-'5C1N_Delta'!$R44</f>
        <v>0</v>
      </c>
      <c r="Q44" s="366">
        <f>-'5C1O_Impact'!$R44</f>
        <v>0</v>
      </c>
      <c r="R44" s="366">
        <f>-'5C1Q_Advantage'!$R44</f>
        <v>0</v>
      </c>
      <c r="S44" s="366">
        <f>-'5C1R_Iberville'!$R44</f>
        <v>0</v>
      </c>
      <c r="T44" s="366">
        <f>-'5C1S_LCColPrep'!$R44</f>
        <v>0</v>
      </c>
      <c r="U44" s="366">
        <f>-'5C1T_Northeast'!$R44</f>
        <v>0</v>
      </c>
      <c r="V44" s="366">
        <f>-'5C1U_AcadianaRen'!$R44</f>
        <v>0</v>
      </c>
      <c r="W44" s="366">
        <f>-'5C1V_LafRen'!$R44</f>
        <v>0</v>
      </c>
      <c r="X44" s="366">
        <f>-'5C1W_Willow'!$R44</f>
        <v>0</v>
      </c>
      <c r="Y44" s="366">
        <f>-'5C1Y_GEOPrep'!$R44</f>
        <v>0</v>
      </c>
      <c r="Z44" s="366">
        <f>-'5C1Z_LincolnPrep'!$R44</f>
        <v>0</v>
      </c>
      <c r="AA44" s="366">
        <f>-'5C1AE_NobleMinds'!$R44</f>
        <v>0</v>
      </c>
      <c r="AB44" s="366">
        <f>-'5C1AF_JCFA-Laf'!$R44</f>
        <v>0</v>
      </c>
      <c r="AC44" s="366">
        <f>-'5C1AG_Collegiate'!$R44</f>
        <v>0</v>
      </c>
      <c r="AD44" s="366">
        <f>-'5C1AI_Harmony'!$R44</f>
        <v>-2485</v>
      </c>
      <c r="AE44" s="366">
        <f>-'5C1AJ_Athlos'!$R44</f>
        <v>-19880</v>
      </c>
      <c r="AF44" s="366">
        <f>-'5C1AK_NxtGen'!$R44</f>
        <v>0</v>
      </c>
      <c r="AG44" s="366">
        <f>-'5C1AL_RedRiver'!$R44</f>
        <v>0</v>
      </c>
      <c r="AH44" s="366">
        <f>-('5C2_LAVCA'!$R44+'5C2_LAVCA'!$S44)</f>
        <v>-23851</v>
      </c>
      <c r="AI44" s="366">
        <f>-('5C3_UnvView'!$R44+'5C3_UnvView'!$S44)</f>
        <v>-37179</v>
      </c>
      <c r="AJ44" s="367">
        <f t="shared" si="36"/>
        <v>-132437</v>
      </c>
      <c r="AK44" s="367">
        <f t="shared" si="37"/>
        <v>10589165</v>
      </c>
      <c r="AL44" s="367">
        <f>ROUND(AK44/'8_2.1.21 SIS'!C44,0)</f>
        <v>2820</v>
      </c>
      <c r="AM44" s="368">
        <v>-2786</v>
      </c>
      <c r="AN44" s="366">
        <f t="shared" si="30"/>
        <v>0</v>
      </c>
      <c r="AO44" s="366">
        <f t="shared" si="31"/>
        <v>-2786</v>
      </c>
      <c r="AP44" s="366">
        <v>-411720</v>
      </c>
      <c r="AQ44" s="366">
        <v>-8460</v>
      </c>
      <c r="AR44" s="368">
        <f t="shared" si="32"/>
        <v>-420180</v>
      </c>
      <c r="AS44" s="367">
        <f t="shared" si="33"/>
        <v>10166199</v>
      </c>
      <c r="AT44" s="366">
        <f>VLOOKUP($A44,'4_Level 4'!$A$7:$AP$139,COLUMN('4_Level 4'!$E:$E),FALSE)</f>
        <v>0</v>
      </c>
      <c r="AU44" s="366">
        <f>VLOOKUP($A44,'4_Level 4'!$A$7:$AP$139,COLUMN('4_Level 4'!$Q:$Q),FALSE)</f>
        <v>109150</v>
      </c>
      <c r="AV44" s="366">
        <f>VLOOKUP($A44,'4_Level 4'!$A$7:$AP$139,COLUMN('4_Level 4'!$AC:$AC),FALSE)</f>
        <v>624945</v>
      </c>
      <c r="AW44" s="366">
        <f>VLOOKUP($A44,'4_Level 4'!$A$7:$AP$139,COLUMN('4_Level 4'!$AO:$AO),FALSE)</f>
        <v>499956</v>
      </c>
      <c r="AX44" s="367">
        <f t="shared" si="28"/>
        <v>11400250</v>
      </c>
      <c r="AY44" s="366">
        <v>7889672</v>
      </c>
      <c r="AZ44" s="366">
        <f t="shared" si="34"/>
        <v>3510578</v>
      </c>
      <c r="BA44" s="366">
        <f t="shared" si="38"/>
        <v>877645</v>
      </c>
      <c r="BB44" s="366">
        <f>VLOOKUP($A44,'4_Level 4'!$A$7:$AP$139,COLUMN('4_Level 4'!$J:$J),FALSE)</f>
        <v>0</v>
      </c>
      <c r="BC44" s="366">
        <f>VLOOKUP($A44,'4_Level 4'!$A$7:$AP$139,COLUMN('4_Level 4'!$L:$L),FALSE)</f>
        <v>25000</v>
      </c>
      <c r="BD44" s="366">
        <f>VLOOKUP($A44,'4_Level 4'!$A$7:$AP$139,COLUMN('4_Level 4'!$M:$M),FALSE)</f>
        <v>0</v>
      </c>
      <c r="BE44" s="367">
        <f t="shared" si="35"/>
        <v>11425250</v>
      </c>
      <c r="BF44" s="1198"/>
    </row>
    <row r="45" spans="1:58" ht="15.6" customHeight="1" x14ac:dyDescent="0.2">
      <c r="A45" s="364">
        <v>39</v>
      </c>
      <c r="B45" s="365" t="s">
        <v>43</v>
      </c>
      <c r="C45" s="366">
        <f>'3_Levels 1&amp;2'!AP45</f>
        <v>10003571</v>
      </c>
      <c r="D45" s="366">
        <v>0</v>
      </c>
      <c r="E45" s="366">
        <f>-'5C1A_Madison'!$R45</f>
        <v>0</v>
      </c>
      <c r="F45" s="366">
        <f>-'5C1B_DArbonne'!$R45</f>
        <v>0</v>
      </c>
      <c r="G45" s="366">
        <f>-'5C1C_IntlHigh'!$R45</f>
        <v>0</v>
      </c>
      <c r="H45" s="366">
        <f>-'5C1D_NOMMA'!$R45</f>
        <v>0</v>
      </c>
      <c r="I45" s="366">
        <f>-'5C1E_LFNO'!$R45</f>
        <v>0</v>
      </c>
      <c r="J45" s="366">
        <f>-'5C1F_LCCharter'!$R45</f>
        <v>0</v>
      </c>
      <c r="K45" s="366">
        <f>-'5C1G_JSClark'!$R45</f>
        <v>0</v>
      </c>
      <c r="L45" s="366">
        <f>-'5C1H_Southwest'!$R45</f>
        <v>0</v>
      </c>
      <c r="M45" s="366">
        <f>-'5C1I_LAKey'!$R45</f>
        <v>-38024</v>
      </c>
      <c r="N45" s="366">
        <f>-'5C1J_JCFAEast'!$R45</f>
        <v>0</v>
      </c>
      <c r="O45" s="366">
        <f>-'5C1M_GEOMidCity'!$R45</f>
        <v>0</v>
      </c>
      <c r="P45" s="366">
        <f>-'5C1N_Delta'!$R45</f>
        <v>0</v>
      </c>
      <c r="Q45" s="366">
        <f>-'5C1O_Impact'!$R45</f>
        <v>0</v>
      </c>
      <c r="R45" s="366">
        <f>-'5C1Q_Advantage'!$R45</f>
        <v>-13078</v>
      </c>
      <c r="S45" s="366">
        <f>-'5C1R_Iberville'!$R45</f>
        <v>0</v>
      </c>
      <c r="T45" s="366">
        <f>-'5C1S_LCColPrep'!$R45</f>
        <v>0</v>
      </c>
      <c r="U45" s="366">
        <f>-'5C1T_Northeast'!$R45</f>
        <v>0</v>
      </c>
      <c r="V45" s="366">
        <f>-'5C1U_AcadianaRen'!$R45</f>
        <v>0</v>
      </c>
      <c r="W45" s="366">
        <f>-'5C1V_LafRen'!$R45</f>
        <v>0</v>
      </c>
      <c r="X45" s="366">
        <f>-'5C1W_Willow'!$R45</f>
        <v>0</v>
      </c>
      <c r="Y45" s="366">
        <f>-'5C1Y_GEOPrep'!$R45</f>
        <v>0</v>
      </c>
      <c r="Z45" s="366">
        <f>-'5C1Z_LincolnPrep'!$R45</f>
        <v>0</v>
      </c>
      <c r="AA45" s="366">
        <f>-'5C1AE_NobleMinds'!$R45</f>
        <v>0</v>
      </c>
      <c r="AB45" s="366">
        <f>-'5C1AF_JCFA-Laf'!$R45</f>
        <v>0</v>
      </c>
      <c r="AC45" s="366">
        <f>-'5C1AG_Collegiate'!$R45</f>
        <v>0</v>
      </c>
      <c r="AD45" s="366">
        <f>-'5C1AI_Harmony'!$R45</f>
        <v>0</v>
      </c>
      <c r="AE45" s="366">
        <f>-'5C1AJ_Athlos'!$R45</f>
        <v>0</v>
      </c>
      <c r="AF45" s="366">
        <f>-'5C1AK_NxtGen'!$R45</f>
        <v>0</v>
      </c>
      <c r="AG45" s="366">
        <f>-'5C1AL_RedRiver'!$R45</f>
        <v>0</v>
      </c>
      <c r="AH45" s="366">
        <f>-('5C2_LAVCA'!$R45+'5C2_LAVCA'!$S45)</f>
        <v>-42263</v>
      </c>
      <c r="AI45" s="366">
        <f>-('5C3_UnvView'!$R45+'5C3_UnvView'!$S45)</f>
        <v>-75136</v>
      </c>
      <c r="AJ45" s="367">
        <f t="shared" si="36"/>
        <v>-168501</v>
      </c>
      <c r="AK45" s="367">
        <f t="shared" si="37"/>
        <v>9835070</v>
      </c>
      <c r="AL45" s="367">
        <f>ROUND(AK45/'8_2.1.21 SIS'!C45,0)</f>
        <v>3901</v>
      </c>
      <c r="AM45" s="368">
        <v>-11469</v>
      </c>
      <c r="AN45" s="366">
        <f t="shared" si="30"/>
        <v>0</v>
      </c>
      <c r="AO45" s="366">
        <f t="shared" si="31"/>
        <v>-11469</v>
      </c>
      <c r="AP45" s="366">
        <v>-159941</v>
      </c>
      <c r="AQ45" s="366">
        <v>11703</v>
      </c>
      <c r="AR45" s="368">
        <f t="shared" si="32"/>
        <v>-148238</v>
      </c>
      <c r="AS45" s="367">
        <f t="shared" si="33"/>
        <v>9675363</v>
      </c>
      <c r="AT45" s="366">
        <f>VLOOKUP($A45,'4_Level 4'!$A$7:$AP$139,COLUMN('4_Level 4'!$E:$E),FALSE)</f>
        <v>84000</v>
      </c>
      <c r="AU45" s="366">
        <f>VLOOKUP($A45,'4_Level 4'!$A$7:$AP$139,COLUMN('4_Level 4'!$Q:$Q),FALSE)</f>
        <v>65077</v>
      </c>
      <c r="AV45" s="366">
        <f>VLOOKUP($A45,'4_Level 4'!$A$7:$AP$139,COLUMN('4_Level 4'!$AC:$AC),FALSE)</f>
        <v>216699</v>
      </c>
      <c r="AW45" s="366">
        <f>VLOOKUP($A45,'4_Level 4'!$A$7:$AP$139,COLUMN('4_Level 4'!$AO:$AO),FALSE)</f>
        <v>173360</v>
      </c>
      <c r="AX45" s="367">
        <f t="shared" si="28"/>
        <v>10214499</v>
      </c>
      <c r="AY45" s="366">
        <v>6979664</v>
      </c>
      <c r="AZ45" s="366">
        <f t="shared" si="34"/>
        <v>3234835</v>
      </c>
      <c r="BA45" s="366">
        <f t="shared" si="38"/>
        <v>808709</v>
      </c>
      <c r="BB45" s="366">
        <f>VLOOKUP($A45,'4_Level 4'!$A$7:$AP$139,COLUMN('4_Level 4'!$J:$J),FALSE)</f>
        <v>0</v>
      </c>
      <c r="BC45" s="366">
        <f>VLOOKUP($A45,'4_Level 4'!$A$7:$AP$139,COLUMN('4_Level 4'!$L:$L),FALSE)</f>
        <v>94472</v>
      </c>
      <c r="BD45" s="366">
        <f>VLOOKUP($A45,'4_Level 4'!$A$7:$AP$139,COLUMN('4_Level 4'!$M:$M),FALSE)</f>
        <v>0</v>
      </c>
      <c r="BE45" s="367">
        <f t="shared" si="35"/>
        <v>10308971</v>
      </c>
      <c r="BF45" s="1198"/>
    </row>
    <row r="46" spans="1:58" ht="15.6" customHeight="1" x14ac:dyDescent="0.2">
      <c r="A46" s="369">
        <v>40</v>
      </c>
      <c r="B46" s="370" t="s">
        <v>44</v>
      </c>
      <c r="C46" s="371">
        <f>'3_Levels 1&amp;2'!AP46</f>
        <v>130655362</v>
      </c>
      <c r="D46" s="371">
        <v>0</v>
      </c>
      <c r="E46" s="371">
        <f>-'5C1A_Madison'!$R46</f>
        <v>0</v>
      </c>
      <c r="F46" s="371">
        <f>-'5C1B_DArbonne'!$R46</f>
        <v>0</v>
      </c>
      <c r="G46" s="371">
        <f>-'5C1C_IntlHigh'!$R46</f>
        <v>0</v>
      </c>
      <c r="H46" s="371">
        <f>-'5C1D_NOMMA'!$R46</f>
        <v>0</v>
      </c>
      <c r="I46" s="371">
        <f>-'5C1E_LFNO'!$R46</f>
        <v>0</v>
      </c>
      <c r="J46" s="371">
        <f>-'5C1F_LCCharter'!$R46</f>
        <v>0</v>
      </c>
      <c r="K46" s="371">
        <f>-'5C1G_JSClark'!$R46</f>
        <v>0</v>
      </c>
      <c r="L46" s="371">
        <f>-'5C1H_Southwest'!$R46</f>
        <v>0</v>
      </c>
      <c r="M46" s="371">
        <f>-'5C1I_LAKey'!$R46</f>
        <v>0</v>
      </c>
      <c r="N46" s="371">
        <f>-'5C1J_JCFAEast'!$R46</f>
        <v>0</v>
      </c>
      <c r="O46" s="371">
        <f>-'5C1M_GEOMidCity'!$R46</f>
        <v>0</v>
      </c>
      <c r="P46" s="371">
        <f>-'5C1N_Delta'!$R46</f>
        <v>0</v>
      </c>
      <c r="Q46" s="371">
        <f>-'5C1O_Impact'!$R46</f>
        <v>0</v>
      </c>
      <c r="R46" s="371">
        <f>-'5C1Q_Advantage'!$R46</f>
        <v>0</v>
      </c>
      <c r="S46" s="371">
        <f>-'5C1R_Iberville'!$R46</f>
        <v>0</v>
      </c>
      <c r="T46" s="371">
        <f>-'5C1S_LCColPrep'!$R46</f>
        <v>0</v>
      </c>
      <c r="U46" s="371">
        <f>-'5C1T_Northeast'!$R46</f>
        <v>0</v>
      </c>
      <c r="V46" s="371">
        <f>-'5C1U_AcadianaRen'!$R46</f>
        <v>0</v>
      </c>
      <c r="W46" s="371">
        <f>-'5C1V_LafRen'!$R46</f>
        <v>0</v>
      </c>
      <c r="X46" s="371">
        <f>-'5C1W_Willow'!$R46</f>
        <v>0</v>
      </c>
      <c r="Y46" s="371">
        <f>-'5C1Y_GEOPrep'!$R46</f>
        <v>0</v>
      </c>
      <c r="Z46" s="371">
        <f>-'5C1Z_LincolnPrep'!$R46</f>
        <v>0</v>
      </c>
      <c r="AA46" s="642">
        <f>-'5C1AE_NobleMinds'!$R46</f>
        <v>0</v>
      </c>
      <c r="AB46" s="642">
        <f>-'5C1AF_JCFA-Laf'!$R46</f>
        <v>0</v>
      </c>
      <c r="AC46" s="642">
        <f>-'5C1AG_Collegiate'!$R46</f>
        <v>0</v>
      </c>
      <c r="AD46" s="921">
        <f>-'5C1AI_Harmony'!$R46</f>
        <v>0</v>
      </c>
      <c r="AE46" s="921">
        <f>-'5C1AJ_Athlos'!$R46</f>
        <v>0</v>
      </c>
      <c r="AF46" s="1156">
        <f>-'5C1AK_NxtGen'!$R46</f>
        <v>0</v>
      </c>
      <c r="AG46" s="1156">
        <f>-'5C1AL_RedRiver'!$R46</f>
        <v>0</v>
      </c>
      <c r="AH46" s="371">
        <f>-('5C2_LAVCA'!$R46+'5C2_LAVCA'!$S46)</f>
        <v>-340194</v>
      </c>
      <c r="AI46" s="371">
        <f>-('5C3_UnvView'!$R46+'5C3_UnvView'!$S46)</f>
        <v>-457824</v>
      </c>
      <c r="AJ46" s="372">
        <f t="shared" si="36"/>
        <v>-798018</v>
      </c>
      <c r="AK46" s="372">
        <f t="shared" si="37"/>
        <v>129857344</v>
      </c>
      <c r="AL46" s="372">
        <f>ROUND(AK46/'8_2.1.21 SIS'!C46,0)</f>
        <v>6117</v>
      </c>
      <c r="AM46" s="373">
        <v>-110269</v>
      </c>
      <c r="AN46" s="371">
        <f t="shared" si="30"/>
        <v>0</v>
      </c>
      <c r="AO46" s="371">
        <f t="shared" si="31"/>
        <v>-110269</v>
      </c>
      <c r="AP46" s="371">
        <v>-3131904</v>
      </c>
      <c r="AQ46" s="371">
        <v>-131516</v>
      </c>
      <c r="AR46" s="373">
        <f t="shared" si="32"/>
        <v>-3263420</v>
      </c>
      <c r="AS46" s="372">
        <f t="shared" si="33"/>
        <v>126483655</v>
      </c>
      <c r="AT46" s="371">
        <f>VLOOKUP($A46,'4_Level 4'!$A$7:$AP$139,COLUMN('4_Level 4'!$E:$E),FALSE)</f>
        <v>0</v>
      </c>
      <c r="AU46" s="371">
        <f>VLOOKUP($A46,'4_Level 4'!$A$7:$AP$139,COLUMN('4_Level 4'!$Q:$Q),FALSE)</f>
        <v>582212</v>
      </c>
      <c r="AV46" s="1156">
        <f>VLOOKUP($A46,'4_Level 4'!$A$7:$AP$139,COLUMN('4_Level 4'!$AC:$AC),FALSE)</f>
        <v>3185493</v>
      </c>
      <c r="AW46" s="1156">
        <f>VLOOKUP($A46,'4_Level 4'!$A$7:$AP$139,COLUMN('4_Level 4'!$AO:$AO),FALSE)</f>
        <v>2548395</v>
      </c>
      <c r="AX46" s="372">
        <f t="shared" si="28"/>
        <v>132799755</v>
      </c>
      <c r="AY46" s="371">
        <v>90751808</v>
      </c>
      <c r="AZ46" s="371">
        <f t="shared" si="34"/>
        <v>42047947</v>
      </c>
      <c r="BA46" s="371">
        <f t="shared" si="38"/>
        <v>10511987</v>
      </c>
      <c r="BB46" s="371">
        <f>VLOOKUP($A46,'4_Level 4'!$A$7:$AP$139,COLUMN('4_Level 4'!$J:$J),FALSE)</f>
        <v>0</v>
      </c>
      <c r="BC46" s="371">
        <f>VLOOKUP($A46,'4_Level 4'!$A$7:$AP$139,COLUMN('4_Level 4'!$L:$L),FALSE)</f>
        <v>794577</v>
      </c>
      <c r="BD46" s="371">
        <f>VLOOKUP($A46,'4_Level 4'!$A$7:$AP$139,COLUMN('4_Level 4'!$M:$M),FALSE)</f>
        <v>0</v>
      </c>
      <c r="BE46" s="372">
        <f t="shared" si="35"/>
        <v>133594332</v>
      </c>
    </row>
    <row r="47" spans="1:58" ht="15.6" customHeight="1" x14ac:dyDescent="0.2">
      <c r="A47" s="362">
        <v>41</v>
      </c>
      <c r="B47" s="363" t="s">
        <v>45</v>
      </c>
      <c r="C47" s="104">
        <f>'3_Levels 1&amp;2'!AP47</f>
        <v>4350944</v>
      </c>
      <c r="D47" s="104">
        <v>0</v>
      </c>
      <c r="E47" s="104">
        <f>-'5C1A_Madison'!$R47</f>
        <v>0</v>
      </c>
      <c r="F47" s="104">
        <f>-'5C1B_DArbonne'!$R47</f>
        <v>0</v>
      </c>
      <c r="G47" s="104">
        <f>-'5C1C_IntlHigh'!$R47</f>
        <v>0</v>
      </c>
      <c r="H47" s="104">
        <f>-'5C1D_NOMMA'!$R47</f>
        <v>0</v>
      </c>
      <c r="I47" s="104">
        <f>-'5C1E_LFNO'!$R47</f>
        <v>0</v>
      </c>
      <c r="J47" s="104">
        <f>-'5C1F_LCCharter'!$R47</f>
        <v>0</v>
      </c>
      <c r="K47" s="104">
        <f>-'5C1G_JSClark'!$R47</f>
        <v>0</v>
      </c>
      <c r="L47" s="104">
        <f>-'5C1H_Southwest'!$R47</f>
        <v>0</v>
      </c>
      <c r="M47" s="104">
        <f>-'5C1I_LAKey'!$R47</f>
        <v>0</v>
      </c>
      <c r="N47" s="104">
        <f>-'5C1J_JCFAEast'!$R47</f>
        <v>0</v>
      </c>
      <c r="O47" s="104">
        <f>-'5C1M_GEOMidCity'!$R47</f>
        <v>0</v>
      </c>
      <c r="P47" s="104">
        <f>-'5C1N_Delta'!$R47</f>
        <v>0</v>
      </c>
      <c r="Q47" s="104">
        <f>-'5C1O_Impact'!$R47</f>
        <v>0</v>
      </c>
      <c r="R47" s="104">
        <f>-'5C1Q_Advantage'!$R47</f>
        <v>0</v>
      </c>
      <c r="S47" s="104">
        <f>-'5C1R_Iberville'!$R47</f>
        <v>0</v>
      </c>
      <c r="T47" s="104">
        <f>-'5C1S_LCColPrep'!$R47</f>
        <v>0</v>
      </c>
      <c r="U47" s="104">
        <f>-'5C1T_Northeast'!$R47</f>
        <v>0</v>
      </c>
      <c r="V47" s="104">
        <f>-'5C1U_AcadianaRen'!$R47</f>
        <v>0</v>
      </c>
      <c r="W47" s="104">
        <f>-'5C1V_LafRen'!$R47</f>
        <v>0</v>
      </c>
      <c r="X47" s="104">
        <f>-'5C1W_Willow'!$R47</f>
        <v>0</v>
      </c>
      <c r="Y47" s="104">
        <f>-'5C1Y_GEOPrep'!$R47</f>
        <v>0</v>
      </c>
      <c r="Z47" s="104">
        <f>-'5C1Z_LincolnPrep'!$R47</f>
        <v>0</v>
      </c>
      <c r="AA47" s="104">
        <f>-'5C1AE_NobleMinds'!$R47</f>
        <v>0</v>
      </c>
      <c r="AB47" s="104">
        <f>-'5C1AF_JCFA-Laf'!$R47</f>
        <v>0</v>
      </c>
      <c r="AC47" s="104">
        <f>-'5C1AG_Collegiate'!$R47</f>
        <v>0</v>
      </c>
      <c r="AD47" s="104">
        <f>-'5C1AI_Harmony'!$R47</f>
        <v>0</v>
      </c>
      <c r="AE47" s="104">
        <f>-'5C1AJ_Athlos'!$R47</f>
        <v>0</v>
      </c>
      <c r="AF47" s="104">
        <f>-'5C1AK_NxtGen'!$R47</f>
        <v>0</v>
      </c>
      <c r="AG47" s="104">
        <f>-'5C1AL_RedRiver'!$R47</f>
        <v>0</v>
      </c>
      <c r="AH47" s="104">
        <f>-('5C2_LAVCA'!$R47+'5C2_LAVCA'!$S47)</f>
        <v>-8846</v>
      </c>
      <c r="AI47" s="104">
        <f>-('5C3_UnvView'!$R47+'5C3_UnvView'!$S47)</f>
        <v>-6110</v>
      </c>
      <c r="AJ47" s="103">
        <f t="shared" si="36"/>
        <v>-14956</v>
      </c>
      <c r="AK47" s="103">
        <f t="shared" si="37"/>
        <v>4335988</v>
      </c>
      <c r="AL47" s="103">
        <f>ROUND(AK47/'8_2.1.21 SIS'!C47,0)</f>
        <v>3491</v>
      </c>
      <c r="AM47" s="105">
        <v>1387</v>
      </c>
      <c r="AN47" s="104">
        <f t="shared" si="30"/>
        <v>1387</v>
      </c>
      <c r="AO47" s="104">
        <f t="shared" si="31"/>
        <v>0</v>
      </c>
      <c r="AP47" s="104">
        <v>-209460</v>
      </c>
      <c r="AQ47" s="104">
        <v>-38401</v>
      </c>
      <c r="AR47" s="105">
        <f t="shared" si="32"/>
        <v>-247861</v>
      </c>
      <c r="AS47" s="103">
        <f t="shared" si="33"/>
        <v>4089514</v>
      </c>
      <c r="AT47" s="104">
        <f>VLOOKUP($A47,'4_Level 4'!$A$7:$AP$139,COLUMN('4_Level 4'!$E:$E),FALSE)</f>
        <v>0</v>
      </c>
      <c r="AU47" s="104">
        <f>VLOOKUP($A47,'4_Level 4'!$A$7:$AP$139,COLUMN('4_Level 4'!$Q:$Q),FALSE)</f>
        <v>35636</v>
      </c>
      <c r="AV47" s="104">
        <f>VLOOKUP($A47,'4_Level 4'!$A$7:$AP$139,COLUMN('4_Level 4'!$AC:$AC),FALSE)</f>
        <v>227929</v>
      </c>
      <c r="AW47" s="104">
        <f>VLOOKUP($A47,'4_Level 4'!$A$7:$AP$139,COLUMN('4_Level 4'!$AO:$AO),FALSE)</f>
        <v>182343</v>
      </c>
      <c r="AX47" s="103">
        <f t="shared" si="28"/>
        <v>4535422</v>
      </c>
      <c r="AY47" s="104">
        <v>3191808</v>
      </c>
      <c r="AZ47" s="104">
        <f t="shared" si="34"/>
        <v>1343614</v>
      </c>
      <c r="BA47" s="104">
        <f t="shared" si="38"/>
        <v>335904</v>
      </c>
      <c r="BB47" s="104">
        <f>VLOOKUP($A47,'4_Level 4'!$A$7:$AP$139,COLUMN('4_Level 4'!$J:$J),FALSE)</f>
        <v>0</v>
      </c>
      <c r="BC47" s="104">
        <f>VLOOKUP($A47,'4_Level 4'!$A$7:$AP$139,COLUMN('4_Level 4'!$L:$L),FALSE)</f>
        <v>64347</v>
      </c>
      <c r="BD47" s="104">
        <f>VLOOKUP($A47,'4_Level 4'!$A$7:$AP$139,COLUMN('4_Level 4'!$M:$M),FALSE)</f>
        <v>0</v>
      </c>
      <c r="BE47" s="103">
        <f t="shared" si="35"/>
        <v>4599769</v>
      </c>
    </row>
    <row r="48" spans="1:58" ht="15.6" customHeight="1" x14ac:dyDescent="0.2">
      <c r="A48" s="364">
        <v>42</v>
      </c>
      <c r="B48" s="365" t="s">
        <v>46</v>
      </c>
      <c r="C48" s="366">
        <f>'3_Levels 1&amp;2'!AP48</f>
        <v>15925529</v>
      </c>
      <c r="D48" s="366">
        <v>0</v>
      </c>
      <c r="E48" s="366">
        <f>-'5C1A_Madison'!$R48</f>
        <v>0</v>
      </c>
      <c r="F48" s="366">
        <f>-'5C1B_DArbonne'!$R48</f>
        <v>0</v>
      </c>
      <c r="G48" s="366">
        <f>-'5C1C_IntlHigh'!$R48</f>
        <v>0</v>
      </c>
      <c r="H48" s="366">
        <f>-'5C1D_NOMMA'!$R48</f>
        <v>0</v>
      </c>
      <c r="I48" s="366">
        <f>-'5C1E_LFNO'!$R48</f>
        <v>0</v>
      </c>
      <c r="J48" s="366">
        <f>-'5C1F_LCCharter'!$R48</f>
        <v>0</v>
      </c>
      <c r="K48" s="366">
        <f>-'5C1G_JSClark'!$R48</f>
        <v>0</v>
      </c>
      <c r="L48" s="366">
        <f>-'5C1H_Southwest'!$R48</f>
        <v>0</v>
      </c>
      <c r="M48" s="366">
        <f>-'5C1I_LAKey'!$R48</f>
        <v>0</v>
      </c>
      <c r="N48" s="366">
        <f>-'5C1J_JCFAEast'!$R48</f>
        <v>0</v>
      </c>
      <c r="O48" s="366">
        <f>-'5C1M_GEOMidCity'!$R48</f>
        <v>0</v>
      </c>
      <c r="P48" s="366">
        <f>-'5C1N_Delta'!$R48</f>
        <v>0</v>
      </c>
      <c r="Q48" s="366">
        <f>-'5C1O_Impact'!$R48</f>
        <v>0</v>
      </c>
      <c r="R48" s="366">
        <f>-'5C1Q_Advantage'!$R48</f>
        <v>0</v>
      </c>
      <c r="S48" s="366">
        <f>-'5C1R_Iberville'!$R48</f>
        <v>0</v>
      </c>
      <c r="T48" s="366">
        <f>-'5C1S_LCColPrep'!$R48</f>
        <v>0</v>
      </c>
      <c r="U48" s="366">
        <f>-'5C1T_Northeast'!$R48</f>
        <v>0</v>
      </c>
      <c r="V48" s="366">
        <f>-'5C1U_AcadianaRen'!$R48</f>
        <v>0</v>
      </c>
      <c r="W48" s="366">
        <f>-'5C1V_LafRen'!$R48</f>
        <v>0</v>
      </c>
      <c r="X48" s="366">
        <f>-'5C1W_Willow'!$R48</f>
        <v>0</v>
      </c>
      <c r="Y48" s="366">
        <f>-'5C1Y_GEOPrep'!$R48</f>
        <v>0</v>
      </c>
      <c r="Z48" s="366">
        <f>-'5C1Z_LincolnPrep'!$R48</f>
        <v>0</v>
      </c>
      <c r="AA48" s="366">
        <f>-'5C1AE_NobleMinds'!$R48</f>
        <v>0</v>
      </c>
      <c r="AB48" s="366">
        <f>-'5C1AF_JCFA-Laf'!$R48</f>
        <v>0</v>
      </c>
      <c r="AC48" s="366">
        <f>-'5C1AG_Collegiate'!$R48</f>
        <v>0</v>
      </c>
      <c r="AD48" s="366">
        <f>-'5C1AI_Harmony'!$R48</f>
        <v>0</v>
      </c>
      <c r="AE48" s="366">
        <f>-'5C1AJ_Athlos'!$R48</f>
        <v>0</v>
      </c>
      <c r="AF48" s="366">
        <f>-'5C1AK_NxtGen'!$R48</f>
        <v>0</v>
      </c>
      <c r="AG48" s="366">
        <f>-'5C1AL_RedRiver'!$R48</f>
        <v>0</v>
      </c>
      <c r="AH48" s="366">
        <f>-('5C2_LAVCA'!$R48+'5C2_LAVCA'!$S48)</f>
        <v>-34387</v>
      </c>
      <c r="AI48" s="366">
        <f>-('5C3_UnvView'!$R48+'5C3_UnvView'!$S48)</f>
        <v>-96940</v>
      </c>
      <c r="AJ48" s="367">
        <f t="shared" si="36"/>
        <v>-131327</v>
      </c>
      <c r="AK48" s="367">
        <f t="shared" si="37"/>
        <v>15794202</v>
      </c>
      <c r="AL48" s="367">
        <f>ROUND(AK48/'8_2.1.21 SIS'!C48,0)</f>
        <v>5911</v>
      </c>
      <c r="AM48" s="368">
        <v>-1926</v>
      </c>
      <c r="AN48" s="366">
        <f t="shared" si="30"/>
        <v>0</v>
      </c>
      <c r="AO48" s="366">
        <f t="shared" si="31"/>
        <v>-1926</v>
      </c>
      <c r="AP48" s="366">
        <v>-118220</v>
      </c>
      <c r="AQ48" s="366">
        <v>-59110</v>
      </c>
      <c r="AR48" s="368">
        <f t="shared" si="32"/>
        <v>-177330</v>
      </c>
      <c r="AS48" s="367">
        <f t="shared" si="33"/>
        <v>15614946</v>
      </c>
      <c r="AT48" s="366">
        <f>VLOOKUP($A48,'4_Level 4'!$A$7:$AP$139,COLUMN('4_Level 4'!$E:$E),FALSE)</f>
        <v>0</v>
      </c>
      <c r="AU48" s="366">
        <f>VLOOKUP($A48,'4_Level 4'!$A$7:$AP$139,COLUMN('4_Level 4'!$Q:$Q),FALSE)</f>
        <v>72570</v>
      </c>
      <c r="AV48" s="366">
        <f>VLOOKUP($A48,'4_Level 4'!$A$7:$AP$139,COLUMN('4_Level 4'!$AC:$AC),FALSE)</f>
        <v>348021</v>
      </c>
      <c r="AW48" s="366">
        <f>VLOOKUP($A48,'4_Level 4'!$A$7:$AP$139,COLUMN('4_Level 4'!$AO:$AO),FALSE)</f>
        <v>278416</v>
      </c>
      <c r="AX48" s="367">
        <f t="shared" si="28"/>
        <v>16313953</v>
      </c>
      <c r="AY48" s="366">
        <v>11032776</v>
      </c>
      <c r="AZ48" s="366">
        <f t="shared" si="34"/>
        <v>5281177</v>
      </c>
      <c r="BA48" s="366">
        <f t="shared" si="38"/>
        <v>1320294</v>
      </c>
      <c r="BB48" s="366">
        <f>VLOOKUP($A48,'4_Level 4'!$A$7:$AP$139,COLUMN('4_Level 4'!$J:$J),FALSE)</f>
        <v>0</v>
      </c>
      <c r="BC48" s="366">
        <f>VLOOKUP($A48,'4_Level 4'!$A$7:$AP$139,COLUMN('4_Level 4'!$L:$L),FALSE)</f>
        <v>84109</v>
      </c>
      <c r="BD48" s="366">
        <f>VLOOKUP($A48,'4_Level 4'!$A$7:$AP$139,COLUMN('4_Level 4'!$M:$M),FALSE)</f>
        <v>0</v>
      </c>
      <c r="BE48" s="367">
        <f t="shared" si="35"/>
        <v>16398062</v>
      </c>
      <c r="BF48" s="1199"/>
    </row>
    <row r="49" spans="1:58" ht="15.6" customHeight="1" x14ac:dyDescent="0.2">
      <c r="A49" s="364">
        <v>43</v>
      </c>
      <c r="B49" s="365" t="s">
        <v>47</v>
      </c>
      <c r="C49" s="366">
        <f>'3_Levels 1&amp;2'!AP49</f>
        <v>24533464</v>
      </c>
      <c r="D49" s="366">
        <v>0</v>
      </c>
      <c r="E49" s="366">
        <f>-'5C1A_Madison'!$R49</f>
        <v>0</v>
      </c>
      <c r="F49" s="366">
        <f>-'5C1B_DArbonne'!$R49</f>
        <v>0</v>
      </c>
      <c r="G49" s="366">
        <f>-'5C1C_IntlHigh'!$R49</f>
        <v>0</v>
      </c>
      <c r="H49" s="366">
        <f>-'5C1D_NOMMA'!$R49</f>
        <v>0</v>
      </c>
      <c r="I49" s="366">
        <f>-'5C1E_LFNO'!$R49</f>
        <v>0</v>
      </c>
      <c r="J49" s="366">
        <f>-'5C1F_LCCharter'!$R49</f>
        <v>0</v>
      </c>
      <c r="K49" s="366">
        <f>-'5C1G_JSClark'!$R49</f>
        <v>0</v>
      </c>
      <c r="L49" s="366">
        <f>-'5C1H_Southwest'!$R49</f>
        <v>0</v>
      </c>
      <c r="M49" s="366">
        <f>-'5C1I_LAKey'!$R49</f>
        <v>0</v>
      </c>
      <c r="N49" s="366">
        <f>-'5C1J_JCFAEast'!$R49</f>
        <v>0</v>
      </c>
      <c r="O49" s="366">
        <f>-'5C1M_GEOMidCity'!$R49</f>
        <v>0</v>
      </c>
      <c r="P49" s="366">
        <f>-'5C1N_Delta'!$R49</f>
        <v>-5343</v>
      </c>
      <c r="Q49" s="366">
        <f>-'5C1O_Impact'!$R49</f>
        <v>0</v>
      </c>
      <c r="R49" s="366">
        <f>-'5C1Q_Advantage'!$R49</f>
        <v>0</v>
      </c>
      <c r="S49" s="366">
        <f>-'5C1R_Iberville'!$R49</f>
        <v>0</v>
      </c>
      <c r="T49" s="366">
        <f>-'5C1S_LCColPrep'!$R49</f>
        <v>0</v>
      </c>
      <c r="U49" s="366">
        <f>-'5C1T_Northeast'!$R49</f>
        <v>0</v>
      </c>
      <c r="V49" s="366">
        <f>-'5C1U_AcadianaRen'!$R49</f>
        <v>0</v>
      </c>
      <c r="W49" s="366">
        <f>-'5C1V_LafRen'!$R49</f>
        <v>0</v>
      </c>
      <c r="X49" s="366">
        <f>-'5C1W_Willow'!$R49</f>
        <v>0</v>
      </c>
      <c r="Y49" s="366">
        <f>-'5C1Y_GEOPrep'!$R49</f>
        <v>0</v>
      </c>
      <c r="Z49" s="366">
        <f>-'5C1Z_LincolnPrep'!$R49</f>
        <v>0</v>
      </c>
      <c r="AA49" s="366">
        <f>-'5C1AE_NobleMinds'!$R49</f>
        <v>0</v>
      </c>
      <c r="AB49" s="366">
        <f>-'5C1AF_JCFA-Laf'!$R49</f>
        <v>0</v>
      </c>
      <c r="AC49" s="366">
        <f>-'5C1AG_Collegiate'!$R49</f>
        <v>0</v>
      </c>
      <c r="AD49" s="366">
        <f>-'5C1AI_Harmony'!$R49</f>
        <v>0</v>
      </c>
      <c r="AE49" s="366">
        <f>-'5C1AJ_Athlos'!$R49</f>
        <v>0</v>
      </c>
      <c r="AF49" s="366">
        <f>-'5C1AK_NxtGen'!$R49</f>
        <v>0</v>
      </c>
      <c r="AG49" s="366">
        <f>-'5C1AL_RedRiver'!$R49</f>
        <v>0</v>
      </c>
      <c r="AH49" s="366">
        <f>-('5C2_LAVCA'!$R49+'5C2_LAVCA'!$S49)</f>
        <v>-11268</v>
      </c>
      <c r="AI49" s="366">
        <f>-('5C3_UnvView'!$R49+'5C3_UnvView'!$S49)</f>
        <v>-69956</v>
      </c>
      <c r="AJ49" s="367">
        <f t="shared" si="36"/>
        <v>-86567</v>
      </c>
      <c r="AK49" s="367">
        <f t="shared" si="37"/>
        <v>24446897</v>
      </c>
      <c r="AL49" s="367">
        <f>ROUND(AK49/'8_2.1.21 SIS'!C49,0)</f>
        <v>6230</v>
      </c>
      <c r="AM49" s="368">
        <v>-27127</v>
      </c>
      <c r="AN49" s="366">
        <f t="shared" si="30"/>
        <v>0</v>
      </c>
      <c r="AO49" s="366">
        <f t="shared" si="31"/>
        <v>-27127</v>
      </c>
      <c r="AP49" s="366">
        <v>-685300</v>
      </c>
      <c r="AQ49" s="366">
        <v>-127715</v>
      </c>
      <c r="AR49" s="368">
        <f t="shared" si="32"/>
        <v>-813015</v>
      </c>
      <c r="AS49" s="367">
        <f t="shared" si="33"/>
        <v>23606755</v>
      </c>
      <c r="AT49" s="366">
        <f>VLOOKUP($A49,'4_Level 4'!$A$7:$AP$139,COLUMN('4_Level 4'!$E:$E),FALSE)</f>
        <v>0</v>
      </c>
      <c r="AU49" s="366">
        <f>VLOOKUP($A49,'4_Level 4'!$A$7:$AP$139,COLUMN('4_Level 4'!$Q:$Q),FALSE)</f>
        <v>108206</v>
      </c>
      <c r="AV49" s="366">
        <f>VLOOKUP($A49,'4_Level 4'!$A$7:$AP$139,COLUMN('4_Level 4'!$AC:$AC),FALSE)</f>
        <v>626491</v>
      </c>
      <c r="AW49" s="366">
        <f>VLOOKUP($A49,'4_Level 4'!$A$7:$AP$139,COLUMN('4_Level 4'!$AO:$AO),FALSE)</f>
        <v>501193</v>
      </c>
      <c r="AX49" s="367">
        <f t="shared" si="28"/>
        <v>24842645</v>
      </c>
      <c r="AY49" s="366">
        <v>17072056</v>
      </c>
      <c r="AZ49" s="366">
        <f t="shared" si="34"/>
        <v>7770589</v>
      </c>
      <c r="BA49" s="366">
        <f t="shared" si="38"/>
        <v>1942647</v>
      </c>
      <c r="BB49" s="366">
        <f>VLOOKUP($A49,'4_Level 4'!$A$7:$AP$139,COLUMN('4_Level 4'!$J:$J),FALSE)</f>
        <v>0</v>
      </c>
      <c r="BC49" s="366">
        <f>VLOOKUP($A49,'4_Level 4'!$A$7:$AP$139,COLUMN('4_Level 4'!$L:$L),FALSE)</f>
        <v>191354</v>
      </c>
      <c r="BD49" s="366">
        <f>VLOOKUP($A49,'4_Level 4'!$A$7:$AP$139,COLUMN('4_Level 4'!$M:$M),FALSE)</f>
        <v>0</v>
      </c>
      <c r="BE49" s="367">
        <f t="shared" si="35"/>
        <v>25033999</v>
      </c>
      <c r="BF49" s="1199"/>
    </row>
    <row r="50" spans="1:58" ht="15.6" customHeight="1" x14ac:dyDescent="0.2">
      <c r="A50" s="364">
        <v>44</v>
      </c>
      <c r="B50" s="365" t="s">
        <v>48</v>
      </c>
      <c r="C50" s="366">
        <f>'3_Levels 1&amp;2'!AP50</f>
        <v>45680981</v>
      </c>
      <c r="D50" s="366">
        <v>0</v>
      </c>
      <c r="E50" s="366">
        <f>-'5C1A_Madison'!$R50</f>
        <v>0</v>
      </c>
      <c r="F50" s="366">
        <f>-'5C1B_DArbonne'!$R50</f>
        <v>0</v>
      </c>
      <c r="G50" s="366">
        <f>-'5C1C_IntlHigh'!$R50</f>
        <v>-26862</v>
      </c>
      <c r="H50" s="366">
        <f>-'5C1D_NOMMA'!$R50</f>
        <v>-22710</v>
      </c>
      <c r="I50" s="366">
        <f>-'5C1E_LFNO'!$R50</f>
        <v>-32820</v>
      </c>
      <c r="J50" s="366">
        <f>-'5C1F_LCCharter'!$R50</f>
        <v>0</v>
      </c>
      <c r="K50" s="366">
        <f>-'5C1G_JSClark'!$R50</f>
        <v>0</v>
      </c>
      <c r="L50" s="366">
        <f>-'5C1H_Southwest'!$R50</f>
        <v>0</v>
      </c>
      <c r="M50" s="366">
        <f>-'5C1I_LAKey'!$R50</f>
        <v>0</v>
      </c>
      <c r="N50" s="366">
        <f>-'5C1J_JCFAEast'!$R50</f>
        <v>0</v>
      </c>
      <c r="O50" s="366">
        <f>-'5C1M_GEOMidCity'!$R50</f>
        <v>0</v>
      </c>
      <c r="P50" s="366">
        <f>-'5C1N_Delta'!$R50</f>
        <v>0</v>
      </c>
      <c r="Q50" s="366">
        <f>-'5C1O_Impact'!$R50</f>
        <v>0</v>
      </c>
      <c r="R50" s="366">
        <f>-'5C1Q_Advantage'!$R50</f>
        <v>0</v>
      </c>
      <c r="S50" s="366">
        <f>-'5C1R_Iberville'!$R50</f>
        <v>0</v>
      </c>
      <c r="T50" s="366">
        <f>-'5C1S_LCColPrep'!$R50</f>
        <v>0</v>
      </c>
      <c r="U50" s="366">
        <f>-'5C1T_Northeast'!$R50</f>
        <v>0</v>
      </c>
      <c r="V50" s="366">
        <f>-'5C1U_AcadianaRen'!$R50</f>
        <v>-10999</v>
      </c>
      <c r="W50" s="366">
        <f>-'5C1V_LafRen'!$R50</f>
        <v>0</v>
      </c>
      <c r="X50" s="366">
        <f>-'5C1W_Willow'!$R50</f>
        <v>0</v>
      </c>
      <c r="Y50" s="366">
        <f>-'5C1Y_GEOPrep'!$R50</f>
        <v>0</v>
      </c>
      <c r="Z50" s="366">
        <f>-'5C1Z_LincolnPrep'!$R50</f>
        <v>0</v>
      </c>
      <c r="AA50" s="366">
        <f>-'5C1AE_NobleMinds'!$R50</f>
        <v>-4847</v>
      </c>
      <c r="AB50" s="366">
        <f>-'5C1AF_JCFA-Laf'!$R50</f>
        <v>0</v>
      </c>
      <c r="AC50" s="366">
        <f>-'5C1AG_Collegiate'!$R50</f>
        <v>0</v>
      </c>
      <c r="AD50" s="366">
        <f>-'5C1AI_Harmony'!$R50</f>
        <v>0</v>
      </c>
      <c r="AE50" s="366">
        <f>-'5C1AJ_Athlos'!$R50</f>
        <v>-26846</v>
      </c>
      <c r="AF50" s="366">
        <f>-'5C1AK_NxtGen'!$R50</f>
        <v>0</v>
      </c>
      <c r="AG50" s="366">
        <f>-'5C1AL_RedRiver'!$R50</f>
        <v>0</v>
      </c>
      <c r="AH50" s="366">
        <f>-('5C2_LAVCA'!$R50+'5C2_LAVCA'!$S50)</f>
        <v>-118101</v>
      </c>
      <c r="AI50" s="366">
        <f>-('5C3_UnvView'!$R50+'5C3_UnvView'!$S50)</f>
        <v>-42174</v>
      </c>
      <c r="AJ50" s="367">
        <f t="shared" si="36"/>
        <v>-285359</v>
      </c>
      <c r="AK50" s="367">
        <f t="shared" si="37"/>
        <v>45395622</v>
      </c>
      <c r="AL50" s="367">
        <f>ROUND(AK50/'8_2.1.21 SIS'!C50,0)</f>
        <v>6018</v>
      </c>
      <c r="AM50" s="368">
        <v>-15745</v>
      </c>
      <c r="AN50" s="366">
        <f t="shared" si="30"/>
        <v>0</v>
      </c>
      <c r="AO50" s="366">
        <f t="shared" si="31"/>
        <v>-15745</v>
      </c>
      <c r="AP50" s="366">
        <v>-824466</v>
      </c>
      <c r="AQ50" s="366">
        <v>231693</v>
      </c>
      <c r="AR50" s="368">
        <f t="shared" si="32"/>
        <v>-592773</v>
      </c>
      <c r="AS50" s="367">
        <f t="shared" si="33"/>
        <v>44787104</v>
      </c>
      <c r="AT50" s="366">
        <f>VLOOKUP($A50,'4_Level 4'!$A$7:$AP$139,COLUMN('4_Level 4'!$E:$E),FALSE)</f>
        <v>0</v>
      </c>
      <c r="AU50" s="366">
        <f>VLOOKUP($A50,'4_Level 4'!$A$7:$AP$139,COLUMN('4_Level 4'!$Q:$Q),FALSE)</f>
        <v>204022</v>
      </c>
      <c r="AV50" s="366">
        <f>VLOOKUP($A50,'4_Level 4'!$A$7:$AP$139,COLUMN('4_Level 4'!$AC:$AC),FALSE)</f>
        <v>963069</v>
      </c>
      <c r="AW50" s="366">
        <f>VLOOKUP($A50,'4_Level 4'!$A$7:$AP$139,COLUMN('4_Level 4'!$AO:$AO),FALSE)</f>
        <v>770455</v>
      </c>
      <c r="AX50" s="367">
        <f t="shared" si="28"/>
        <v>46724650</v>
      </c>
      <c r="AY50" s="366">
        <v>31549016</v>
      </c>
      <c r="AZ50" s="366">
        <f t="shared" si="34"/>
        <v>15175634</v>
      </c>
      <c r="BA50" s="366">
        <f t="shared" si="38"/>
        <v>3793909</v>
      </c>
      <c r="BB50" s="366">
        <f>VLOOKUP($A50,'4_Level 4'!$A$7:$AP$139,COLUMN('4_Level 4'!$J:$J),FALSE)</f>
        <v>0</v>
      </c>
      <c r="BC50" s="366">
        <f>VLOOKUP($A50,'4_Level 4'!$A$7:$AP$139,COLUMN('4_Level 4'!$L:$L),FALSE)</f>
        <v>258834</v>
      </c>
      <c r="BD50" s="366">
        <f>VLOOKUP($A50,'4_Level 4'!$A$7:$AP$139,COLUMN('4_Level 4'!$M:$M),FALSE)</f>
        <v>0</v>
      </c>
      <c r="BE50" s="367">
        <f t="shared" si="35"/>
        <v>46983484</v>
      </c>
    </row>
    <row r="51" spans="1:58" ht="15.6" customHeight="1" x14ac:dyDescent="0.2">
      <c r="A51" s="369">
        <v>45</v>
      </c>
      <c r="B51" s="370" t="s">
        <v>49</v>
      </c>
      <c r="C51" s="371">
        <f>'3_Levels 1&amp;2'!AP51</f>
        <v>27207582</v>
      </c>
      <c r="D51" s="371">
        <v>0</v>
      </c>
      <c r="E51" s="371">
        <f>-'5C1A_Madison'!$R51</f>
        <v>0</v>
      </c>
      <c r="F51" s="371">
        <f>-'5C1B_DArbonne'!$R51</f>
        <v>0</v>
      </c>
      <c r="G51" s="371">
        <f>-'5C1C_IntlHigh'!$R51</f>
        <v>0</v>
      </c>
      <c r="H51" s="371">
        <f>-'5C1D_NOMMA'!$R51</f>
        <v>-5286</v>
      </c>
      <c r="I51" s="371">
        <f>-'5C1E_LFNO'!$R51</f>
        <v>-16440</v>
      </c>
      <c r="J51" s="371">
        <f>-'5C1F_LCCharter'!$R51</f>
        <v>0</v>
      </c>
      <c r="K51" s="371">
        <f>-'5C1G_JSClark'!$R51</f>
        <v>0</v>
      </c>
      <c r="L51" s="371">
        <f>-'5C1H_Southwest'!$R51</f>
        <v>0</v>
      </c>
      <c r="M51" s="371">
        <f>-'5C1I_LAKey'!$R51</f>
        <v>0</v>
      </c>
      <c r="N51" s="371">
        <f>-'5C1J_JCFAEast'!$R51</f>
        <v>-7992</v>
      </c>
      <c r="O51" s="371">
        <f>-'5C1M_GEOMidCity'!$R51</f>
        <v>0</v>
      </c>
      <c r="P51" s="371">
        <f>-'5C1N_Delta'!$R51</f>
        <v>0</v>
      </c>
      <c r="Q51" s="371">
        <f>-'5C1O_Impact'!$R51</f>
        <v>0</v>
      </c>
      <c r="R51" s="371">
        <f>-'5C1Q_Advantage'!$R51</f>
        <v>0</v>
      </c>
      <c r="S51" s="371">
        <f>-'5C1R_Iberville'!$R51</f>
        <v>-9711</v>
      </c>
      <c r="T51" s="371">
        <f>-'5C1S_LCColPrep'!$R51</f>
        <v>0</v>
      </c>
      <c r="U51" s="371">
        <f>-'5C1T_Northeast'!$R51</f>
        <v>0</v>
      </c>
      <c r="V51" s="371">
        <f>-'5C1U_AcadianaRen'!$R51</f>
        <v>0</v>
      </c>
      <c r="W51" s="371">
        <f>-'5C1V_LafRen'!$R51</f>
        <v>0</v>
      </c>
      <c r="X51" s="371">
        <f>-'5C1W_Willow'!$R51</f>
        <v>0</v>
      </c>
      <c r="Y51" s="371">
        <f>-'5C1Y_GEOPrep'!$R51</f>
        <v>0</v>
      </c>
      <c r="Z51" s="371">
        <f>-'5C1Z_LincolnPrep'!$R51</f>
        <v>0</v>
      </c>
      <c r="AA51" s="642">
        <f>-'5C1AE_NobleMinds'!$R51</f>
        <v>-4604</v>
      </c>
      <c r="AB51" s="642">
        <f>-'5C1AF_JCFA-Laf'!$R51</f>
        <v>0</v>
      </c>
      <c r="AC51" s="642">
        <f>-'5C1AG_Collegiate'!$R51</f>
        <v>0</v>
      </c>
      <c r="AD51" s="921">
        <f>-'5C1AI_Harmony'!$R51</f>
        <v>0</v>
      </c>
      <c r="AE51" s="921">
        <f>-'5C1AJ_Athlos'!$R51</f>
        <v>0</v>
      </c>
      <c r="AF51" s="1156">
        <f>-'5C1AK_NxtGen'!$R51</f>
        <v>0</v>
      </c>
      <c r="AG51" s="1156">
        <f>-'5C1AL_RedRiver'!$R51</f>
        <v>0</v>
      </c>
      <c r="AH51" s="371">
        <f>-('5C2_LAVCA'!$R51+'5C2_LAVCA'!$S51)</f>
        <v>-68228</v>
      </c>
      <c r="AI51" s="371">
        <f>-('5C3_UnvView'!$R51+'5C3_UnvView'!$S51)</f>
        <v>-44921</v>
      </c>
      <c r="AJ51" s="372">
        <f t="shared" si="36"/>
        <v>-157182</v>
      </c>
      <c r="AK51" s="372">
        <f t="shared" si="37"/>
        <v>27050400</v>
      </c>
      <c r="AL51" s="372">
        <f>ROUND(AK51/'8_2.1.21 SIS'!C51,0)</f>
        <v>2910</v>
      </c>
      <c r="AM51" s="373">
        <v>-2651</v>
      </c>
      <c r="AN51" s="371">
        <f t="shared" si="30"/>
        <v>0</v>
      </c>
      <c r="AO51" s="371">
        <f t="shared" si="31"/>
        <v>-2651</v>
      </c>
      <c r="AP51" s="371">
        <v>-686760</v>
      </c>
      <c r="AQ51" s="371">
        <v>-32010</v>
      </c>
      <c r="AR51" s="373">
        <f t="shared" si="32"/>
        <v>-718770</v>
      </c>
      <c r="AS51" s="372">
        <f t="shared" si="33"/>
        <v>26328979</v>
      </c>
      <c r="AT51" s="371">
        <f>VLOOKUP($A51,'4_Level 4'!$A$7:$AP$139,COLUMN('4_Level 4'!$E:$E),FALSE)</f>
        <v>0</v>
      </c>
      <c r="AU51" s="371">
        <f>VLOOKUP($A51,'4_Level 4'!$A$7:$AP$139,COLUMN('4_Level 4'!$Q:$Q),FALSE)</f>
        <v>250927</v>
      </c>
      <c r="AV51" s="1156">
        <f>VLOOKUP($A51,'4_Level 4'!$A$7:$AP$139,COLUMN('4_Level 4'!$AC:$AC),FALSE)</f>
        <v>1742566</v>
      </c>
      <c r="AW51" s="1156">
        <f>VLOOKUP($A51,'4_Level 4'!$A$7:$AP$139,COLUMN('4_Level 4'!$AO:$AO),FALSE)</f>
        <v>1394052</v>
      </c>
      <c r="AX51" s="372">
        <f t="shared" si="28"/>
        <v>29716524</v>
      </c>
      <c r="AY51" s="371">
        <v>20253976</v>
      </c>
      <c r="AZ51" s="371">
        <f t="shared" si="34"/>
        <v>9462548</v>
      </c>
      <c r="BA51" s="371">
        <f t="shared" si="38"/>
        <v>2365637</v>
      </c>
      <c r="BB51" s="371">
        <f>VLOOKUP($A51,'4_Level 4'!$A$7:$AP$139,COLUMN('4_Level 4'!$J:$J),FALSE)</f>
        <v>0</v>
      </c>
      <c r="BC51" s="371">
        <f>VLOOKUP($A51,'4_Level 4'!$A$7:$AP$139,COLUMN('4_Level 4'!$L:$L),FALSE)</f>
        <v>332339</v>
      </c>
      <c r="BD51" s="371">
        <f>VLOOKUP($A51,'4_Level 4'!$A$7:$AP$139,COLUMN('4_Level 4'!$M:$M),FALSE)</f>
        <v>0</v>
      </c>
      <c r="BE51" s="372">
        <f t="shared" si="35"/>
        <v>30048863</v>
      </c>
    </row>
    <row r="52" spans="1:58" ht="15.6" customHeight="1" x14ac:dyDescent="0.2">
      <c r="A52" s="362">
        <v>46</v>
      </c>
      <c r="B52" s="363" t="s">
        <v>50</v>
      </c>
      <c r="C52" s="104">
        <f>'3_Levels 1&amp;2'!AP52</f>
        <v>9733881</v>
      </c>
      <c r="D52" s="104">
        <v>0</v>
      </c>
      <c r="E52" s="104">
        <f>-'5C1A_Madison'!$R52</f>
        <v>0</v>
      </c>
      <c r="F52" s="104">
        <f>-'5C1B_DArbonne'!$R52</f>
        <v>0</v>
      </c>
      <c r="G52" s="104">
        <f>-'5C1C_IntlHigh'!$R52</f>
        <v>0</v>
      </c>
      <c r="H52" s="104">
        <f>-'5C1D_NOMMA'!$R52</f>
        <v>0</v>
      </c>
      <c r="I52" s="104">
        <f>-'5C1E_LFNO'!$R52</f>
        <v>0</v>
      </c>
      <c r="J52" s="104">
        <f>-'5C1F_LCCharter'!$R52</f>
        <v>0</v>
      </c>
      <c r="K52" s="104">
        <f>-'5C1G_JSClark'!$R52</f>
        <v>0</v>
      </c>
      <c r="L52" s="104">
        <f>-'5C1H_Southwest'!$R52</f>
        <v>0</v>
      </c>
      <c r="M52" s="104">
        <f>-'5C1I_LAKey'!$R52</f>
        <v>0</v>
      </c>
      <c r="N52" s="104">
        <f>-'5C1J_JCFAEast'!$R52</f>
        <v>0</v>
      </c>
      <c r="O52" s="104">
        <f>-'5C1M_GEOMidCity'!$R52</f>
        <v>0</v>
      </c>
      <c r="P52" s="104">
        <f>-'5C1N_Delta'!$R52</f>
        <v>0</v>
      </c>
      <c r="Q52" s="104">
        <f>-'5C1O_Impact'!$R52</f>
        <v>0</v>
      </c>
      <c r="R52" s="104">
        <f>-'5C1Q_Advantage'!$R52</f>
        <v>-6760</v>
      </c>
      <c r="S52" s="104">
        <f>-'5C1R_Iberville'!$R52</f>
        <v>0</v>
      </c>
      <c r="T52" s="104">
        <f>-'5C1S_LCColPrep'!$R52</f>
        <v>0</v>
      </c>
      <c r="U52" s="104">
        <f>-'5C1T_Northeast'!$R52</f>
        <v>0</v>
      </c>
      <c r="V52" s="104">
        <f>-'5C1U_AcadianaRen'!$R52</f>
        <v>0</v>
      </c>
      <c r="W52" s="104">
        <f>-'5C1V_LafRen'!$R52</f>
        <v>0</v>
      </c>
      <c r="X52" s="104">
        <f>-'5C1W_Willow'!$R52</f>
        <v>0</v>
      </c>
      <c r="Y52" s="104">
        <f>-'5C1Y_GEOPrep'!$R52</f>
        <v>0</v>
      </c>
      <c r="Z52" s="104">
        <f>-'5C1Z_LincolnPrep'!$R52</f>
        <v>0</v>
      </c>
      <c r="AA52" s="104">
        <f>-'5C1AE_NobleMinds'!$R52</f>
        <v>0</v>
      </c>
      <c r="AB52" s="104">
        <f>-'5C1AF_JCFA-Laf'!$R52</f>
        <v>0</v>
      </c>
      <c r="AC52" s="104">
        <f>-'5C1AG_Collegiate'!$R52</f>
        <v>0</v>
      </c>
      <c r="AD52" s="104">
        <f>-'5C1AI_Harmony'!$R52</f>
        <v>0</v>
      </c>
      <c r="AE52" s="104">
        <f>-'5C1AJ_Athlos'!$R52</f>
        <v>0</v>
      </c>
      <c r="AF52" s="104">
        <f>-'5C1AK_NxtGen'!$R52</f>
        <v>0</v>
      </c>
      <c r="AG52" s="104">
        <f>-'5C1AL_RedRiver'!$R52</f>
        <v>0</v>
      </c>
      <c r="AH52" s="104">
        <f>-('5C2_LAVCA'!$R52+'5C2_LAVCA'!$S52)</f>
        <v>-27041</v>
      </c>
      <c r="AI52" s="104">
        <f>-('5C3_UnvView'!$R52+'5C3_UnvView'!$S52)</f>
        <v>-65094</v>
      </c>
      <c r="AJ52" s="103">
        <f t="shared" si="36"/>
        <v>-98895</v>
      </c>
      <c r="AK52" s="103">
        <f t="shared" si="37"/>
        <v>9634986</v>
      </c>
      <c r="AL52" s="103">
        <f>ROUND(AK52/'8_2.1.21 SIS'!C52,0)</f>
        <v>8356</v>
      </c>
      <c r="AM52" s="105">
        <v>-8886</v>
      </c>
      <c r="AN52" s="104">
        <f t="shared" si="30"/>
        <v>0</v>
      </c>
      <c r="AO52" s="104">
        <f t="shared" si="31"/>
        <v>-8886</v>
      </c>
      <c r="AP52" s="104">
        <v>-768752</v>
      </c>
      <c r="AQ52" s="104">
        <v>-79382</v>
      </c>
      <c r="AR52" s="105">
        <f t="shared" si="32"/>
        <v>-848134</v>
      </c>
      <c r="AS52" s="103">
        <f t="shared" si="33"/>
        <v>8777966</v>
      </c>
      <c r="AT52" s="104">
        <f>VLOOKUP($A52,'4_Level 4'!$A$7:$AP$139,COLUMN('4_Level 4'!$E:$E),FALSE)</f>
        <v>0</v>
      </c>
      <c r="AU52" s="104">
        <f>VLOOKUP($A52,'4_Level 4'!$A$7:$AP$139,COLUMN('4_Level 4'!$Q:$Q),FALSE)</f>
        <v>30208</v>
      </c>
      <c r="AV52" s="104">
        <f>VLOOKUP($A52,'4_Level 4'!$A$7:$AP$139,COLUMN('4_Level 4'!$AC:$AC),FALSE)</f>
        <v>143339</v>
      </c>
      <c r="AW52" s="104">
        <f>VLOOKUP($A52,'4_Level 4'!$A$7:$AP$139,COLUMN('4_Level 4'!$AO:$AO),FALSE)</f>
        <v>114672</v>
      </c>
      <c r="AX52" s="103">
        <f t="shared" si="28"/>
        <v>9066185</v>
      </c>
      <c r="AY52" s="104">
        <v>6631080</v>
      </c>
      <c r="AZ52" s="104">
        <f t="shared" si="34"/>
        <v>2435105</v>
      </c>
      <c r="BA52" s="104">
        <f t="shared" si="38"/>
        <v>608776</v>
      </c>
      <c r="BB52" s="104">
        <f>VLOOKUP($A52,'4_Level 4'!$A$7:$AP$139,COLUMN('4_Level 4'!$J:$J),FALSE)</f>
        <v>0</v>
      </c>
      <c r="BC52" s="104">
        <f>VLOOKUP($A52,'4_Level 4'!$A$7:$AP$139,COLUMN('4_Level 4'!$L:$L),FALSE)</f>
        <v>29643</v>
      </c>
      <c r="BD52" s="104">
        <f>VLOOKUP($A52,'4_Level 4'!$A$7:$AP$139,COLUMN('4_Level 4'!$M:$M),FALSE)</f>
        <v>0</v>
      </c>
      <c r="BE52" s="103">
        <f t="shared" si="35"/>
        <v>9095828</v>
      </c>
    </row>
    <row r="53" spans="1:58" ht="15.6" customHeight="1" x14ac:dyDescent="0.2">
      <c r="A53" s="364">
        <v>47</v>
      </c>
      <c r="B53" s="365" t="s">
        <v>51</v>
      </c>
      <c r="C53" s="366">
        <f>'3_Levels 1&amp;2'!AP53</f>
        <v>9648785</v>
      </c>
      <c r="D53" s="366">
        <v>0</v>
      </c>
      <c r="E53" s="366">
        <f>-'5C1A_Madison'!$R53</f>
        <v>0</v>
      </c>
      <c r="F53" s="366">
        <f>-'5C1B_DArbonne'!$R53</f>
        <v>0</v>
      </c>
      <c r="G53" s="366">
        <f>-'5C1C_IntlHigh'!$R53</f>
        <v>0</v>
      </c>
      <c r="H53" s="366">
        <f>-'5C1D_NOMMA'!$R53</f>
        <v>0</v>
      </c>
      <c r="I53" s="366">
        <f>-'5C1E_LFNO'!$R53</f>
        <v>0</v>
      </c>
      <c r="J53" s="366">
        <f>-'5C1F_LCCharter'!$R53</f>
        <v>0</v>
      </c>
      <c r="K53" s="366">
        <f>-'5C1G_JSClark'!$R53</f>
        <v>0</v>
      </c>
      <c r="L53" s="366">
        <f>-'5C1H_Southwest'!$R53</f>
        <v>0</v>
      </c>
      <c r="M53" s="366">
        <f>-'5C1I_LAKey'!$R53</f>
        <v>0</v>
      </c>
      <c r="N53" s="366">
        <f>-'5C1J_JCFAEast'!$R53</f>
        <v>0</v>
      </c>
      <c r="O53" s="366">
        <f>-'5C1M_GEOMidCity'!$R53</f>
        <v>0</v>
      </c>
      <c r="P53" s="366">
        <f>-'5C1N_Delta'!$R53</f>
        <v>0</v>
      </c>
      <c r="Q53" s="366">
        <f>-'5C1O_Impact'!$R53</f>
        <v>0</v>
      </c>
      <c r="R53" s="366">
        <f>-'5C1Q_Advantage'!$R53</f>
        <v>0</v>
      </c>
      <c r="S53" s="366">
        <f>-'5C1R_Iberville'!$R53</f>
        <v>0</v>
      </c>
      <c r="T53" s="366">
        <f>-'5C1S_LCColPrep'!$R53</f>
        <v>0</v>
      </c>
      <c r="U53" s="366">
        <f>-'5C1T_Northeast'!$R53</f>
        <v>0</v>
      </c>
      <c r="V53" s="366">
        <f>-'5C1U_AcadianaRen'!$R53</f>
        <v>0</v>
      </c>
      <c r="W53" s="366">
        <f>-'5C1V_LafRen'!$R53</f>
        <v>0</v>
      </c>
      <c r="X53" s="366">
        <f>-'5C1W_Willow'!$R53</f>
        <v>0</v>
      </c>
      <c r="Y53" s="366">
        <f>-'5C1Y_GEOPrep'!$R53</f>
        <v>0</v>
      </c>
      <c r="Z53" s="366">
        <f>-'5C1Z_LincolnPrep'!$R53</f>
        <v>0</v>
      </c>
      <c r="AA53" s="366">
        <f>-'5C1AE_NobleMinds'!$R53</f>
        <v>0</v>
      </c>
      <c r="AB53" s="366">
        <f>-'5C1AF_JCFA-Laf'!$R53</f>
        <v>0</v>
      </c>
      <c r="AC53" s="366">
        <f>-'5C1AG_Collegiate'!$R53</f>
        <v>0</v>
      </c>
      <c r="AD53" s="366">
        <f>-'5C1AI_Harmony'!$R53</f>
        <v>0</v>
      </c>
      <c r="AE53" s="366">
        <f>-'5C1AJ_Athlos'!$R53</f>
        <v>0</v>
      </c>
      <c r="AF53" s="366">
        <f>-'5C1AK_NxtGen'!$R53</f>
        <v>0</v>
      </c>
      <c r="AG53" s="366">
        <f>-'5C1AL_RedRiver'!$R53</f>
        <v>0</v>
      </c>
      <c r="AH53" s="366">
        <f>-('5C2_LAVCA'!$R53+'5C2_LAVCA'!$S53)</f>
        <v>-11890</v>
      </c>
      <c r="AI53" s="366">
        <f>-('5C3_UnvView'!$R53+'5C3_UnvView'!$S53)</f>
        <v>-20124</v>
      </c>
      <c r="AJ53" s="367">
        <f t="shared" si="36"/>
        <v>-32014</v>
      </c>
      <c r="AK53" s="367">
        <f t="shared" si="37"/>
        <v>9616771</v>
      </c>
      <c r="AL53" s="367">
        <f>ROUND(AK53/'8_2.1.21 SIS'!C53,0)</f>
        <v>2871</v>
      </c>
      <c r="AM53" s="368">
        <v>-8967</v>
      </c>
      <c r="AN53" s="366">
        <f t="shared" si="30"/>
        <v>0</v>
      </c>
      <c r="AO53" s="366">
        <f t="shared" si="31"/>
        <v>-8967</v>
      </c>
      <c r="AP53" s="366">
        <v>-347391</v>
      </c>
      <c r="AQ53" s="366">
        <v>-14355</v>
      </c>
      <c r="AR53" s="368">
        <f t="shared" si="32"/>
        <v>-361746</v>
      </c>
      <c r="AS53" s="367">
        <f t="shared" si="33"/>
        <v>9246058</v>
      </c>
      <c r="AT53" s="366">
        <f>VLOOKUP($A53,'4_Level 4'!$A$7:$AP$139,COLUMN('4_Level 4'!$E:$E),FALSE)</f>
        <v>0</v>
      </c>
      <c r="AU53" s="366">
        <f>VLOOKUP($A53,'4_Level 4'!$A$7:$AP$139,COLUMN('4_Level 4'!$Q:$Q),FALSE)</f>
        <v>92748</v>
      </c>
      <c r="AV53" s="366">
        <f>VLOOKUP($A53,'4_Level 4'!$A$7:$AP$139,COLUMN('4_Level 4'!$AC:$AC),FALSE)</f>
        <v>521387</v>
      </c>
      <c r="AW53" s="366">
        <f>VLOOKUP($A53,'4_Level 4'!$A$7:$AP$139,COLUMN('4_Level 4'!$AO:$AO),FALSE)</f>
        <v>417109</v>
      </c>
      <c r="AX53" s="367">
        <f t="shared" si="28"/>
        <v>10277302</v>
      </c>
      <c r="AY53" s="366">
        <v>7150856</v>
      </c>
      <c r="AZ53" s="366">
        <f t="shared" si="34"/>
        <v>3126446</v>
      </c>
      <c r="BA53" s="366">
        <f t="shared" si="38"/>
        <v>781612</v>
      </c>
      <c r="BB53" s="366">
        <f>VLOOKUP($A53,'4_Level 4'!$A$7:$AP$139,COLUMN('4_Level 4'!$J:$J),FALSE)</f>
        <v>0</v>
      </c>
      <c r="BC53" s="366">
        <f>VLOOKUP($A53,'4_Level 4'!$A$7:$AP$139,COLUMN('4_Level 4'!$L:$L),FALSE)</f>
        <v>94713</v>
      </c>
      <c r="BD53" s="366">
        <f>VLOOKUP($A53,'4_Level 4'!$A$7:$AP$139,COLUMN('4_Level 4'!$M:$M),FALSE)</f>
        <v>0</v>
      </c>
      <c r="BE53" s="367">
        <f t="shared" si="35"/>
        <v>10372015</v>
      </c>
    </row>
    <row r="54" spans="1:58" ht="15.6" customHeight="1" x14ac:dyDescent="0.2">
      <c r="A54" s="364">
        <v>48</v>
      </c>
      <c r="B54" s="365" t="s">
        <v>89</v>
      </c>
      <c r="C54" s="366">
        <f>'3_Levels 1&amp;2'!AP54</f>
        <v>26910513</v>
      </c>
      <c r="D54" s="366">
        <v>0</v>
      </c>
      <c r="E54" s="366">
        <f>-'5C1A_Madison'!$R54</f>
        <v>0</v>
      </c>
      <c r="F54" s="366">
        <f>-'5C1B_DArbonne'!$R54</f>
        <v>0</v>
      </c>
      <c r="G54" s="366">
        <f>-'5C1C_IntlHigh'!$R54</f>
        <v>-4234</v>
      </c>
      <c r="H54" s="366">
        <f>-'5C1D_NOMMA'!$R54</f>
        <v>0</v>
      </c>
      <c r="I54" s="366">
        <f>-'5C1E_LFNO'!$R54</f>
        <v>-7979</v>
      </c>
      <c r="J54" s="366">
        <f>-'5C1F_LCCharter'!$R54</f>
        <v>0</v>
      </c>
      <c r="K54" s="366">
        <f>-'5C1G_JSClark'!$R54</f>
        <v>0</v>
      </c>
      <c r="L54" s="366">
        <f>-'5C1H_Southwest'!$R54</f>
        <v>0</v>
      </c>
      <c r="M54" s="366">
        <f>-'5C1I_LAKey'!$R54</f>
        <v>0</v>
      </c>
      <c r="N54" s="366">
        <f>-'5C1J_JCFAEast'!$R54</f>
        <v>-8468</v>
      </c>
      <c r="O54" s="366">
        <f>-'5C1M_GEOMidCity'!$R54</f>
        <v>0</v>
      </c>
      <c r="P54" s="366">
        <f>-'5C1N_Delta'!$R54</f>
        <v>0</v>
      </c>
      <c r="Q54" s="366">
        <f>-'5C1O_Impact'!$R54</f>
        <v>0</v>
      </c>
      <c r="R54" s="366">
        <f>-'5C1Q_Advantage'!$R54</f>
        <v>0</v>
      </c>
      <c r="S54" s="366">
        <f>-'5C1R_Iberville'!$R54</f>
        <v>-8246</v>
      </c>
      <c r="T54" s="366">
        <f>-'5C1S_LCColPrep'!$R54</f>
        <v>0</v>
      </c>
      <c r="U54" s="366">
        <f>-'5C1T_Northeast'!$R54</f>
        <v>0</v>
      </c>
      <c r="V54" s="366">
        <f>-'5C1U_AcadianaRen'!$R54</f>
        <v>0</v>
      </c>
      <c r="W54" s="366">
        <f>-'5C1V_LafRen'!$R54</f>
        <v>0</v>
      </c>
      <c r="X54" s="366">
        <f>-'5C1W_Willow'!$R54</f>
        <v>0</v>
      </c>
      <c r="Y54" s="366">
        <f>-'5C1Y_GEOPrep'!$R54</f>
        <v>0</v>
      </c>
      <c r="Z54" s="366">
        <f>-'5C1Z_LincolnPrep'!$R54</f>
        <v>0</v>
      </c>
      <c r="AA54" s="366">
        <f>-'5C1AE_NobleMinds'!$R54</f>
        <v>-3745</v>
      </c>
      <c r="AB54" s="366">
        <f>-'5C1AF_JCFA-Laf'!$R54</f>
        <v>0</v>
      </c>
      <c r="AC54" s="366">
        <f>-'5C1AG_Collegiate'!$R54</f>
        <v>0</v>
      </c>
      <c r="AD54" s="366">
        <f>-'5C1AI_Harmony'!$R54</f>
        <v>0</v>
      </c>
      <c r="AE54" s="366">
        <f>-'5C1AJ_Athlos'!$R54</f>
        <v>0</v>
      </c>
      <c r="AF54" s="366">
        <f>-'5C1AK_NxtGen'!$R54</f>
        <v>0</v>
      </c>
      <c r="AG54" s="366">
        <f>-'5C1AL_RedRiver'!$R54</f>
        <v>0</v>
      </c>
      <c r="AH54" s="366">
        <f>-('5C2_LAVCA'!$R54+'5C2_LAVCA'!$S54)</f>
        <v>-97138</v>
      </c>
      <c r="AI54" s="366">
        <f>-('5C3_UnvView'!$R54+'5C3_UnvView'!$S54)</f>
        <v>-220832</v>
      </c>
      <c r="AJ54" s="367">
        <f t="shared" si="36"/>
        <v>-350642</v>
      </c>
      <c r="AK54" s="367">
        <f t="shared" si="37"/>
        <v>26559871</v>
      </c>
      <c r="AL54" s="367">
        <f>ROUND(AK54/'8_2.1.21 SIS'!C54,0)</f>
        <v>4868</v>
      </c>
      <c r="AM54" s="368">
        <v>-46187</v>
      </c>
      <c r="AN54" s="366">
        <f t="shared" si="30"/>
        <v>0</v>
      </c>
      <c r="AO54" s="366">
        <f t="shared" si="31"/>
        <v>-46187</v>
      </c>
      <c r="AP54" s="366">
        <v>-2648192</v>
      </c>
      <c r="AQ54" s="366">
        <v>-533046</v>
      </c>
      <c r="AR54" s="368">
        <f t="shared" si="32"/>
        <v>-3181238</v>
      </c>
      <c r="AS54" s="367">
        <f t="shared" si="33"/>
        <v>23332446</v>
      </c>
      <c r="AT54" s="366">
        <f>VLOOKUP($A54,'4_Level 4'!$A$7:$AP$139,COLUMN('4_Level 4'!$E:$E),FALSE)</f>
        <v>0</v>
      </c>
      <c r="AU54" s="366">
        <f>VLOOKUP($A54,'4_Level 4'!$A$7:$AP$139,COLUMN('4_Level 4'!$Q:$Q),FALSE)</f>
        <v>150214</v>
      </c>
      <c r="AV54" s="366">
        <f>VLOOKUP($A54,'4_Level 4'!$A$7:$AP$139,COLUMN('4_Level 4'!$AC:$AC),FALSE)</f>
        <v>810189</v>
      </c>
      <c r="AW54" s="366">
        <f>VLOOKUP($A54,'4_Level 4'!$A$7:$AP$139,COLUMN('4_Level 4'!$AO:$AO),FALSE)</f>
        <v>648152</v>
      </c>
      <c r="AX54" s="367">
        <f t="shared" si="28"/>
        <v>24941001</v>
      </c>
      <c r="AY54" s="366">
        <v>18923240</v>
      </c>
      <c r="AZ54" s="366">
        <f t="shared" si="34"/>
        <v>6017761</v>
      </c>
      <c r="BA54" s="366">
        <f t="shared" si="38"/>
        <v>1504440</v>
      </c>
      <c r="BB54" s="366">
        <f>VLOOKUP($A54,'4_Level 4'!$A$7:$AP$139,COLUMN('4_Level 4'!$J:$J),FALSE)</f>
        <v>0</v>
      </c>
      <c r="BC54" s="366">
        <f>VLOOKUP($A54,'4_Level 4'!$A$7:$AP$139,COLUMN('4_Level 4'!$L:$L),FALSE)</f>
        <v>151348</v>
      </c>
      <c r="BD54" s="366">
        <f>VLOOKUP($A54,'4_Level 4'!$A$7:$AP$139,COLUMN('4_Level 4'!$M:$M),FALSE)</f>
        <v>0</v>
      </c>
      <c r="BE54" s="367">
        <f t="shared" si="35"/>
        <v>25092349</v>
      </c>
    </row>
    <row r="55" spans="1:58" ht="15.6" customHeight="1" x14ac:dyDescent="0.2">
      <c r="A55" s="364">
        <v>49</v>
      </c>
      <c r="B55" s="365" t="s">
        <v>52</v>
      </c>
      <c r="C55" s="366">
        <f>'3_Levels 1&amp;2'!AP55</f>
        <v>76767710</v>
      </c>
      <c r="D55" s="366">
        <v>0</v>
      </c>
      <c r="E55" s="366">
        <f>-'5C1A_Madison'!$R55</f>
        <v>0</v>
      </c>
      <c r="F55" s="366">
        <f>-'5C1B_DArbonne'!$R55</f>
        <v>0</v>
      </c>
      <c r="G55" s="366">
        <f>-'5C1C_IntlHigh'!$R55</f>
        <v>0</v>
      </c>
      <c r="H55" s="366">
        <f>-'5C1D_NOMMA'!$R55</f>
        <v>0</v>
      </c>
      <c r="I55" s="366">
        <f>-'5C1E_LFNO'!$R55</f>
        <v>0</v>
      </c>
      <c r="J55" s="366">
        <f>-'5C1F_LCCharter'!$R55</f>
        <v>0</v>
      </c>
      <c r="K55" s="366">
        <f>-'5C1G_JSClark'!$R55</f>
        <v>-1381753</v>
      </c>
      <c r="L55" s="366">
        <f>-'5C1H_Southwest'!$R55</f>
        <v>0</v>
      </c>
      <c r="M55" s="366">
        <f>-'5C1I_LAKey'!$R55</f>
        <v>-9802</v>
      </c>
      <c r="N55" s="366">
        <f>-'5C1J_JCFAEast'!$R55</f>
        <v>0</v>
      </c>
      <c r="O55" s="366">
        <f>-'5C1M_GEOMidCity'!$R55</f>
        <v>0</v>
      </c>
      <c r="P55" s="366">
        <f>-'5C1N_Delta'!$R55</f>
        <v>0</v>
      </c>
      <c r="Q55" s="366">
        <f>-'5C1O_Impact'!$R55</f>
        <v>0</v>
      </c>
      <c r="R55" s="366">
        <f>-'5C1Q_Advantage'!$R55</f>
        <v>0</v>
      </c>
      <c r="S55" s="366">
        <f>-'5C1R_Iberville'!$R55</f>
        <v>-20513</v>
      </c>
      <c r="T55" s="366">
        <f>-'5C1S_LCColPrep'!$R55</f>
        <v>0</v>
      </c>
      <c r="U55" s="366">
        <f>-'5C1T_Northeast'!$R55</f>
        <v>0</v>
      </c>
      <c r="V55" s="366">
        <f>-'5C1U_AcadianaRen'!$R55</f>
        <v>-48901</v>
      </c>
      <c r="W55" s="366">
        <f>-'5C1V_LafRen'!$R55</f>
        <v>-532347</v>
      </c>
      <c r="X55" s="366">
        <f>-'5C1W_Willow'!$R55</f>
        <v>-112427</v>
      </c>
      <c r="Y55" s="366">
        <f>-'5C1Y_GEOPrep'!$R55</f>
        <v>0</v>
      </c>
      <c r="Z55" s="366">
        <f>-'5C1Z_LincolnPrep'!$R55</f>
        <v>0</v>
      </c>
      <c r="AA55" s="366">
        <f>-'5C1AE_NobleMinds'!$R55</f>
        <v>0</v>
      </c>
      <c r="AB55" s="366">
        <f>-'5C1AF_JCFA-Laf'!$R55</f>
        <v>0</v>
      </c>
      <c r="AC55" s="366">
        <f>-'5C1AG_Collegiate'!$R55</f>
        <v>0</v>
      </c>
      <c r="AD55" s="366">
        <f>-'5C1AI_Harmony'!$R55</f>
        <v>0</v>
      </c>
      <c r="AE55" s="366">
        <f>-'5C1AJ_Athlos'!$R55</f>
        <v>0</v>
      </c>
      <c r="AF55" s="366">
        <f>-'5C1AK_NxtGen'!$R55</f>
        <v>0</v>
      </c>
      <c r="AG55" s="366">
        <f>-'5C1AL_RedRiver'!$R55</f>
        <v>0</v>
      </c>
      <c r="AH55" s="366">
        <f>-('5C2_LAVCA'!$R55+'5C2_LAVCA'!$S55)</f>
        <v>-486298</v>
      </c>
      <c r="AI55" s="366">
        <f>-('5C3_UnvView'!$R55+'5C3_UnvView'!$S55)</f>
        <v>-465221</v>
      </c>
      <c r="AJ55" s="367">
        <f t="shared" si="36"/>
        <v>-3057262</v>
      </c>
      <c r="AK55" s="367">
        <f t="shared" si="37"/>
        <v>73710448</v>
      </c>
      <c r="AL55" s="367">
        <f>ROUND(AK55/'8_2.1.21 SIS'!C55,0)</f>
        <v>6035</v>
      </c>
      <c r="AM55" s="368">
        <v>-62754</v>
      </c>
      <c r="AN55" s="366">
        <f t="shared" si="30"/>
        <v>0</v>
      </c>
      <c r="AO55" s="366">
        <f t="shared" si="31"/>
        <v>-62754</v>
      </c>
      <c r="AP55" s="366">
        <v>-2806275</v>
      </c>
      <c r="AQ55" s="366">
        <v>36210</v>
      </c>
      <c r="AR55" s="368">
        <f t="shared" si="32"/>
        <v>-2770065</v>
      </c>
      <c r="AS55" s="367">
        <f t="shared" si="33"/>
        <v>70877629</v>
      </c>
      <c r="AT55" s="366">
        <f>VLOOKUP($A55,'4_Level 4'!$A$7:$AP$139,COLUMN('4_Level 4'!$E:$E),FALSE)</f>
        <v>0</v>
      </c>
      <c r="AU55" s="366">
        <f>VLOOKUP($A55,'4_Level 4'!$A$7:$AP$139,COLUMN('4_Level 4'!$Q:$Q),FALSE)</f>
        <v>318600</v>
      </c>
      <c r="AV55" s="366">
        <f>VLOOKUP($A55,'4_Level 4'!$A$7:$AP$139,COLUMN('4_Level 4'!$AC:$AC),FALSE)</f>
        <v>1775031</v>
      </c>
      <c r="AW55" s="366">
        <f>VLOOKUP($A55,'4_Level 4'!$A$7:$AP$139,COLUMN('4_Level 4'!$AO:$AO),FALSE)</f>
        <v>1420024</v>
      </c>
      <c r="AX55" s="367">
        <f t="shared" si="28"/>
        <v>74391284</v>
      </c>
      <c r="AY55" s="366">
        <v>51531392</v>
      </c>
      <c r="AZ55" s="366">
        <f t="shared" si="34"/>
        <v>22859892</v>
      </c>
      <c r="BA55" s="366">
        <f t="shared" si="38"/>
        <v>5714973</v>
      </c>
      <c r="BB55" s="366">
        <f>VLOOKUP($A55,'4_Level 4'!$A$7:$AP$139,COLUMN('4_Level 4'!$J:$J),FALSE)</f>
        <v>18000</v>
      </c>
      <c r="BC55" s="366">
        <f>VLOOKUP($A55,'4_Level 4'!$A$7:$AP$139,COLUMN('4_Level 4'!$L:$L),FALSE)</f>
        <v>650338.5</v>
      </c>
      <c r="BD55" s="366">
        <f>VLOOKUP($A55,'4_Level 4'!$A$7:$AP$139,COLUMN('4_Level 4'!$M:$M),FALSE)</f>
        <v>0</v>
      </c>
      <c r="BE55" s="367">
        <f t="shared" si="35"/>
        <v>75059622.5</v>
      </c>
    </row>
    <row r="56" spans="1:58" ht="15.6" customHeight="1" x14ac:dyDescent="0.2">
      <c r="A56" s="369">
        <v>50</v>
      </c>
      <c r="B56" s="370" t="s">
        <v>53</v>
      </c>
      <c r="C56" s="371">
        <f>'3_Levels 1&amp;2'!AP56</f>
        <v>43046001</v>
      </c>
      <c r="D56" s="371">
        <v>0</v>
      </c>
      <c r="E56" s="371">
        <f>-'5C1A_Madison'!$R56</f>
        <v>0</v>
      </c>
      <c r="F56" s="371">
        <f>-'5C1B_DArbonne'!$R56</f>
        <v>0</v>
      </c>
      <c r="G56" s="371">
        <f>-'5C1C_IntlHigh'!$R56</f>
        <v>0</v>
      </c>
      <c r="H56" s="371">
        <f>-'5C1D_NOMMA'!$R56</f>
        <v>0</v>
      </c>
      <c r="I56" s="371">
        <f>-'5C1E_LFNO'!$R56</f>
        <v>0</v>
      </c>
      <c r="J56" s="371">
        <f>-'5C1F_LCCharter'!$R56</f>
        <v>0</v>
      </c>
      <c r="K56" s="371">
        <f>-'5C1G_JSClark'!$R56</f>
        <v>0</v>
      </c>
      <c r="L56" s="371">
        <f>-'5C1H_Southwest'!$R56</f>
        <v>0</v>
      </c>
      <c r="M56" s="371">
        <f>-'5C1I_LAKey'!$R56</f>
        <v>0</v>
      </c>
      <c r="N56" s="371">
        <f>-'5C1J_JCFAEast'!$R56</f>
        <v>0</v>
      </c>
      <c r="O56" s="371">
        <f>-'5C1M_GEOMidCity'!$R56</f>
        <v>0</v>
      </c>
      <c r="P56" s="371">
        <f>-'5C1N_Delta'!$R56</f>
        <v>0</v>
      </c>
      <c r="Q56" s="371">
        <f>-'5C1O_Impact'!$R56</f>
        <v>0</v>
      </c>
      <c r="R56" s="371">
        <f>-'5C1Q_Advantage'!$R56</f>
        <v>0</v>
      </c>
      <c r="S56" s="371">
        <f>-'5C1R_Iberville'!$R56</f>
        <v>-205568</v>
      </c>
      <c r="T56" s="371">
        <f>-'5C1S_LCColPrep'!$R56</f>
        <v>0</v>
      </c>
      <c r="U56" s="371">
        <f>-'5C1T_Northeast'!$R56</f>
        <v>0</v>
      </c>
      <c r="V56" s="371">
        <f>-'5C1U_AcadianaRen'!$R56</f>
        <v>-369271</v>
      </c>
      <c r="W56" s="371">
        <f>-'5C1V_LafRen'!$R56</f>
        <v>-234258</v>
      </c>
      <c r="X56" s="371">
        <f>-'5C1W_Willow'!$R56</f>
        <v>-144122</v>
      </c>
      <c r="Y56" s="371">
        <f>-'5C1Y_GEOPrep'!$R56</f>
        <v>0</v>
      </c>
      <c r="Z56" s="371">
        <f>-'5C1Z_LincolnPrep'!$R56</f>
        <v>0</v>
      </c>
      <c r="AA56" s="642">
        <f>-'5C1AE_NobleMinds'!$R56</f>
        <v>0</v>
      </c>
      <c r="AB56" s="642">
        <f>-'5C1AF_JCFA-Laf'!$R56</f>
        <v>-16099</v>
      </c>
      <c r="AC56" s="642">
        <f>-'5C1AG_Collegiate'!$R56</f>
        <v>0</v>
      </c>
      <c r="AD56" s="921">
        <f>-'5C1AI_Harmony'!$R56</f>
        <v>0</v>
      </c>
      <c r="AE56" s="921">
        <f>-'5C1AJ_Athlos'!$R56</f>
        <v>0</v>
      </c>
      <c r="AF56" s="1156">
        <f>-'5C1AK_NxtGen'!$R56</f>
        <v>0</v>
      </c>
      <c r="AG56" s="1156">
        <f>-'5C1AL_RedRiver'!$R56</f>
        <v>0</v>
      </c>
      <c r="AH56" s="371">
        <f>-('5C2_LAVCA'!$R56+'5C2_LAVCA'!$S56)</f>
        <v>-151397</v>
      </c>
      <c r="AI56" s="371">
        <f>-('5C3_UnvView'!$R56+'5C3_UnvView'!$S56)</f>
        <v>-100266</v>
      </c>
      <c r="AJ56" s="372">
        <f t="shared" si="36"/>
        <v>-1220981</v>
      </c>
      <c r="AK56" s="372">
        <f t="shared" si="37"/>
        <v>41825020</v>
      </c>
      <c r="AL56" s="372">
        <f>ROUND(AK56/'8_2.1.21 SIS'!C56,0)</f>
        <v>5894</v>
      </c>
      <c r="AM56" s="373">
        <v>-69091</v>
      </c>
      <c r="AN56" s="371">
        <f t="shared" si="30"/>
        <v>0</v>
      </c>
      <c r="AO56" s="371">
        <f t="shared" si="31"/>
        <v>-69091</v>
      </c>
      <c r="AP56" s="371">
        <v>-530460</v>
      </c>
      <c r="AQ56" s="371">
        <v>-247548</v>
      </c>
      <c r="AR56" s="373">
        <f t="shared" si="32"/>
        <v>-778008</v>
      </c>
      <c r="AS56" s="372">
        <f t="shared" si="33"/>
        <v>40977921</v>
      </c>
      <c r="AT56" s="371">
        <f>VLOOKUP($A56,'4_Level 4'!$A$7:$AP$139,COLUMN('4_Level 4'!$E:$E),FALSE)</f>
        <v>168000</v>
      </c>
      <c r="AU56" s="371">
        <f>VLOOKUP($A56,'4_Level 4'!$A$7:$AP$139,COLUMN('4_Level 4'!$Q:$Q),FALSE)</f>
        <v>192281</v>
      </c>
      <c r="AV56" s="1156">
        <f>VLOOKUP($A56,'4_Level 4'!$A$7:$AP$139,COLUMN('4_Level 4'!$AC:$AC),FALSE)</f>
        <v>945349</v>
      </c>
      <c r="AW56" s="1156">
        <f>VLOOKUP($A56,'4_Level 4'!$A$7:$AP$139,COLUMN('4_Level 4'!$AO:$AO),FALSE)</f>
        <v>756279</v>
      </c>
      <c r="AX56" s="372">
        <f t="shared" si="28"/>
        <v>43039830</v>
      </c>
      <c r="AY56" s="371">
        <v>29223176</v>
      </c>
      <c r="AZ56" s="371">
        <f t="shared" si="34"/>
        <v>13816654</v>
      </c>
      <c r="BA56" s="371">
        <f t="shared" si="38"/>
        <v>3454164</v>
      </c>
      <c r="BB56" s="371">
        <f>VLOOKUP($A56,'4_Level 4'!$A$7:$AP$139,COLUMN('4_Level 4'!$J:$J),FALSE)</f>
        <v>30000</v>
      </c>
      <c r="BC56" s="371">
        <f>VLOOKUP($A56,'4_Level 4'!$A$7:$AP$139,COLUMN('4_Level 4'!$L:$L),FALSE)</f>
        <v>223648</v>
      </c>
      <c r="BD56" s="371">
        <f>VLOOKUP($A56,'4_Level 4'!$A$7:$AP$139,COLUMN('4_Level 4'!$M:$M),FALSE)</f>
        <v>0</v>
      </c>
      <c r="BE56" s="372">
        <f t="shared" si="35"/>
        <v>43293478</v>
      </c>
    </row>
    <row r="57" spans="1:58" ht="15.6" customHeight="1" x14ac:dyDescent="0.2">
      <c r="A57" s="362">
        <v>51</v>
      </c>
      <c r="B57" s="363" t="s">
        <v>54</v>
      </c>
      <c r="C57" s="104">
        <f>'3_Levels 1&amp;2'!AP57</f>
        <v>45350450</v>
      </c>
      <c r="D57" s="104">
        <v>0</v>
      </c>
      <c r="E57" s="104">
        <f>-'5C1A_Madison'!$R57</f>
        <v>0</v>
      </c>
      <c r="F57" s="104">
        <f>-'5C1B_DArbonne'!$R57</f>
        <v>0</v>
      </c>
      <c r="G57" s="104">
        <f>-'5C1C_IntlHigh'!$R57</f>
        <v>0</v>
      </c>
      <c r="H57" s="104">
        <f>-'5C1D_NOMMA'!$R57</f>
        <v>0</v>
      </c>
      <c r="I57" s="104">
        <f>-'5C1E_LFNO'!$R57</f>
        <v>0</v>
      </c>
      <c r="J57" s="104">
        <f>-'5C1F_LCCharter'!$R57</f>
        <v>0</v>
      </c>
      <c r="K57" s="104">
        <f>-'5C1G_JSClark'!$R57</f>
        <v>0</v>
      </c>
      <c r="L57" s="104">
        <f>-'5C1H_Southwest'!$R57</f>
        <v>0</v>
      </c>
      <c r="M57" s="104">
        <f>-'5C1I_LAKey'!$R57</f>
        <v>0</v>
      </c>
      <c r="N57" s="104">
        <f>-'5C1J_JCFAEast'!$R57</f>
        <v>0</v>
      </c>
      <c r="O57" s="104">
        <f>-'5C1M_GEOMidCity'!$R57</f>
        <v>0</v>
      </c>
      <c r="P57" s="104">
        <f>-'5C1N_Delta'!$R57</f>
        <v>0</v>
      </c>
      <c r="Q57" s="104">
        <f>-'5C1O_Impact'!$R57</f>
        <v>0</v>
      </c>
      <c r="R57" s="104">
        <f>-'5C1Q_Advantage'!$R57</f>
        <v>0</v>
      </c>
      <c r="S57" s="104">
        <f>-'5C1R_Iberville'!$R57</f>
        <v>-61975</v>
      </c>
      <c r="T57" s="104">
        <f>-'5C1S_LCColPrep'!$R57</f>
        <v>0</v>
      </c>
      <c r="U57" s="104">
        <f>-'5C1T_Northeast'!$R57</f>
        <v>0</v>
      </c>
      <c r="V57" s="104">
        <f>-'5C1U_AcadianaRen'!$R57</f>
        <v>-5232</v>
      </c>
      <c r="W57" s="104">
        <f>-'5C1V_LafRen'!$R57</f>
        <v>0</v>
      </c>
      <c r="X57" s="104">
        <f>-'5C1W_Willow'!$R57</f>
        <v>-5070</v>
      </c>
      <c r="Y57" s="104">
        <f>-'5C1Y_GEOPrep'!$R57</f>
        <v>0</v>
      </c>
      <c r="Z57" s="104">
        <f>-'5C1Z_LincolnPrep'!$R57</f>
        <v>0</v>
      </c>
      <c r="AA57" s="104">
        <f>-'5C1AE_NobleMinds'!$R57</f>
        <v>0</v>
      </c>
      <c r="AB57" s="104">
        <f>-'5C1AF_JCFA-Laf'!$R57</f>
        <v>0</v>
      </c>
      <c r="AC57" s="104">
        <f>-'5C1AG_Collegiate'!$R57</f>
        <v>0</v>
      </c>
      <c r="AD57" s="104">
        <f>-'5C1AI_Harmony'!$R57</f>
        <v>0</v>
      </c>
      <c r="AE57" s="104">
        <f>-'5C1AJ_Athlos'!$R57</f>
        <v>0</v>
      </c>
      <c r="AF57" s="104">
        <f>-'5C1AK_NxtGen'!$R57</f>
        <v>0</v>
      </c>
      <c r="AG57" s="104">
        <f>-'5C1AL_RedRiver'!$R57</f>
        <v>0</v>
      </c>
      <c r="AH57" s="104">
        <f>-('5C2_LAVCA'!$R57+'5C2_LAVCA'!$S57)</f>
        <v>-76267</v>
      </c>
      <c r="AI57" s="104">
        <f>-('5C3_UnvView'!$R57+'5C3_UnvView'!$S57)</f>
        <v>-122002</v>
      </c>
      <c r="AJ57" s="103">
        <f t="shared" si="36"/>
        <v>-270546</v>
      </c>
      <c r="AK57" s="103">
        <f t="shared" si="37"/>
        <v>45079904</v>
      </c>
      <c r="AL57" s="103">
        <f>ROUND(AK57/'8_2.1.21 SIS'!C57,0)</f>
        <v>5861</v>
      </c>
      <c r="AM57" s="105">
        <v>-37195</v>
      </c>
      <c r="AN57" s="104">
        <f t="shared" si="30"/>
        <v>0</v>
      </c>
      <c r="AO57" s="104">
        <f t="shared" si="31"/>
        <v>-37195</v>
      </c>
      <c r="AP57" s="104">
        <v>-175830</v>
      </c>
      <c r="AQ57" s="104">
        <v>-108429</v>
      </c>
      <c r="AR57" s="105">
        <f t="shared" si="32"/>
        <v>-284259</v>
      </c>
      <c r="AS57" s="103">
        <f t="shared" si="33"/>
        <v>44758450</v>
      </c>
      <c r="AT57" s="104">
        <f>VLOOKUP($A57,'4_Level 4'!$A$7:$AP$139,COLUMN('4_Level 4'!$E:$E),FALSE)</f>
        <v>0</v>
      </c>
      <c r="AU57" s="104">
        <f>VLOOKUP($A57,'4_Level 4'!$A$7:$AP$139,COLUMN('4_Level 4'!$Q:$Q),FALSE)</f>
        <v>213167</v>
      </c>
      <c r="AV57" s="104">
        <f>VLOOKUP($A57,'4_Level 4'!$A$7:$AP$139,COLUMN('4_Level 4'!$AC:$AC),FALSE)</f>
        <v>1182881</v>
      </c>
      <c r="AW57" s="104">
        <f>VLOOKUP($A57,'4_Level 4'!$A$7:$AP$139,COLUMN('4_Level 4'!$AO:$AO),FALSE)</f>
        <v>946305</v>
      </c>
      <c r="AX57" s="103">
        <f t="shared" si="28"/>
        <v>47100803</v>
      </c>
      <c r="AY57" s="104">
        <v>31639136</v>
      </c>
      <c r="AZ57" s="104">
        <f t="shared" si="34"/>
        <v>15461667</v>
      </c>
      <c r="BA57" s="104">
        <f t="shared" si="38"/>
        <v>3865417</v>
      </c>
      <c r="BB57" s="104">
        <f>VLOOKUP($A57,'4_Level 4'!$A$7:$AP$139,COLUMN('4_Level 4'!$J:$J),FALSE)</f>
        <v>0</v>
      </c>
      <c r="BC57" s="104">
        <f>VLOOKUP($A57,'4_Level 4'!$A$7:$AP$139,COLUMN('4_Level 4'!$L:$L),FALSE)</f>
        <v>341497</v>
      </c>
      <c r="BD57" s="104">
        <f>VLOOKUP($A57,'4_Level 4'!$A$7:$AP$139,COLUMN('4_Level 4'!$M:$M),FALSE)</f>
        <v>0</v>
      </c>
      <c r="BE57" s="103">
        <f t="shared" si="35"/>
        <v>47442300</v>
      </c>
    </row>
    <row r="58" spans="1:58" ht="15.6" customHeight="1" x14ac:dyDescent="0.2">
      <c r="A58" s="364">
        <v>52</v>
      </c>
      <c r="B58" s="365" t="s">
        <v>55</v>
      </c>
      <c r="C58" s="366">
        <f>'3_Levels 1&amp;2'!AP58</f>
        <v>213143165</v>
      </c>
      <c r="D58" s="366">
        <v>0</v>
      </c>
      <c r="E58" s="366">
        <f>-'5C1A_Madison'!$R58</f>
        <v>0</v>
      </c>
      <c r="F58" s="366">
        <f>-'5C1B_DArbonne'!$R58</f>
        <v>0</v>
      </c>
      <c r="G58" s="366">
        <f>-'5C1C_IntlHigh'!$R58</f>
        <v>0</v>
      </c>
      <c r="H58" s="366">
        <f>-'5C1D_NOMMA'!$R58</f>
        <v>-19743</v>
      </c>
      <c r="I58" s="366">
        <f>-'5C1E_LFNO'!$R58</f>
        <v>-70541</v>
      </c>
      <c r="J58" s="366">
        <f>-'5C1F_LCCharter'!$R58</f>
        <v>0</v>
      </c>
      <c r="K58" s="366">
        <f>-'5C1G_JSClark'!$R58</f>
        <v>0</v>
      </c>
      <c r="L58" s="366">
        <f>-'5C1H_Southwest'!$R58</f>
        <v>0</v>
      </c>
      <c r="M58" s="366">
        <f>-'5C1I_LAKey'!$R58</f>
        <v>-18720</v>
      </c>
      <c r="N58" s="366">
        <f>-'5C1J_JCFAEast'!$R58</f>
        <v>0</v>
      </c>
      <c r="O58" s="366">
        <f>-'5C1M_GEOMidCity'!$R58</f>
        <v>0</v>
      </c>
      <c r="P58" s="366">
        <f>-'5C1N_Delta'!$R58</f>
        <v>0</v>
      </c>
      <c r="Q58" s="366">
        <f>-'5C1O_Impact'!$R58</f>
        <v>0</v>
      </c>
      <c r="R58" s="366">
        <f>-'5C1Q_Advantage'!$R58</f>
        <v>0</v>
      </c>
      <c r="S58" s="366">
        <f>-'5C1R_Iberville'!$R58</f>
        <v>-9543</v>
      </c>
      <c r="T58" s="366">
        <f>-'5C1S_LCColPrep'!$R58</f>
        <v>0</v>
      </c>
      <c r="U58" s="366">
        <f>-'5C1T_Northeast'!$R58</f>
        <v>0</v>
      </c>
      <c r="V58" s="366">
        <f>-'5C1U_AcadianaRen'!$R58</f>
        <v>-5073</v>
      </c>
      <c r="W58" s="366">
        <f>-'5C1V_LafRen'!$R58</f>
        <v>0</v>
      </c>
      <c r="X58" s="366">
        <f>-'5C1W_Willow'!$R58</f>
        <v>0</v>
      </c>
      <c r="Y58" s="366">
        <f>-'5C1Y_GEOPrep'!$R58</f>
        <v>0</v>
      </c>
      <c r="Z58" s="366">
        <f>-'5C1Z_LincolnPrep'!$R58</f>
        <v>0</v>
      </c>
      <c r="AA58" s="366">
        <f>-'5C1AE_NobleMinds'!$R58</f>
        <v>0</v>
      </c>
      <c r="AB58" s="366">
        <f>-'5C1AF_JCFA-Laf'!$R58</f>
        <v>0</v>
      </c>
      <c r="AC58" s="366">
        <f>-'5C1AG_Collegiate'!$R58</f>
        <v>0</v>
      </c>
      <c r="AD58" s="366">
        <f>-'5C1AI_Harmony'!$R58</f>
        <v>-4471</v>
      </c>
      <c r="AE58" s="366">
        <f>-'5C1AJ_Athlos'!$R58</f>
        <v>-14249</v>
      </c>
      <c r="AF58" s="366">
        <f>-'5C1AK_NxtGen'!$R58</f>
        <v>0</v>
      </c>
      <c r="AG58" s="366">
        <f>-'5C1AL_RedRiver'!$R58</f>
        <v>0</v>
      </c>
      <c r="AH58" s="366">
        <f>-('5C2_LAVCA'!$R58+'5C2_LAVCA'!$S58)</f>
        <v>-703090</v>
      </c>
      <c r="AI58" s="366">
        <f>-('5C3_UnvView'!$R58+'5C3_UnvView'!$S58)</f>
        <v>-1997011</v>
      </c>
      <c r="AJ58" s="367">
        <f t="shared" si="36"/>
        <v>-2842441</v>
      </c>
      <c r="AK58" s="367">
        <f t="shared" si="37"/>
        <v>210300724</v>
      </c>
      <c r="AL58" s="367">
        <f>ROUND(AK58/'8_2.1.21 SIS'!C58,0)</f>
        <v>5750</v>
      </c>
      <c r="AM58" s="368">
        <v>-116190</v>
      </c>
      <c r="AN58" s="366">
        <f t="shared" si="30"/>
        <v>0</v>
      </c>
      <c r="AO58" s="366">
        <f t="shared" si="31"/>
        <v>-116190</v>
      </c>
      <c r="AP58" s="366">
        <v>-1794000</v>
      </c>
      <c r="AQ58" s="366">
        <v>-158125</v>
      </c>
      <c r="AR58" s="368">
        <f t="shared" si="32"/>
        <v>-1952125</v>
      </c>
      <c r="AS58" s="367">
        <f t="shared" si="33"/>
        <v>208232409</v>
      </c>
      <c r="AT58" s="366">
        <f>VLOOKUP($A58,'4_Level 4'!$A$7:$AP$139,COLUMN('4_Level 4'!$E:$E),FALSE)</f>
        <v>0</v>
      </c>
      <c r="AU58" s="366">
        <f>VLOOKUP($A58,'4_Level 4'!$A$7:$AP$139,COLUMN('4_Level 4'!$Q:$Q),FALSE)</f>
        <v>1015036</v>
      </c>
      <c r="AV58" s="366">
        <f>VLOOKUP($A58,'4_Level 4'!$A$7:$AP$139,COLUMN('4_Level 4'!$AC:$AC),FALSE)</f>
        <v>5868530</v>
      </c>
      <c r="AW58" s="366">
        <f>VLOOKUP($A58,'4_Level 4'!$A$7:$AP$139,COLUMN('4_Level 4'!$AO:$AO),FALSE)</f>
        <v>4694823</v>
      </c>
      <c r="AX58" s="367">
        <f t="shared" si="28"/>
        <v>219810798</v>
      </c>
      <c r="AY58" s="366">
        <v>147791976</v>
      </c>
      <c r="AZ58" s="366">
        <f t="shared" si="34"/>
        <v>72018822</v>
      </c>
      <c r="BA58" s="366">
        <f t="shared" si="38"/>
        <v>18004706</v>
      </c>
      <c r="BB58" s="366">
        <f>VLOOKUP($A58,'4_Level 4'!$A$7:$AP$139,COLUMN('4_Level 4'!$J:$J),FALSE)</f>
        <v>0</v>
      </c>
      <c r="BC58" s="366">
        <f>VLOOKUP($A58,'4_Level 4'!$A$7:$AP$139,COLUMN('4_Level 4'!$L:$L),FALSE)</f>
        <v>1004488</v>
      </c>
      <c r="BD58" s="366">
        <f>VLOOKUP($A58,'4_Level 4'!$A$7:$AP$139,COLUMN('4_Level 4'!$M:$M),FALSE)</f>
        <v>0</v>
      </c>
      <c r="BE58" s="367">
        <f t="shared" si="35"/>
        <v>220815286</v>
      </c>
    </row>
    <row r="59" spans="1:58" ht="15.6" customHeight="1" x14ac:dyDescent="0.2">
      <c r="A59" s="364">
        <v>53</v>
      </c>
      <c r="B59" s="365" t="s">
        <v>56</v>
      </c>
      <c r="C59" s="366">
        <f>'3_Levels 1&amp;2'!AP59</f>
        <v>117960041</v>
      </c>
      <c r="D59" s="366">
        <v>0</v>
      </c>
      <c r="E59" s="366">
        <f>-'5C1A_Madison'!$R59</f>
        <v>-5155</v>
      </c>
      <c r="F59" s="366">
        <f>-'5C1B_DArbonne'!$R59</f>
        <v>0</v>
      </c>
      <c r="G59" s="366">
        <f>-'5C1C_IntlHigh'!$R59</f>
        <v>0</v>
      </c>
      <c r="H59" s="366">
        <f>-'5C1D_NOMMA'!$R59</f>
        <v>-5556</v>
      </c>
      <c r="I59" s="366">
        <f>-'5C1E_LFNO'!$R59</f>
        <v>-4878</v>
      </c>
      <c r="J59" s="366">
        <f>-'5C1F_LCCharter'!$R59</f>
        <v>0</v>
      </c>
      <c r="K59" s="366">
        <f>-'5C1G_JSClark'!$R59</f>
        <v>0</v>
      </c>
      <c r="L59" s="366">
        <f>-'5C1H_Southwest'!$R59</f>
        <v>0</v>
      </c>
      <c r="M59" s="366">
        <f>-'5C1I_LAKey'!$R59</f>
        <v>-38262</v>
      </c>
      <c r="N59" s="366">
        <f>-'5C1J_JCFAEast'!$R59</f>
        <v>-5556</v>
      </c>
      <c r="O59" s="366">
        <f>-'5C1M_GEOMidCity'!$R59</f>
        <v>0</v>
      </c>
      <c r="P59" s="366">
        <f>-'5C1N_Delta'!$R59</f>
        <v>0</v>
      </c>
      <c r="Q59" s="366">
        <f>-'5C1O_Impact'!$R59</f>
        <v>0</v>
      </c>
      <c r="R59" s="366">
        <f>-'5C1Q_Advantage'!$R59</f>
        <v>0</v>
      </c>
      <c r="S59" s="366">
        <f>-'5C1R_Iberville'!$R59</f>
        <v>-11112</v>
      </c>
      <c r="T59" s="366">
        <f>-'5C1S_LCColPrep'!$R59</f>
        <v>0</v>
      </c>
      <c r="U59" s="366">
        <f>-'5C1T_Northeast'!$R59</f>
        <v>0</v>
      </c>
      <c r="V59" s="366">
        <f>-'5C1U_AcadianaRen'!$R59</f>
        <v>0</v>
      </c>
      <c r="W59" s="366">
        <f>-'5C1V_LafRen'!$R59</f>
        <v>0</v>
      </c>
      <c r="X59" s="366">
        <f>-'5C1W_Willow'!$R59</f>
        <v>0</v>
      </c>
      <c r="Y59" s="366">
        <f>-'5C1Y_GEOPrep'!$R59</f>
        <v>0</v>
      </c>
      <c r="Z59" s="366">
        <f>-'5C1Z_LincolnPrep'!$R59</f>
        <v>0</v>
      </c>
      <c r="AA59" s="366">
        <f>-'5C1AE_NobleMinds'!$R59</f>
        <v>0</v>
      </c>
      <c r="AB59" s="366">
        <f>-'5C1AF_JCFA-Laf'!$R59</f>
        <v>0</v>
      </c>
      <c r="AC59" s="366">
        <f>-'5C1AG_Collegiate'!$R59</f>
        <v>0</v>
      </c>
      <c r="AD59" s="366">
        <f>-'5C1AI_Harmony'!$R59</f>
        <v>0</v>
      </c>
      <c r="AE59" s="366">
        <f>-'5C1AJ_Athlos'!$R59</f>
        <v>0</v>
      </c>
      <c r="AF59" s="366">
        <f>-'5C1AK_NxtGen'!$R59</f>
        <v>0</v>
      </c>
      <c r="AG59" s="366">
        <f>-'5C1AL_RedRiver'!$R59</f>
        <v>0</v>
      </c>
      <c r="AH59" s="366">
        <f>-('5C2_LAVCA'!$R59+'5C2_LAVCA'!$S59)</f>
        <v>-471676</v>
      </c>
      <c r="AI59" s="366">
        <f>-('5C3_UnvView'!$R59+'5C3_UnvView'!$S59)</f>
        <v>-1341991</v>
      </c>
      <c r="AJ59" s="367">
        <f t="shared" si="36"/>
        <v>-1884186</v>
      </c>
      <c r="AK59" s="367">
        <f t="shared" si="37"/>
        <v>116075855</v>
      </c>
      <c r="AL59" s="367">
        <f>ROUND(AK59/'8_2.1.21 SIS'!C59,0)</f>
        <v>6183</v>
      </c>
      <c r="AM59" s="368">
        <v>-7027</v>
      </c>
      <c r="AN59" s="366">
        <f t="shared" si="30"/>
        <v>0</v>
      </c>
      <c r="AO59" s="366">
        <f t="shared" si="31"/>
        <v>-7027</v>
      </c>
      <c r="AP59" s="366">
        <v>-822339</v>
      </c>
      <c r="AQ59" s="366">
        <v>-250412</v>
      </c>
      <c r="AR59" s="368">
        <f t="shared" si="32"/>
        <v>-1072751</v>
      </c>
      <c r="AS59" s="367">
        <f t="shared" si="33"/>
        <v>114996077</v>
      </c>
      <c r="AT59" s="366">
        <f>VLOOKUP($A59,'4_Level 4'!$A$7:$AP$139,COLUMN('4_Level 4'!$E:$E),FALSE)</f>
        <v>0</v>
      </c>
      <c r="AU59" s="366">
        <f>VLOOKUP($A59,'4_Level 4'!$A$7:$AP$139,COLUMN('4_Level 4'!$Q:$Q),FALSE)</f>
        <v>513772</v>
      </c>
      <c r="AV59" s="366">
        <f>VLOOKUP($A59,'4_Level 4'!$A$7:$AP$139,COLUMN('4_Level 4'!$AC:$AC),FALSE)</f>
        <v>2794099</v>
      </c>
      <c r="AW59" s="366">
        <f>VLOOKUP($A59,'4_Level 4'!$A$7:$AP$139,COLUMN('4_Level 4'!$AO:$AO),FALSE)</f>
        <v>2235280</v>
      </c>
      <c r="AX59" s="367">
        <f t="shared" si="28"/>
        <v>120539228</v>
      </c>
      <c r="AY59" s="366">
        <v>81076280</v>
      </c>
      <c r="AZ59" s="366">
        <f t="shared" si="34"/>
        <v>39462948</v>
      </c>
      <c r="BA59" s="366">
        <f t="shared" si="38"/>
        <v>9865737</v>
      </c>
      <c r="BB59" s="366">
        <f>VLOOKUP($A59,'4_Level 4'!$A$7:$AP$139,COLUMN('4_Level 4'!$J:$J),FALSE)</f>
        <v>0</v>
      </c>
      <c r="BC59" s="366">
        <f>VLOOKUP($A59,'4_Level 4'!$A$7:$AP$139,COLUMN('4_Level 4'!$L:$L),FALSE)</f>
        <v>859406</v>
      </c>
      <c r="BD59" s="366">
        <f>VLOOKUP($A59,'4_Level 4'!$A$7:$AP$139,COLUMN('4_Level 4'!$M:$M),FALSE)</f>
        <v>0</v>
      </c>
      <c r="BE59" s="367">
        <f t="shared" si="35"/>
        <v>121398634</v>
      </c>
    </row>
    <row r="60" spans="1:58" ht="15.6" customHeight="1" x14ac:dyDescent="0.2">
      <c r="A60" s="364">
        <v>54</v>
      </c>
      <c r="B60" s="365" t="s">
        <v>57</v>
      </c>
      <c r="C60" s="366">
        <f>'3_Levels 1&amp;2'!AP60</f>
        <v>2361335</v>
      </c>
      <c r="D60" s="366">
        <v>0</v>
      </c>
      <c r="E60" s="366">
        <f>-'5C1A_Madison'!$R60</f>
        <v>0</v>
      </c>
      <c r="F60" s="366">
        <f>-'5C1B_DArbonne'!$R60</f>
        <v>0</v>
      </c>
      <c r="G60" s="366">
        <f>-'5C1C_IntlHigh'!$R60</f>
        <v>0</v>
      </c>
      <c r="H60" s="366">
        <f>-'5C1D_NOMMA'!$R60</f>
        <v>0</v>
      </c>
      <c r="I60" s="366">
        <f>-'5C1E_LFNO'!$R60</f>
        <v>0</v>
      </c>
      <c r="J60" s="366">
        <f>-'5C1F_LCCharter'!$R60</f>
        <v>0</v>
      </c>
      <c r="K60" s="366">
        <f>-'5C1G_JSClark'!$R60</f>
        <v>0</v>
      </c>
      <c r="L60" s="366">
        <f>-'5C1H_Southwest'!$R60</f>
        <v>0</v>
      </c>
      <c r="M60" s="366">
        <f>-'5C1I_LAKey'!$R60</f>
        <v>0</v>
      </c>
      <c r="N60" s="366">
        <f>-'5C1J_JCFAEast'!$R60</f>
        <v>0</v>
      </c>
      <c r="O60" s="366">
        <f>-'5C1M_GEOMidCity'!$R60</f>
        <v>0</v>
      </c>
      <c r="P60" s="366">
        <f>-'5C1N_Delta'!$R60</f>
        <v>-286652</v>
      </c>
      <c r="Q60" s="366">
        <f>-'5C1O_Impact'!$R60</f>
        <v>0</v>
      </c>
      <c r="R60" s="366">
        <f>-'5C1Q_Advantage'!$R60</f>
        <v>0</v>
      </c>
      <c r="S60" s="366">
        <f>-'5C1R_Iberville'!$R60</f>
        <v>0</v>
      </c>
      <c r="T60" s="366">
        <f>-'5C1S_LCColPrep'!$R60</f>
        <v>0</v>
      </c>
      <c r="U60" s="366">
        <f>-'5C1T_Northeast'!$R60</f>
        <v>0</v>
      </c>
      <c r="V60" s="366">
        <f>-'5C1U_AcadianaRen'!$R60</f>
        <v>0</v>
      </c>
      <c r="W60" s="366">
        <f>-'5C1V_LafRen'!$R60</f>
        <v>0</v>
      </c>
      <c r="X60" s="366">
        <f>-'5C1W_Willow'!$R60</f>
        <v>0</v>
      </c>
      <c r="Y60" s="366">
        <f>-'5C1Y_GEOPrep'!$R60</f>
        <v>0</v>
      </c>
      <c r="Z60" s="366">
        <f>-'5C1Z_LincolnPrep'!$R60</f>
        <v>0</v>
      </c>
      <c r="AA60" s="366">
        <f>-'5C1AE_NobleMinds'!$R60</f>
        <v>0</v>
      </c>
      <c r="AB60" s="366">
        <f>-'5C1AF_JCFA-Laf'!$R60</f>
        <v>0</v>
      </c>
      <c r="AC60" s="366">
        <f>-'5C1AG_Collegiate'!$R60</f>
        <v>0</v>
      </c>
      <c r="AD60" s="366">
        <f>-'5C1AI_Harmony'!$R60</f>
        <v>0</v>
      </c>
      <c r="AE60" s="366">
        <f>-'5C1AJ_Athlos'!$R60</f>
        <v>0</v>
      </c>
      <c r="AF60" s="366">
        <f>-'5C1AK_NxtGen'!$R60</f>
        <v>0</v>
      </c>
      <c r="AG60" s="366">
        <f>-'5C1AL_RedRiver'!$R60</f>
        <v>0</v>
      </c>
      <c r="AH60" s="366">
        <f>-('5C2_LAVCA'!$R60+'5C2_LAVCA'!$S60)</f>
        <v>-4782</v>
      </c>
      <c r="AI60" s="366">
        <f>-('5C3_UnvView'!$R60+'5C3_UnvView'!$S60)</f>
        <v>-36628</v>
      </c>
      <c r="AJ60" s="367">
        <f t="shared" si="36"/>
        <v>-328062</v>
      </c>
      <c r="AK60" s="367">
        <f t="shared" si="37"/>
        <v>2033273</v>
      </c>
      <c r="AL60" s="367">
        <f>ROUND(AK60/'8_2.1.21 SIS'!C60,0)</f>
        <v>5928</v>
      </c>
      <c r="AM60" s="368">
        <v>474</v>
      </c>
      <c r="AN60" s="366">
        <f t="shared" si="30"/>
        <v>474</v>
      </c>
      <c r="AO60" s="366">
        <f t="shared" si="31"/>
        <v>0</v>
      </c>
      <c r="AP60" s="366">
        <v>-148200</v>
      </c>
      <c r="AQ60" s="366">
        <v>-8892</v>
      </c>
      <c r="AR60" s="368">
        <f t="shared" si="32"/>
        <v>-157092</v>
      </c>
      <c r="AS60" s="367">
        <f t="shared" si="33"/>
        <v>1876655</v>
      </c>
      <c r="AT60" s="366">
        <f>VLOOKUP($A60,'4_Level 4'!$A$7:$AP$139,COLUMN('4_Level 4'!$E:$E),FALSE)</f>
        <v>0</v>
      </c>
      <c r="AU60" s="366">
        <f>VLOOKUP($A60,'4_Level 4'!$A$7:$AP$139,COLUMN('4_Level 4'!$Q:$Q),FALSE)</f>
        <v>9558</v>
      </c>
      <c r="AV60" s="366">
        <f>VLOOKUP($A60,'4_Level 4'!$A$7:$AP$139,COLUMN('4_Level 4'!$AC:$AC),FALSE)</f>
        <v>77608</v>
      </c>
      <c r="AW60" s="366">
        <f>VLOOKUP($A60,'4_Level 4'!$A$7:$AP$139,COLUMN('4_Level 4'!$AO:$AO),FALSE)</f>
        <v>62085</v>
      </c>
      <c r="AX60" s="367">
        <f t="shared" si="28"/>
        <v>2025906</v>
      </c>
      <c r="AY60" s="366">
        <v>1464600</v>
      </c>
      <c r="AZ60" s="366">
        <f t="shared" si="34"/>
        <v>561306</v>
      </c>
      <c r="BA60" s="366">
        <f t="shared" si="38"/>
        <v>140327</v>
      </c>
      <c r="BB60" s="366">
        <f>VLOOKUP($A60,'4_Level 4'!$A$7:$AP$139,COLUMN('4_Level 4'!$J:$J),FALSE)</f>
        <v>0</v>
      </c>
      <c r="BC60" s="366">
        <f>VLOOKUP($A60,'4_Level 4'!$A$7:$AP$139,COLUMN('4_Level 4'!$L:$L),FALSE)</f>
        <v>25000</v>
      </c>
      <c r="BD60" s="366">
        <f>VLOOKUP($A60,'4_Level 4'!$A$7:$AP$139,COLUMN('4_Level 4'!$M:$M),FALSE)</f>
        <v>0</v>
      </c>
      <c r="BE60" s="367">
        <f t="shared" si="35"/>
        <v>2050906</v>
      </c>
    </row>
    <row r="61" spans="1:58" ht="15.6" customHeight="1" x14ac:dyDescent="0.2">
      <c r="A61" s="369">
        <v>55</v>
      </c>
      <c r="B61" s="370" t="s">
        <v>58</v>
      </c>
      <c r="C61" s="371">
        <f>'3_Levels 1&amp;2'!AP61</f>
        <v>90695153</v>
      </c>
      <c r="D61" s="371">
        <v>0</v>
      </c>
      <c r="E61" s="371">
        <f>-'5C1A_Madison'!$R61</f>
        <v>0</v>
      </c>
      <c r="F61" s="371">
        <f>-'5C1B_DArbonne'!$R61</f>
        <v>0</v>
      </c>
      <c r="G61" s="371">
        <f>-'5C1C_IntlHigh'!$R61</f>
        <v>-5543</v>
      </c>
      <c r="H61" s="371">
        <f>-'5C1D_NOMMA'!$R61</f>
        <v>0</v>
      </c>
      <c r="I61" s="371">
        <f>-'5C1E_LFNO'!$R61</f>
        <v>0</v>
      </c>
      <c r="J61" s="371">
        <f>-'5C1F_LCCharter'!$R61</f>
        <v>0</v>
      </c>
      <c r="K61" s="371">
        <f>-'5C1G_JSClark'!$R61</f>
        <v>0</v>
      </c>
      <c r="L61" s="371">
        <f>-'5C1H_Southwest'!$R61</f>
        <v>0</v>
      </c>
      <c r="M61" s="371">
        <f>-'5C1I_LAKey'!$R61</f>
        <v>0</v>
      </c>
      <c r="N61" s="371">
        <f>-'5C1J_JCFAEast'!$R61</f>
        <v>0</v>
      </c>
      <c r="O61" s="371">
        <f>-'5C1M_GEOMidCity'!$R61</f>
        <v>0</v>
      </c>
      <c r="P61" s="371">
        <f>-'5C1N_Delta'!$R61</f>
        <v>0</v>
      </c>
      <c r="Q61" s="371">
        <f>-'5C1O_Impact'!$R61</f>
        <v>0</v>
      </c>
      <c r="R61" s="371">
        <f>-'5C1Q_Advantage'!$R61</f>
        <v>0</v>
      </c>
      <c r="S61" s="371">
        <f>-'5C1R_Iberville'!$R61</f>
        <v>-397530</v>
      </c>
      <c r="T61" s="371">
        <f>-'5C1S_LCColPrep'!$R61</f>
        <v>0</v>
      </c>
      <c r="U61" s="371">
        <f>-'5C1T_Northeast'!$R61</f>
        <v>0</v>
      </c>
      <c r="V61" s="371">
        <f>-'5C1U_AcadianaRen'!$R61</f>
        <v>-51229</v>
      </c>
      <c r="W61" s="371">
        <f>-'5C1V_LafRen'!$R61</f>
        <v>0</v>
      </c>
      <c r="X61" s="371">
        <f>-'5C1W_Willow'!$R61</f>
        <v>0</v>
      </c>
      <c r="Y61" s="371">
        <f>-'5C1Y_GEOPrep'!$R61</f>
        <v>0</v>
      </c>
      <c r="Z61" s="371">
        <f>-'5C1Z_LincolnPrep'!$R61</f>
        <v>0</v>
      </c>
      <c r="AA61" s="642">
        <f>-'5C1AE_NobleMinds'!$R61</f>
        <v>0</v>
      </c>
      <c r="AB61" s="642">
        <f>-'5C1AF_JCFA-Laf'!$R61</f>
        <v>0</v>
      </c>
      <c r="AC61" s="642">
        <f>-'5C1AG_Collegiate'!$R61</f>
        <v>0</v>
      </c>
      <c r="AD61" s="921">
        <f>-'5C1AI_Harmony'!$R61</f>
        <v>0</v>
      </c>
      <c r="AE61" s="921">
        <f>-'5C1AJ_Athlos'!$R61</f>
        <v>0</v>
      </c>
      <c r="AF61" s="1156">
        <f>-'5C1AK_NxtGen'!$R61</f>
        <v>0</v>
      </c>
      <c r="AG61" s="1156">
        <f>-'5C1AL_RedRiver'!$R61</f>
        <v>0</v>
      </c>
      <c r="AH61" s="371">
        <f>-('5C2_LAVCA'!$R61+'5C2_LAVCA'!$S61)</f>
        <v>-457726</v>
      </c>
      <c r="AI61" s="371">
        <f>-('5C3_UnvView'!$R61+'5C3_UnvView'!$S61)</f>
        <v>-687416</v>
      </c>
      <c r="AJ61" s="372">
        <f t="shared" si="36"/>
        <v>-1599444</v>
      </c>
      <c r="AK61" s="372">
        <f t="shared" si="37"/>
        <v>89095709</v>
      </c>
      <c r="AL61" s="372">
        <f>ROUND(AK61/'8_2.1.21 SIS'!C61,0)</f>
        <v>5537</v>
      </c>
      <c r="AM61" s="373">
        <v>-25055</v>
      </c>
      <c r="AN61" s="371">
        <f t="shared" si="30"/>
        <v>0</v>
      </c>
      <c r="AO61" s="371">
        <f t="shared" si="31"/>
        <v>-25055</v>
      </c>
      <c r="AP61" s="371">
        <v>-7330988</v>
      </c>
      <c r="AQ61" s="371">
        <v>-1439620</v>
      </c>
      <c r="AR61" s="373">
        <f t="shared" si="32"/>
        <v>-8770608</v>
      </c>
      <c r="AS61" s="372">
        <f t="shared" si="33"/>
        <v>80300046</v>
      </c>
      <c r="AT61" s="371">
        <f>VLOOKUP($A61,'4_Level 4'!$A$7:$AP$139,COLUMN('4_Level 4'!$E:$E),FALSE)</f>
        <v>0</v>
      </c>
      <c r="AU61" s="371">
        <f>VLOOKUP($A61,'4_Level 4'!$A$7:$AP$139,COLUMN('4_Level 4'!$Q:$Q),FALSE)</f>
        <v>426570</v>
      </c>
      <c r="AV61" s="1156">
        <f>VLOOKUP($A61,'4_Level 4'!$A$7:$AP$139,COLUMN('4_Level 4'!$AC:$AC),FALSE)</f>
        <v>2134482</v>
      </c>
      <c r="AW61" s="1156">
        <f>VLOOKUP($A61,'4_Level 4'!$A$7:$AP$139,COLUMN('4_Level 4'!$AO:$AO),FALSE)</f>
        <v>1707586</v>
      </c>
      <c r="AX61" s="372">
        <f t="shared" si="28"/>
        <v>84568684</v>
      </c>
      <c r="AY61" s="371">
        <v>62302512</v>
      </c>
      <c r="AZ61" s="371">
        <f t="shared" si="34"/>
        <v>22266172</v>
      </c>
      <c r="BA61" s="371">
        <f t="shared" si="38"/>
        <v>5566543</v>
      </c>
      <c r="BB61" s="371">
        <f>VLOOKUP($A61,'4_Level 4'!$A$7:$AP$139,COLUMN('4_Level 4'!$J:$J),FALSE)</f>
        <v>0</v>
      </c>
      <c r="BC61" s="371">
        <f>VLOOKUP($A61,'4_Level 4'!$A$7:$AP$139,COLUMN('4_Level 4'!$L:$L),FALSE)</f>
        <v>576472</v>
      </c>
      <c r="BD61" s="371">
        <f>VLOOKUP($A61,'4_Level 4'!$A$7:$AP$139,COLUMN('4_Level 4'!$M:$M),FALSE)</f>
        <v>0</v>
      </c>
      <c r="BE61" s="372">
        <f t="shared" si="35"/>
        <v>85145156</v>
      </c>
    </row>
    <row r="62" spans="1:58" ht="15.6" customHeight="1" x14ac:dyDescent="0.2">
      <c r="A62" s="362">
        <v>56</v>
      </c>
      <c r="B62" s="363" t="s">
        <v>59</v>
      </c>
      <c r="C62" s="104">
        <f>'3_Levels 1&amp;2'!AP62</f>
        <v>19807848</v>
      </c>
      <c r="D62" s="104">
        <v>0</v>
      </c>
      <c r="E62" s="104">
        <f>-'5C1A_Madison'!$R62</f>
        <v>0</v>
      </c>
      <c r="F62" s="104">
        <f>-'5C1B_DArbonne'!$R62</f>
        <v>-5410947</v>
      </c>
      <c r="G62" s="104">
        <f>-'5C1C_IntlHigh'!$R62</f>
        <v>0</v>
      </c>
      <c r="H62" s="104">
        <f>-'5C1D_NOMMA'!$R62</f>
        <v>0</v>
      </c>
      <c r="I62" s="104">
        <f>-'5C1E_LFNO'!$R62</f>
        <v>0</v>
      </c>
      <c r="J62" s="104">
        <f>-'5C1F_LCCharter'!$R62</f>
        <v>0</v>
      </c>
      <c r="K62" s="104">
        <f>-'5C1G_JSClark'!$R62</f>
        <v>0</v>
      </c>
      <c r="L62" s="104">
        <f>-'5C1H_Southwest'!$R62</f>
        <v>0</v>
      </c>
      <c r="M62" s="104">
        <f>-'5C1I_LAKey'!$R62</f>
        <v>0</v>
      </c>
      <c r="N62" s="104">
        <f>-'5C1J_JCFAEast'!$R62</f>
        <v>0</v>
      </c>
      <c r="O62" s="104">
        <f>-'5C1M_GEOMidCity'!$R62</f>
        <v>0</v>
      </c>
      <c r="P62" s="104">
        <f>-'5C1N_Delta'!$R62</f>
        <v>0</v>
      </c>
      <c r="Q62" s="104">
        <f>-'5C1O_Impact'!$R62</f>
        <v>0</v>
      </c>
      <c r="R62" s="104">
        <f>-'5C1Q_Advantage'!$R62</f>
        <v>0</v>
      </c>
      <c r="S62" s="104">
        <f>-'5C1R_Iberville'!$R62</f>
        <v>0</v>
      </c>
      <c r="T62" s="104">
        <f>-'5C1S_LCColPrep'!$R62</f>
        <v>0</v>
      </c>
      <c r="U62" s="104">
        <f>-'5C1T_Northeast'!$R62</f>
        <v>-823474</v>
      </c>
      <c r="V62" s="104">
        <f>-'5C1U_AcadianaRen'!$R62</f>
        <v>0</v>
      </c>
      <c r="W62" s="104">
        <f>-'5C1V_LafRen'!$R62</f>
        <v>0</v>
      </c>
      <c r="X62" s="104">
        <f>-'5C1W_Willow'!$R62</f>
        <v>0</v>
      </c>
      <c r="Y62" s="104">
        <f>-'5C1Y_GEOPrep'!$R62</f>
        <v>0</v>
      </c>
      <c r="Z62" s="104">
        <f>-'5C1Z_LincolnPrep'!$R62</f>
        <v>-300273</v>
      </c>
      <c r="AA62" s="104">
        <f>-'5C1AE_NobleMinds'!$R62</f>
        <v>0</v>
      </c>
      <c r="AB62" s="104">
        <f>-'5C1AF_JCFA-Laf'!$R62</f>
        <v>0</v>
      </c>
      <c r="AC62" s="104">
        <f>-'5C1AG_Collegiate'!$R62</f>
        <v>0</v>
      </c>
      <c r="AD62" s="104">
        <f>-'5C1AI_Harmony'!$R62</f>
        <v>0</v>
      </c>
      <c r="AE62" s="104">
        <f>-'5C1AJ_Athlos'!$R62</f>
        <v>0</v>
      </c>
      <c r="AF62" s="104">
        <f>-'5C1AK_NxtGen'!$R62</f>
        <v>0</v>
      </c>
      <c r="AG62" s="104">
        <f>-'5C1AL_RedRiver'!$R62</f>
        <v>0</v>
      </c>
      <c r="AH62" s="104">
        <f>-('5C2_LAVCA'!$R62+'5C2_LAVCA'!$S62)</f>
        <v>-70931</v>
      </c>
      <c r="AI62" s="104">
        <f>-('5C3_UnvView'!$R62+'5C3_UnvView'!$S62)</f>
        <v>-60006</v>
      </c>
      <c r="AJ62" s="103">
        <f t="shared" si="36"/>
        <v>-6665631</v>
      </c>
      <c r="AK62" s="103">
        <f t="shared" si="37"/>
        <v>13142217</v>
      </c>
      <c r="AL62" s="103">
        <f>ROUND(AK62/'8_2.1.21 SIS'!C62,0)</f>
        <v>7073</v>
      </c>
      <c r="AM62" s="105">
        <v>-1597</v>
      </c>
      <c r="AN62" s="104">
        <f t="shared" si="30"/>
        <v>0</v>
      </c>
      <c r="AO62" s="104">
        <f t="shared" si="31"/>
        <v>-1597</v>
      </c>
      <c r="AP62" s="104">
        <v>-495110</v>
      </c>
      <c r="AQ62" s="104">
        <v>42438</v>
      </c>
      <c r="AR62" s="105">
        <f t="shared" si="32"/>
        <v>-452672</v>
      </c>
      <c r="AS62" s="103">
        <f t="shared" si="33"/>
        <v>12687948</v>
      </c>
      <c r="AT62" s="104">
        <f>VLOOKUP($A62,'4_Level 4'!$A$7:$AP$139,COLUMN('4_Level 4'!$E:$E),FALSE)</f>
        <v>0</v>
      </c>
      <c r="AU62" s="104">
        <f>VLOOKUP($A62,'4_Level 4'!$A$7:$AP$139,COLUMN('4_Level 4'!$Q:$Q),FALSE)</f>
        <v>51566</v>
      </c>
      <c r="AV62" s="104">
        <f>VLOOKUP($A62,'4_Level 4'!$A$7:$AP$139,COLUMN('4_Level 4'!$AC:$AC),FALSE)</f>
        <v>275545</v>
      </c>
      <c r="AW62" s="104">
        <f>VLOOKUP($A62,'4_Level 4'!$A$7:$AP$139,COLUMN('4_Level 4'!$AO:$AO),FALSE)</f>
        <v>220436</v>
      </c>
      <c r="AX62" s="103">
        <f t="shared" si="28"/>
        <v>13235495</v>
      </c>
      <c r="AY62" s="104">
        <v>9117752</v>
      </c>
      <c r="AZ62" s="104">
        <f t="shared" si="34"/>
        <v>4117743</v>
      </c>
      <c r="BA62" s="104">
        <f t="shared" si="38"/>
        <v>1029436</v>
      </c>
      <c r="BB62" s="104">
        <f>VLOOKUP($A62,'4_Level 4'!$A$7:$AP$139,COLUMN('4_Level 4'!$J:$J),FALSE)</f>
        <v>0</v>
      </c>
      <c r="BC62" s="104">
        <f>VLOOKUP($A62,'4_Level 4'!$A$7:$AP$139,COLUMN('4_Level 4'!$L:$L),FALSE)</f>
        <v>63383</v>
      </c>
      <c r="BD62" s="104">
        <f>VLOOKUP($A62,'4_Level 4'!$A$7:$AP$139,COLUMN('4_Level 4'!$M:$M),FALSE)</f>
        <v>0</v>
      </c>
      <c r="BE62" s="103">
        <f t="shared" si="35"/>
        <v>13298878</v>
      </c>
    </row>
    <row r="63" spans="1:58" ht="15.6" customHeight="1" x14ac:dyDescent="0.2">
      <c r="A63" s="364">
        <v>57</v>
      </c>
      <c r="B63" s="365" t="s">
        <v>60</v>
      </c>
      <c r="C63" s="366">
        <f>'3_Levels 1&amp;2'!AP63</f>
        <v>57884426</v>
      </c>
      <c r="D63" s="366">
        <v>0</v>
      </c>
      <c r="E63" s="366">
        <f>-'5C1A_Madison'!$R63</f>
        <v>0</v>
      </c>
      <c r="F63" s="366">
        <f>-'5C1B_DArbonne'!$R63</f>
        <v>0</v>
      </c>
      <c r="G63" s="366">
        <f>-'5C1C_IntlHigh'!$R63</f>
        <v>0</v>
      </c>
      <c r="H63" s="366">
        <f>-'5C1D_NOMMA'!$R63</f>
        <v>0</v>
      </c>
      <c r="I63" s="366">
        <f>-'5C1E_LFNO'!$R63</f>
        <v>0</v>
      </c>
      <c r="J63" s="366">
        <f>-'5C1F_LCCharter'!$R63</f>
        <v>0</v>
      </c>
      <c r="K63" s="366">
        <f>-'5C1G_JSClark'!$R63</f>
        <v>0</v>
      </c>
      <c r="L63" s="366">
        <f>-'5C1H_Southwest'!$R63</f>
        <v>0</v>
      </c>
      <c r="M63" s="366">
        <f>-'5C1I_LAKey'!$R63</f>
        <v>0</v>
      </c>
      <c r="N63" s="366">
        <f>-'5C1J_JCFAEast'!$R63</f>
        <v>0</v>
      </c>
      <c r="O63" s="366">
        <f>-'5C1M_GEOMidCity'!$R63</f>
        <v>0</v>
      </c>
      <c r="P63" s="366">
        <f>-'5C1N_Delta'!$R63</f>
        <v>0</v>
      </c>
      <c r="Q63" s="366">
        <f>-'5C1O_Impact'!$R63</f>
        <v>0</v>
      </c>
      <c r="R63" s="366">
        <f>-'5C1Q_Advantage'!$R63</f>
        <v>0</v>
      </c>
      <c r="S63" s="366">
        <f>-'5C1R_Iberville'!$R63</f>
        <v>0</v>
      </c>
      <c r="T63" s="366">
        <f>-'5C1S_LCColPrep'!$R63</f>
        <v>0</v>
      </c>
      <c r="U63" s="366">
        <f>-'5C1T_Northeast'!$R63</f>
        <v>0</v>
      </c>
      <c r="V63" s="366">
        <f>-'5C1U_AcadianaRen'!$R63</f>
        <v>-182831</v>
      </c>
      <c r="W63" s="366">
        <f>-'5C1V_LafRen'!$R63</f>
        <v>-15702</v>
      </c>
      <c r="X63" s="366">
        <f>-'5C1W_Willow'!$R63</f>
        <v>0</v>
      </c>
      <c r="Y63" s="366">
        <f>-'5C1Y_GEOPrep'!$R63</f>
        <v>0</v>
      </c>
      <c r="Z63" s="366">
        <f>-'5C1Z_LincolnPrep'!$R63</f>
        <v>0</v>
      </c>
      <c r="AA63" s="366">
        <f>-'5C1AE_NobleMinds'!$R63</f>
        <v>0</v>
      </c>
      <c r="AB63" s="366">
        <f>-'5C1AF_JCFA-Laf'!$R63</f>
        <v>-5729</v>
      </c>
      <c r="AC63" s="366">
        <f>-'5C1AG_Collegiate'!$R63</f>
        <v>0</v>
      </c>
      <c r="AD63" s="366">
        <f>-'5C1AI_Harmony'!$R63</f>
        <v>0</v>
      </c>
      <c r="AE63" s="366">
        <f>-'5C1AJ_Athlos'!$R63</f>
        <v>0</v>
      </c>
      <c r="AF63" s="366">
        <f>-'5C1AK_NxtGen'!$R63</f>
        <v>0</v>
      </c>
      <c r="AG63" s="366">
        <f>-'5C1AL_RedRiver'!$R63</f>
        <v>0</v>
      </c>
      <c r="AH63" s="366">
        <f>-('5C2_LAVCA'!$R63+'5C2_LAVCA'!$S63)</f>
        <v>-143618</v>
      </c>
      <c r="AI63" s="366">
        <f>-('5C3_UnvView'!$R63+'5C3_UnvView'!$S63)</f>
        <v>-100731</v>
      </c>
      <c r="AJ63" s="367">
        <f t="shared" si="36"/>
        <v>-448611</v>
      </c>
      <c r="AK63" s="367">
        <f t="shared" si="37"/>
        <v>57435815</v>
      </c>
      <c r="AL63" s="367">
        <f>ROUND(AK63/'8_2.1.21 SIS'!C63,0)</f>
        <v>6234</v>
      </c>
      <c r="AM63" s="368">
        <v>0</v>
      </c>
      <c r="AN63" s="366">
        <f t="shared" si="30"/>
        <v>0</v>
      </c>
      <c r="AO63" s="366">
        <f t="shared" si="31"/>
        <v>0</v>
      </c>
      <c r="AP63" s="366">
        <v>-1215630</v>
      </c>
      <c r="AQ63" s="366">
        <v>-34287</v>
      </c>
      <c r="AR63" s="368">
        <f t="shared" si="32"/>
        <v>-1249917</v>
      </c>
      <c r="AS63" s="367">
        <f t="shared" si="33"/>
        <v>56185898</v>
      </c>
      <c r="AT63" s="366">
        <f>VLOOKUP($A63,'4_Level 4'!$A$7:$AP$139,COLUMN('4_Level 4'!$E:$E),FALSE)</f>
        <v>42000</v>
      </c>
      <c r="AU63" s="366">
        <f>VLOOKUP($A63,'4_Level 4'!$A$7:$AP$139,COLUMN('4_Level 4'!$Q:$Q),FALSE)</f>
        <v>240484</v>
      </c>
      <c r="AV63" s="366">
        <f>VLOOKUP($A63,'4_Level 4'!$A$7:$AP$139,COLUMN('4_Level 4'!$AC:$AC),FALSE)</f>
        <v>1278881</v>
      </c>
      <c r="AW63" s="366">
        <f>VLOOKUP($A63,'4_Level 4'!$A$7:$AP$139,COLUMN('4_Level 4'!$AO:$AO),FALSE)</f>
        <v>1023106</v>
      </c>
      <c r="AX63" s="367">
        <f t="shared" si="28"/>
        <v>58770369</v>
      </c>
      <c r="AY63" s="366">
        <v>40014024</v>
      </c>
      <c r="AZ63" s="366">
        <f t="shared" si="34"/>
        <v>18756345</v>
      </c>
      <c r="BA63" s="366">
        <f t="shared" si="38"/>
        <v>4689086</v>
      </c>
      <c r="BB63" s="366">
        <f>VLOOKUP($A63,'4_Level 4'!$A$7:$AP$139,COLUMN('4_Level 4'!$J:$J),FALSE)</f>
        <v>0</v>
      </c>
      <c r="BC63" s="366">
        <f>VLOOKUP($A63,'4_Level 4'!$A$7:$AP$139,COLUMN('4_Level 4'!$L:$L),FALSE)</f>
        <v>195933</v>
      </c>
      <c r="BD63" s="366">
        <f>VLOOKUP($A63,'4_Level 4'!$A$7:$AP$139,COLUMN('4_Level 4'!$M:$M),FALSE)</f>
        <v>0</v>
      </c>
      <c r="BE63" s="367">
        <f t="shared" si="35"/>
        <v>58966302</v>
      </c>
    </row>
    <row r="64" spans="1:58" ht="15.6" customHeight="1" x14ac:dyDescent="0.2">
      <c r="A64" s="364">
        <v>58</v>
      </c>
      <c r="B64" s="365" t="s">
        <v>61</v>
      </c>
      <c r="C64" s="366">
        <f>'3_Levels 1&amp;2'!AP64</f>
        <v>53232565</v>
      </c>
      <c r="D64" s="366">
        <v>0</v>
      </c>
      <c r="E64" s="366">
        <f>-'5C1A_Madison'!$R64</f>
        <v>0</v>
      </c>
      <c r="F64" s="366">
        <f>-'5C1B_DArbonne'!$R64</f>
        <v>0</v>
      </c>
      <c r="G64" s="366">
        <f>-'5C1C_IntlHigh'!$R64</f>
        <v>0</v>
      </c>
      <c r="H64" s="366">
        <f>-'5C1D_NOMMA'!$R64</f>
        <v>0</v>
      </c>
      <c r="I64" s="366">
        <f>-'5C1E_LFNO'!$R64</f>
        <v>0</v>
      </c>
      <c r="J64" s="366">
        <f>-'5C1F_LCCharter'!$R64</f>
        <v>0</v>
      </c>
      <c r="K64" s="366">
        <f>-'5C1G_JSClark'!$R64</f>
        <v>0</v>
      </c>
      <c r="L64" s="366">
        <f>-'5C1H_Southwest'!$R64</f>
        <v>0</v>
      </c>
      <c r="M64" s="366">
        <f>-'5C1I_LAKey'!$R64</f>
        <v>0</v>
      </c>
      <c r="N64" s="366">
        <f>-'5C1J_JCFAEast'!$R64</f>
        <v>0</v>
      </c>
      <c r="O64" s="366">
        <f>-'5C1M_GEOMidCity'!$R64</f>
        <v>0</v>
      </c>
      <c r="P64" s="366">
        <f>-'5C1N_Delta'!$R64</f>
        <v>0</v>
      </c>
      <c r="Q64" s="366">
        <f>-'5C1O_Impact'!$R64</f>
        <v>0</v>
      </c>
      <c r="R64" s="366">
        <f>-'5C1Q_Advantage'!$R64</f>
        <v>0</v>
      </c>
      <c r="S64" s="366">
        <f>-'5C1R_Iberville'!$R64</f>
        <v>0</v>
      </c>
      <c r="T64" s="366">
        <f>-'5C1S_LCColPrep'!$R64</f>
        <v>0</v>
      </c>
      <c r="U64" s="366">
        <f>-'5C1T_Northeast'!$R64</f>
        <v>0</v>
      </c>
      <c r="V64" s="366">
        <f>-'5C1U_AcadianaRen'!$R64</f>
        <v>0</v>
      </c>
      <c r="W64" s="366">
        <f>-'5C1V_LafRen'!$R64</f>
        <v>0</v>
      </c>
      <c r="X64" s="366">
        <f>-'5C1W_Willow'!$R64</f>
        <v>0</v>
      </c>
      <c r="Y64" s="366">
        <f>-'5C1Y_GEOPrep'!$R64</f>
        <v>0</v>
      </c>
      <c r="Z64" s="366">
        <f>-'5C1Z_LincolnPrep'!$R64</f>
        <v>0</v>
      </c>
      <c r="AA64" s="366">
        <f>-'5C1AE_NobleMinds'!$R64</f>
        <v>0</v>
      </c>
      <c r="AB64" s="366">
        <f>-'5C1AF_JCFA-Laf'!$R64</f>
        <v>0</v>
      </c>
      <c r="AC64" s="366">
        <f>-'5C1AG_Collegiate'!$R64</f>
        <v>0</v>
      </c>
      <c r="AD64" s="366">
        <f>-'5C1AI_Harmony'!$R64</f>
        <v>0</v>
      </c>
      <c r="AE64" s="366">
        <f>-'5C1AJ_Athlos'!$R64</f>
        <v>0</v>
      </c>
      <c r="AF64" s="366">
        <f>-'5C1AK_NxtGen'!$R64</f>
        <v>0</v>
      </c>
      <c r="AG64" s="366">
        <f>-'5C1AL_RedRiver'!$R64</f>
        <v>0</v>
      </c>
      <c r="AH64" s="366">
        <f>-('5C2_LAVCA'!$R64+'5C2_LAVCA'!$S64)</f>
        <v>-232842</v>
      </c>
      <c r="AI64" s="366">
        <f>-('5C3_UnvView'!$R64+'5C3_UnvView'!$S64)</f>
        <v>-149730</v>
      </c>
      <c r="AJ64" s="367">
        <f t="shared" si="36"/>
        <v>-382572</v>
      </c>
      <c r="AK64" s="367">
        <f t="shared" si="37"/>
        <v>52849993</v>
      </c>
      <c r="AL64" s="367">
        <f>ROUND(AK64/'8_2.1.21 SIS'!C64,0)</f>
        <v>6902</v>
      </c>
      <c r="AM64" s="368">
        <v>-11067</v>
      </c>
      <c r="AN64" s="366">
        <f t="shared" si="30"/>
        <v>0</v>
      </c>
      <c r="AO64" s="366">
        <f t="shared" si="31"/>
        <v>-11067</v>
      </c>
      <c r="AP64" s="366">
        <v>-993888</v>
      </c>
      <c r="AQ64" s="366">
        <v>-265727</v>
      </c>
      <c r="AR64" s="368">
        <f t="shared" si="32"/>
        <v>-1259615</v>
      </c>
      <c r="AS64" s="367">
        <f t="shared" si="33"/>
        <v>51579311</v>
      </c>
      <c r="AT64" s="366">
        <f>VLOOKUP($A64,'4_Level 4'!$A$7:$AP$139,COLUMN('4_Level 4'!$E:$E),FALSE)</f>
        <v>0</v>
      </c>
      <c r="AU64" s="366">
        <f>VLOOKUP($A64,'4_Level 4'!$A$7:$AP$139,COLUMN('4_Level 4'!$Q:$Q),FALSE)</f>
        <v>188918</v>
      </c>
      <c r="AV64" s="366">
        <f>VLOOKUP($A64,'4_Level 4'!$A$7:$AP$139,COLUMN('4_Level 4'!$AC:$AC),FALSE)</f>
        <v>1055322</v>
      </c>
      <c r="AW64" s="366">
        <f>VLOOKUP($A64,'4_Level 4'!$A$7:$AP$139,COLUMN('4_Level 4'!$AO:$AO),FALSE)</f>
        <v>844258</v>
      </c>
      <c r="AX64" s="367">
        <f t="shared" si="28"/>
        <v>53667809</v>
      </c>
      <c r="AY64" s="366">
        <v>36653744</v>
      </c>
      <c r="AZ64" s="366">
        <f t="shared" si="34"/>
        <v>17014065</v>
      </c>
      <c r="BA64" s="366">
        <f t="shared" si="38"/>
        <v>4253516</v>
      </c>
      <c r="BB64" s="366">
        <f>VLOOKUP($A64,'4_Level 4'!$A$7:$AP$139,COLUMN('4_Level 4'!$J:$J),FALSE)</f>
        <v>0</v>
      </c>
      <c r="BC64" s="366">
        <f>VLOOKUP($A64,'4_Level 4'!$A$7:$AP$139,COLUMN('4_Level 4'!$L:$L),FALSE)</f>
        <v>136406</v>
      </c>
      <c r="BD64" s="366">
        <f>VLOOKUP($A64,'4_Level 4'!$A$7:$AP$139,COLUMN('4_Level 4'!$M:$M),FALSE)</f>
        <v>0</v>
      </c>
      <c r="BE64" s="367">
        <f t="shared" si="35"/>
        <v>53804215</v>
      </c>
    </row>
    <row r="65" spans="1:57" ht="15.6" customHeight="1" x14ac:dyDescent="0.2">
      <c r="A65" s="364">
        <v>59</v>
      </c>
      <c r="B65" s="365" t="s">
        <v>62</v>
      </c>
      <c r="C65" s="366">
        <f>'3_Levels 1&amp;2'!AP65</f>
        <v>36088935</v>
      </c>
      <c r="D65" s="366">
        <v>0</v>
      </c>
      <c r="E65" s="366">
        <f>-'5C1A_Madison'!$R65</f>
        <v>0</v>
      </c>
      <c r="F65" s="366">
        <f>-'5C1B_DArbonne'!$R65</f>
        <v>0</v>
      </c>
      <c r="G65" s="366">
        <f>-'5C1C_IntlHigh'!$R65</f>
        <v>0</v>
      </c>
      <c r="H65" s="366">
        <f>-'5C1D_NOMMA'!$R65</f>
        <v>0</v>
      </c>
      <c r="I65" s="366">
        <f>-'5C1E_LFNO'!$R65</f>
        <v>0</v>
      </c>
      <c r="J65" s="366">
        <f>-'5C1F_LCCharter'!$R65</f>
        <v>0</v>
      </c>
      <c r="K65" s="366">
        <f>-'5C1G_JSClark'!$R65</f>
        <v>0</v>
      </c>
      <c r="L65" s="366">
        <f>-'5C1H_Southwest'!$R65</f>
        <v>0</v>
      </c>
      <c r="M65" s="366">
        <f>-'5C1I_LAKey'!$R65</f>
        <v>0</v>
      </c>
      <c r="N65" s="366">
        <f>-'5C1J_JCFAEast'!$R65</f>
        <v>0</v>
      </c>
      <c r="O65" s="366">
        <f>-'5C1M_GEOMidCity'!$R65</f>
        <v>0</v>
      </c>
      <c r="P65" s="366">
        <f>-'5C1N_Delta'!$R65</f>
        <v>0</v>
      </c>
      <c r="Q65" s="366">
        <f>-'5C1O_Impact'!$R65</f>
        <v>0</v>
      </c>
      <c r="R65" s="366">
        <f>-'5C1Q_Advantage'!$R65</f>
        <v>0</v>
      </c>
      <c r="S65" s="366">
        <f>-'5C1R_Iberville'!$R65</f>
        <v>0</v>
      </c>
      <c r="T65" s="366">
        <f>-'5C1S_LCColPrep'!$R65</f>
        <v>0</v>
      </c>
      <c r="U65" s="366">
        <f>-'5C1T_Northeast'!$R65</f>
        <v>0</v>
      </c>
      <c r="V65" s="366">
        <f>-'5C1U_AcadianaRen'!$R65</f>
        <v>0</v>
      </c>
      <c r="W65" s="366">
        <f>-'5C1V_LafRen'!$R65</f>
        <v>0</v>
      </c>
      <c r="X65" s="366">
        <f>-'5C1W_Willow'!$R65</f>
        <v>0</v>
      </c>
      <c r="Y65" s="366">
        <f>-'5C1Y_GEOPrep'!$R65</f>
        <v>0</v>
      </c>
      <c r="Z65" s="366">
        <f>-'5C1Z_LincolnPrep'!$R65</f>
        <v>0</v>
      </c>
      <c r="AA65" s="366">
        <f>-'5C1AE_NobleMinds'!$R65</f>
        <v>0</v>
      </c>
      <c r="AB65" s="366">
        <f>-'5C1AF_JCFA-Laf'!$R65</f>
        <v>0</v>
      </c>
      <c r="AC65" s="366">
        <f>-'5C1AG_Collegiate'!$R65</f>
        <v>0</v>
      </c>
      <c r="AD65" s="366">
        <f>-'5C1AI_Harmony'!$R65</f>
        <v>0</v>
      </c>
      <c r="AE65" s="366">
        <f>-'5C1AJ_Athlos'!$R65</f>
        <v>0</v>
      </c>
      <c r="AF65" s="366">
        <f>-'5C1AK_NxtGen'!$R65</f>
        <v>0</v>
      </c>
      <c r="AG65" s="366">
        <f>-'5C1AL_RedRiver'!$R65</f>
        <v>0</v>
      </c>
      <c r="AH65" s="366">
        <f>-('5C2_LAVCA'!$R65+'5C2_LAVCA'!$S65)</f>
        <v>-148070</v>
      </c>
      <c r="AI65" s="366">
        <f>-('5C3_UnvView'!$R65+'5C3_UnvView'!$S65)</f>
        <v>-310890</v>
      </c>
      <c r="AJ65" s="367">
        <f t="shared" si="36"/>
        <v>-458960</v>
      </c>
      <c r="AK65" s="367">
        <f t="shared" si="37"/>
        <v>35629975</v>
      </c>
      <c r="AL65" s="367">
        <f>ROUND(AK65/'8_2.1.21 SIS'!C65,0)</f>
        <v>7488</v>
      </c>
      <c r="AM65" s="368">
        <v>-9132</v>
      </c>
      <c r="AN65" s="366">
        <f t="shared" si="30"/>
        <v>0</v>
      </c>
      <c r="AO65" s="366">
        <f t="shared" si="31"/>
        <v>-9132</v>
      </c>
      <c r="AP65" s="366">
        <v>-763776</v>
      </c>
      <c r="AQ65" s="366">
        <v>-56160</v>
      </c>
      <c r="AR65" s="368">
        <f t="shared" si="32"/>
        <v>-819936</v>
      </c>
      <c r="AS65" s="367">
        <f t="shared" si="33"/>
        <v>34800907</v>
      </c>
      <c r="AT65" s="366">
        <f>VLOOKUP($A65,'4_Level 4'!$A$7:$AP$139,COLUMN('4_Level 4'!$E:$E),FALSE)</f>
        <v>0</v>
      </c>
      <c r="AU65" s="366">
        <f>VLOOKUP($A65,'4_Level 4'!$A$7:$AP$139,COLUMN('4_Level 4'!$Q:$Q),FALSE)</f>
        <v>135405</v>
      </c>
      <c r="AV65" s="366">
        <f>VLOOKUP($A65,'4_Level 4'!$A$7:$AP$139,COLUMN('4_Level 4'!$AC:$AC),FALSE)</f>
        <v>722152</v>
      </c>
      <c r="AW65" s="366">
        <f>VLOOKUP($A65,'4_Level 4'!$A$7:$AP$139,COLUMN('4_Level 4'!$AO:$AO),FALSE)</f>
        <v>577723</v>
      </c>
      <c r="AX65" s="367">
        <f t="shared" si="28"/>
        <v>36236187</v>
      </c>
      <c r="AY65" s="366">
        <v>24708416</v>
      </c>
      <c r="AZ65" s="366">
        <f t="shared" si="34"/>
        <v>11527771</v>
      </c>
      <c r="BA65" s="366">
        <f t="shared" si="38"/>
        <v>2881943</v>
      </c>
      <c r="BB65" s="366">
        <f>VLOOKUP($A65,'4_Level 4'!$A$7:$AP$139,COLUMN('4_Level 4'!$J:$J),FALSE)</f>
        <v>0</v>
      </c>
      <c r="BC65" s="366">
        <f>VLOOKUP($A65,'4_Level 4'!$A$7:$AP$139,COLUMN('4_Level 4'!$L:$L),FALSE)</f>
        <v>160024</v>
      </c>
      <c r="BD65" s="366">
        <f>VLOOKUP($A65,'4_Level 4'!$A$7:$AP$139,COLUMN('4_Level 4'!$M:$M),FALSE)</f>
        <v>0</v>
      </c>
      <c r="BE65" s="367">
        <f t="shared" si="35"/>
        <v>36396211</v>
      </c>
    </row>
    <row r="66" spans="1:57" ht="15.6" customHeight="1" x14ac:dyDescent="0.2">
      <c r="A66" s="369">
        <v>60</v>
      </c>
      <c r="B66" s="370" t="s">
        <v>63</v>
      </c>
      <c r="C66" s="371">
        <f>'3_Levels 1&amp;2'!AP66</f>
        <v>35417151</v>
      </c>
      <c r="D66" s="371">
        <v>0</v>
      </c>
      <c r="E66" s="371">
        <f>-'5C1A_Madison'!$R66</f>
        <v>0</v>
      </c>
      <c r="F66" s="371">
        <f>-'5C1B_DArbonne'!$R66</f>
        <v>0</v>
      </c>
      <c r="G66" s="371">
        <f>-'5C1C_IntlHigh'!$R66</f>
        <v>0</v>
      </c>
      <c r="H66" s="371">
        <f>-'5C1D_NOMMA'!$R66</f>
        <v>0</v>
      </c>
      <c r="I66" s="371">
        <f>-'5C1E_LFNO'!$R66</f>
        <v>0</v>
      </c>
      <c r="J66" s="371">
        <f>-'5C1F_LCCharter'!$R66</f>
        <v>0</v>
      </c>
      <c r="K66" s="371">
        <f>-'5C1G_JSClark'!$R66</f>
        <v>0</v>
      </c>
      <c r="L66" s="371">
        <f>-'5C1H_Southwest'!$R66</f>
        <v>0</v>
      </c>
      <c r="M66" s="371">
        <f>-'5C1I_LAKey'!$R66</f>
        <v>0</v>
      </c>
      <c r="N66" s="371">
        <f>-'5C1J_JCFAEast'!$R66</f>
        <v>0</v>
      </c>
      <c r="O66" s="371">
        <f>-'5C1M_GEOMidCity'!$R66</f>
        <v>0</v>
      </c>
      <c r="P66" s="371">
        <f>-'5C1N_Delta'!$R66</f>
        <v>0</v>
      </c>
      <c r="Q66" s="371">
        <f>-'5C1O_Impact'!$R66</f>
        <v>0</v>
      </c>
      <c r="R66" s="371">
        <f>-'5C1Q_Advantage'!$R66</f>
        <v>0</v>
      </c>
      <c r="S66" s="371">
        <f>-'5C1R_Iberville'!$R66</f>
        <v>0</v>
      </c>
      <c r="T66" s="371">
        <f>-'5C1S_LCColPrep'!$R66</f>
        <v>0</v>
      </c>
      <c r="U66" s="371">
        <f>-'5C1T_Northeast'!$R66</f>
        <v>0</v>
      </c>
      <c r="V66" s="371">
        <f>-'5C1U_AcadianaRen'!$R66</f>
        <v>0</v>
      </c>
      <c r="W66" s="371">
        <f>-'5C1V_LafRen'!$R66</f>
        <v>0</v>
      </c>
      <c r="X66" s="371">
        <f>-'5C1W_Willow'!$R66</f>
        <v>0</v>
      </c>
      <c r="Y66" s="371">
        <f>-'5C1Y_GEOPrep'!$R66</f>
        <v>0</v>
      </c>
      <c r="Z66" s="371">
        <f>-'5C1Z_LincolnPrep'!$R66</f>
        <v>-5519</v>
      </c>
      <c r="AA66" s="642">
        <f>-'5C1AE_NobleMinds'!$R66</f>
        <v>0</v>
      </c>
      <c r="AB66" s="642">
        <f>-'5C1AF_JCFA-Laf'!$R66</f>
        <v>0</v>
      </c>
      <c r="AC66" s="642">
        <f>-'5C1AG_Collegiate'!$R66</f>
        <v>0</v>
      </c>
      <c r="AD66" s="921">
        <f>-'5C1AI_Harmony'!$R66</f>
        <v>0</v>
      </c>
      <c r="AE66" s="921">
        <f>-'5C1AJ_Athlos'!$R66</f>
        <v>0</v>
      </c>
      <c r="AF66" s="1156">
        <f>-'5C1AK_NxtGen'!$R66</f>
        <v>0</v>
      </c>
      <c r="AG66" s="1156">
        <f>-'5C1AL_RedRiver'!$R66</f>
        <v>0</v>
      </c>
      <c r="AH66" s="371">
        <f>-('5C2_LAVCA'!$R66+'5C2_LAVCA'!$S66)</f>
        <v>-48837</v>
      </c>
      <c r="AI66" s="371">
        <f>-('5C3_UnvView'!$R66+'5C3_UnvView'!$S66)</f>
        <v>-194220</v>
      </c>
      <c r="AJ66" s="372">
        <f t="shared" si="36"/>
        <v>-248576</v>
      </c>
      <c r="AK66" s="372">
        <f t="shared" si="37"/>
        <v>35168575</v>
      </c>
      <c r="AL66" s="372">
        <f>ROUND(AK66/'8_2.1.21 SIS'!C66,0)</f>
        <v>6371</v>
      </c>
      <c r="AM66" s="373">
        <v>-24744</v>
      </c>
      <c r="AN66" s="371">
        <f t="shared" si="30"/>
        <v>0</v>
      </c>
      <c r="AO66" s="371">
        <f t="shared" si="31"/>
        <v>-24744</v>
      </c>
      <c r="AP66" s="371">
        <v>-1312426</v>
      </c>
      <c r="AQ66" s="371">
        <v>-89194</v>
      </c>
      <c r="AR66" s="373">
        <f t="shared" si="32"/>
        <v>-1401620</v>
      </c>
      <c r="AS66" s="372">
        <f t="shared" si="33"/>
        <v>33742211</v>
      </c>
      <c r="AT66" s="371">
        <f>VLOOKUP($A66,'4_Level 4'!$A$7:$AP$139,COLUMN('4_Level 4'!$E:$E),FALSE)</f>
        <v>0</v>
      </c>
      <c r="AU66" s="371">
        <f>VLOOKUP($A66,'4_Level 4'!$A$7:$AP$139,COLUMN('4_Level 4'!$Q:$Q),FALSE)</f>
        <v>154639</v>
      </c>
      <c r="AV66" s="1156">
        <f>VLOOKUP($A66,'4_Level 4'!$A$7:$AP$139,COLUMN('4_Level 4'!$AC:$AC),FALSE)</f>
        <v>738819</v>
      </c>
      <c r="AW66" s="1156">
        <f>VLOOKUP($A66,'4_Level 4'!$A$7:$AP$139,COLUMN('4_Level 4'!$AO:$AO),FALSE)</f>
        <v>591055</v>
      </c>
      <c r="AX66" s="372">
        <f t="shared" si="28"/>
        <v>35226724</v>
      </c>
      <c r="AY66" s="371">
        <v>24441312</v>
      </c>
      <c r="AZ66" s="371">
        <f t="shared" si="34"/>
        <v>10785412</v>
      </c>
      <c r="BA66" s="371">
        <f t="shared" si="38"/>
        <v>2696353</v>
      </c>
      <c r="BB66" s="371">
        <f>VLOOKUP($A66,'4_Level 4'!$A$7:$AP$139,COLUMN('4_Level 4'!$J:$J),FALSE)</f>
        <v>0</v>
      </c>
      <c r="BC66" s="371">
        <f>VLOOKUP($A66,'4_Level 4'!$A$7:$AP$139,COLUMN('4_Level 4'!$L:$L),FALSE)</f>
        <v>220997</v>
      </c>
      <c r="BD66" s="371">
        <f>VLOOKUP($A66,'4_Level 4'!$A$7:$AP$139,COLUMN('4_Level 4'!$M:$M),FALSE)</f>
        <v>0</v>
      </c>
      <c r="BE66" s="372">
        <f t="shared" si="35"/>
        <v>35447721</v>
      </c>
    </row>
    <row r="67" spans="1:57" ht="15.6" customHeight="1" x14ac:dyDescent="0.2">
      <c r="A67" s="362">
        <v>61</v>
      </c>
      <c r="B67" s="363" t="s">
        <v>64</v>
      </c>
      <c r="C67" s="104">
        <f>'3_Levels 1&amp;2'!AP67</f>
        <v>15567787</v>
      </c>
      <c r="D67" s="104">
        <v>0</v>
      </c>
      <c r="E67" s="104">
        <f>-'5C1A_Madison'!$R67</f>
        <v>-9599</v>
      </c>
      <c r="F67" s="104">
        <f>-'5C1B_DArbonne'!$R67</f>
        <v>0</v>
      </c>
      <c r="G67" s="104">
        <f>-'5C1C_IntlHigh'!$R67</f>
        <v>0</v>
      </c>
      <c r="H67" s="104">
        <f>-'5C1D_NOMMA'!$R67</f>
        <v>0</v>
      </c>
      <c r="I67" s="104">
        <f>-'5C1E_LFNO'!$R67</f>
        <v>0</v>
      </c>
      <c r="J67" s="104">
        <f>-'5C1F_LCCharter'!$R67</f>
        <v>0</v>
      </c>
      <c r="K67" s="104">
        <f>-'5C1G_JSClark'!$R67</f>
        <v>0</v>
      </c>
      <c r="L67" s="104">
        <f>-'5C1H_Southwest'!$R67</f>
        <v>0</v>
      </c>
      <c r="M67" s="104">
        <f>-'5C1I_LAKey'!$R67</f>
        <v>-75425</v>
      </c>
      <c r="N67" s="104">
        <f>-'5C1J_JCFAEast'!$R67</f>
        <v>0</v>
      </c>
      <c r="O67" s="104">
        <f>-'5C1M_GEOMidCity'!$R67</f>
        <v>-3481</v>
      </c>
      <c r="P67" s="104">
        <f>-'5C1N_Delta'!$R67</f>
        <v>0</v>
      </c>
      <c r="Q67" s="104">
        <f>-'5C1O_Impact'!$R67</f>
        <v>0</v>
      </c>
      <c r="R67" s="104">
        <f>-'5C1Q_Advantage'!$R67</f>
        <v>-17743</v>
      </c>
      <c r="S67" s="104">
        <f>-'5C1R_Iberville'!$R67</f>
        <v>-197038</v>
      </c>
      <c r="T67" s="104">
        <f>-'5C1S_LCColPrep'!$R67</f>
        <v>0</v>
      </c>
      <c r="U67" s="104">
        <f>-'5C1T_Northeast'!$R67</f>
        <v>0</v>
      </c>
      <c r="V67" s="104">
        <f>-'5C1U_AcadianaRen'!$R67</f>
        <v>0</v>
      </c>
      <c r="W67" s="104">
        <f>-'5C1V_LafRen'!$R67</f>
        <v>0</v>
      </c>
      <c r="X67" s="104">
        <f>-'5C1W_Willow'!$R67</f>
        <v>0</v>
      </c>
      <c r="Y67" s="104">
        <f>-'5C1Y_GEOPrep'!$R67</f>
        <v>-3481</v>
      </c>
      <c r="Z67" s="104">
        <f>-'5C1Z_LincolnPrep'!$R67</f>
        <v>0</v>
      </c>
      <c r="AA67" s="104">
        <f>-'5C1AE_NobleMinds'!$R67</f>
        <v>0</v>
      </c>
      <c r="AB67" s="104">
        <f>-'5C1AF_JCFA-Laf'!$R67</f>
        <v>0</v>
      </c>
      <c r="AC67" s="104">
        <f>-'5C1AG_Collegiate'!$R67</f>
        <v>0</v>
      </c>
      <c r="AD67" s="104">
        <f>-'5C1AI_Harmony'!$R67</f>
        <v>0</v>
      </c>
      <c r="AE67" s="104">
        <f>-'5C1AJ_Athlos'!$R67</f>
        <v>0</v>
      </c>
      <c r="AF67" s="104">
        <f>-'5C1AK_NxtGen'!$R67</f>
        <v>0</v>
      </c>
      <c r="AG67" s="104">
        <f>-'5C1AL_RedRiver'!$R67</f>
        <v>0</v>
      </c>
      <c r="AH67" s="104">
        <f>-('5C2_LAVCA'!$R67+'5C2_LAVCA'!$S67)</f>
        <v>-41379</v>
      </c>
      <c r="AI67" s="104">
        <f>-('5C3_UnvView'!$R67+'5C3_UnvView'!$S67)</f>
        <v>-94399</v>
      </c>
      <c r="AJ67" s="103">
        <f t="shared" si="36"/>
        <v>-442545</v>
      </c>
      <c r="AK67" s="103">
        <f t="shared" si="37"/>
        <v>15125242</v>
      </c>
      <c r="AL67" s="103">
        <f>ROUND(AK67/'8_2.1.21 SIS'!C67,0)</f>
        <v>4004</v>
      </c>
      <c r="AM67" s="105">
        <v>17798</v>
      </c>
      <c r="AN67" s="104">
        <f t="shared" si="30"/>
        <v>17798</v>
      </c>
      <c r="AO67" s="104">
        <f t="shared" si="31"/>
        <v>0</v>
      </c>
      <c r="AP67" s="104">
        <v>408408</v>
      </c>
      <c r="AQ67" s="104">
        <v>-22022</v>
      </c>
      <c r="AR67" s="105">
        <f t="shared" si="32"/>
        <v>386386</v>
      </c>
      <c r="AS67" s="103">
        <f t="shared" si="33"/>
        <v>15529426</v>
      </c>
      <c r="AT67" s="104">
        <f>VLOOKUP($A67,'4_Level 4'!$A$7:$AP$139,COLUMN('4_Level 4'!$E:$E),FALSE)</f>
        <v>0</v>
      </c>
      <c r="AU67" s="104">
        <f>VLOOKUP($A67,'4_Level 4'!$A$7:$AP$139,COLUMN('4_Level 4'!$Q:$Q),FALSE)</f>
        <v>99297</v>
      </c>
      <c r="AV67" s="104">
        <f>VLOOKUP($A67,'4_Level 4'!$A$7:$AP$139,COLUMN('4_Level 4'!$AC:$AC),FALSE)</f>
        <v>675933</v>
      </c>
      <c r="AW67" s="104">
        <f>VLOOKUP($A67,'4_Level 4'!$A$7:$AP$139,COLUMN('4_Level 4'!$AO:$AO),FALSE)</f>
        <v>540747</v>
      </c>
      <c r="AX67" s="103">
        <f t="shared" si="28"/>
        <v>16845403</v>
      </c>
      <c r="AY67" s="104">
        <v>10933040</v>
      </c>
      <c r="AZ67" s="104">
        <f t="shared" si="34"/>
        <v>5912363</v>
      </c>
      <c r="BA67" s="104">
        <f t="shared" si="38"/>
        <v>1478091</v>
      </c>
      <c r="BB67" s="104">
        <f>VLOOKUP($A67,'4_Level 4'!$A$7:$AP$139,COLUMN('4_Level 4'!$J:$J),FALSE)</f>
        <v>0</v>
      </c>
      <c r="BC67" s="104">
        <f>VLOOKUP($A67,'4_Level 4'!$A$7:$AP$139,COLUMN('4_Level 4'!$L:$L),FALSE)</f>
        <v>141467</v>
      </c>
      <c r="BD67" s="104">
        <f>VLOOKUP($A67,'4_Level 4'!$A$7:$AP$139,COLUMN('4_Level 4'!$M:$M),FALSE)</f>
        <v>0</v>
      </c>
      <c r="BE67" s="103">
        <f t="shared" si="35"/>
        <v>16986870</v>
      </c>
    </row>
    <row r="68" spans="1:57" ht="15.6" customHeight="1" x14ac:dyDescent="0.2">
      <c r="A68" s="364">
        <v>62</v>
      </c>
      <c r="B68" s="365" t="s">
        <v>65</v>
      </c>
      <c r="C68" s="366">
        <f>'3_Levels 1&amp;2'!AP68</f>
        <v>12646113</v>
      </c>
      <c r="D68" s="366">
        <v>0</v>
      </c>
      <c r="E68" s="366">
        <f>-'5C1A_Madison'!$R68</f>
        <v>0</v>
      </c>
      <c r="F68" s="366">
        <f>-'5C1B_DArbonne'!$R68</f>
        <v>0</v>
      </c>
      <c r="G68" s="366">
        <f>-'5C1C_IntlHigh'!$R68</f>
        <v>0</v>
      </c>
      <c r="H68" s="366">
        <f>-'5C1D_NOMMA'!$R68</f>
        <v>0</v>
      </c>
      <c r="I68" s="366">
        <f>-'5C1E_LFNO'!$R68</f>
        <v>0</v>
      </c>
      <c r="J68" s="366">
        <f>-'5C1F_LCCharter'!$R68</f>
        <v>0</v>
      </c>
      <c r="K68" s="366">
        <f>-'5C1G_JSClark'!$R68</f>
        <v>0</v>
      </c>
      <c r="L68" s="366">
        <f>-'5C1H_Southwest'!$R68</f>
        <v>0</v>
      </c>
      <c r="M68" s="366">
        <f>-'5C1I_LAKey'!$R68</f>
        <v>0</v>
      </c>
      <c r="N68" s="366">
        <f>-'5C1J_JCFAEast'!$R68</f>
        <v>0</v>
      </c>
      <c r="O68" s="366">
        <f>-'5C1M_GEOMidCity'!$R68</f>
        <v>0</v>
      </c>
      <c r="P68" s="366">
        <f>-'5C1N_Delta'!$R68</f>
        <v>0</v>
      </c>
      <c r="Q68" s="366">
        <f>-'5C1O_Impact'!$R68</f>
        <v>0</v>
      </c>
      <c r="R68" s="366">
        <f>-'5C1Q_Advantage'!$R68</f>
        <v>0</v>
      </c>
      <c r="S68" s="366">
        <f>-'5C1R_Iberville'!$R68</f>
        <v>0</v>
      </c>
      <c r="T68" s="366">
        <f>-'5C1S_LCColPrep'!$R68</f>
        <v>0</v>
      </c>
      <c r="U68" s="366">
        <f>-'5C1T_Northeast'!$R68</f>
        <v>0</v>
      </c>
      <c r="V68" s="366">
        <f>-'5C1U_AcadianaRen'!$R68</f>
        <v>0</v>
      </c>
      <c r="W68" s="366">
        <f>-'5C1V_LafRen'!$R68</f>
        <v>0</v>
      </c>
      <c r="X68" s="366">
        <f>-'5C1W_Willow'!$R68</f>
        <v>0</v>
      </c>
      <c r="Y68" s="366">
        <f>-'5C1Y_GEOPrep'!$R68</f>
        <v>0</v>
      </c>
      <c r="Z68" s="366">
        <f>-'5C1Z_LincolnPrep'!$R68</f>
        <v>0</v>
      </c>
      <c r="AA68" s="366">
        <f>-'5C1AE_NobleMinds'!$R68</f>
        <v>0</v>
      </c>
      <c r="AB68" s="366">
        <f>-'5C1AF_JCFA-Laf'!$R68</f>
        <v>0</v>
      </c>
      <c r="AC68" s="366">
        <f>-'5C1AG_Collegiate'!$R68</f>
        <v>0</v>
      </c>
      <c r="AD68" s="366">
        <f>-'5C1AI_Harmony'!$R68</f>
        <v>0</v>
      </c>
      <c r="AE68" s="366">
        <f>-'5C1AJ_Athlos'!$R68</f>
        <v>0</v>
      </c>
      <c r="AF68" s="366">
        <f>-'5C1AK_NxtGen'!$R68</f>
        <v>0</v>
      </c>
      <c r="AG68" s="366">
        <f>-'5C1AL_RedRiver'!$R68</f>
        <v>0</v>
      </c>
      <c r="AH68" s="366">
        <f>-('5C2_LAVCA'!$R68+'5C2_LAVCA'!$S68)</f>
        <v>-16809</v>
      </c>
      <c r="AI68" s="366">
        <f>-('5C3_UnvView'!$R68+'5C3_UnvView'!$S68)</f>
        <v>-96461</v>
      </c>
      <c r="AJ68" s="367">
        <f t="shared" si="36"/>
        <v>-113270</v>
      </c>
      <c r="AK68" s="367">
        <f t="shared" si="37"/>
        <v>12532843</v>
      </c>
      <c r="AL68" s="367">
        <f>ROUND(AK68/'8_2.1.21 SIS'!C68,0)</f>
        <v>6890</v>
      </c>
      <c r="AM68" s="368">
        <v>0</v>
      </c>
      <c r="AN68" s="366">
        <f t="shared" si="30"/>
        <v>0</v>
      </c>
      <c r="AO68" s="366">
        <f t="shared" si="31"/>
        <v>0</v>
      </c>
      <c r="AP68" s="366">
        <v>-337610</v>
      </c>
      <c r="AQ68" s="366">
        <v>3445</v>
      </c>
      <c r="AR68" s="368">
        <f t="shared" si="32"/>
        <v>-334165</v>
      </c>
      <c r="AS68" s="367">
        <f t="shared" si="33"/>
        <v>12198678</v>
      </c>
      <c r="AT68" s="366">
        <f>VLOOKUP($A68,'4_Level 4'!$A$7:$AP$139,COLUMN('4_Level 4'!$E:$E),FALSE)</f>
        <v>0</v>
      </c>
      <c r="AU68" s="366">
        <f>VLOOKUP($A68,'4_Level 4'!$A$7:$AP$139,COLUMN('4_Level 4'!$Q:$Q),FALSE)</f>
        <v>50858</v>
      </c>
      <c r="AV68" s="366">
        <f>VLOOKUP($A68,'4_Level 4'!$A$7:$AP$139,COLUMN('4_Level 4'!$AC:$AC),FALSE)</f>
        <v>205337</v>
      </c>
      <c r="AW68" s="366">
        <f>VLOOKUP($A68,'4_Level 4'!$A$7:$AP$139,COLUMN('4_Level 4'!$AO:$AO),FALSE)</f>
        <v>164269</v>
      </c>
      <c r="AX68" s="367">
        <f t="shared" si="28"/>
        <v>12619142</v>
      </c>
      <c r="AY68" s="366">
        <v>8700872</v>
      </c>
      <c r="AZ68" s="366">
        <f t="shared" si="34"/>
        <v>3918270</v>
      </c>
      <c r="BA68" s="366">
        <f t="shared" si="38"/>
        <v>979568</v>
      </c>
      <c r="BB68" s="366">
        <f>VLOOKUP($A68,'4_Level 4'!$A$7:$AP$139,COLUMN('4_Level 4'!$J:$J),FALSE)</f>
        <v>0</v>
      </c>
      <c r="BC68" s="366">
        <f>VLOOKUP($A68,'4_Level 4'!$A$7:$AP$139,COLUMN('4_Level 4'!$L:$L),FALSE)</f>
        <v>45549</v>
      </c>
      <c r="BD68" s="366">
        <f>VLOOKUP($A68,'4_Level 4'!$A$7:$AP$139,COLUMN('4_Level 4'!$M:$M),FALSE)</f>
        <v>0</v>
      </c>
      <c r="BE68" s="367">
        <f t="shared" si="35"/>
        <v>12664691</v>
      </c>
    </row>
    <row r="69" spans="1:57" ht="15.6" customHeight="1" x14ac:dyDescent="0.2">
      <c r="A69" s="364">
        <v>63</v>
      </c>
      <c r="B69" s="365" t="s">
        <v>66</v>
      </c>
      <c r="C69" s="366">
        <f>'3_Levels 1&amp;2'!AP69</f>
        <v>8239038</v>
      </c>
      <c r="D69" s="366">
        <v>0</v>
      </c>
      <c r="E69" s="366">
        <f>-'5C1A_Madison'!$R69</f>
        <v>0</v>
      </c>
      <c r="F69" s="366">
        <f>-'5C1B_DArbonne'!$R69</f>
        <v>0</v>
      </c>
      <c r="G69" s="366">
        <f>-'5C1C_IntlHigh'!$R69</f>
        <v>0</v>
      </c>
      <c r="H69" s="366">
        <f>-'5C1D_NOMMA'!$R69</f>
        <v>0</v>
      </c>
      <c r="I69" s="366">
        <f>-'5C1E_LFNO'!$R69</f>
        <v>0</v>
      </c>
      <c r="J69" s="366">
        <f>-'5C1F_LCCharter'!$R69</f>
        <v>0</v>
      </c>
      <c r="K69" s="366">
        <f>-'5C1G_JSClark'!$R69</f>
        <v>0</v>
      </c>
      <c r="L69" s="366">
        <f>-'5C1H_Southwest'!$R69</f>
        <v>0</v>
      </c>
      <c r="M69" s="366">
        <f>-'5C1I_LAKey'!$R69</f>
        <v>-12053</v>
      </c>
      <c r="N69" s="366">
        <f>-'5C1J_JCFAEast'!$R69</f>
        <v>0</v>
      </c>
      <c r="O69" s="366">
        <f>-'5C1M_GEOMidCity'!$R69</f>
        <v>0</v>
      </c>
      <c r="P69" s="366">
        <f>-'5C1N_Delta'!$R69</f>
        <v>0</v>
      </c>
      <c r="Q69" s="366">
        <f>-'5C1O_Impact'!$R69</f>
        <v>0</v>
      </c>
      <c r="R69" s="366">
        <f>-'5C1Q_Advantage'!$R69</f>
        <v>0</v>
      </c>
      <c r="S69" s="366">
        <f>-'5C1R_Iberville'!$R69</f>
        <v>0</v>
      </c>
      <c r="T69" s="366">
        <f>-'5C1S_LCColPrep'!$R69</f>
        <v>0</v>
      </c>
      <c r="U69" s="366">
        <f>-'5C1T_Northeast'!$R69</f>
        <v>0</v>
      </c>
      <c r="V69" s="366">
        <f>-'5C1U_AcadianaRen'!$R69</f>
        <v>0</v>
      </c>
      <c r="W69" s="366">
        <f>-'5C1V_LafRen'!$R69</f>
        <v>0</v>
      </c>
      <c r="X69" s="366">
        <f>-'5C1W_Willow'!$R69</f>
        <v>0</v>
      </c>
      <c r="Y69" s="366">
        <f>-'5C1Y_GEOPrep'!$R69</f>
        <v>0</v>
      </c>
      <c r="Z69" s="366">
        <f>-'5C1Z_LincolnPrep'!$R69</f>
        <v>0</v>
      </c>
      <c r="AA69" s="366">
        <f>-'5C1AE_NobleMinds'!$R69</f>
        <v>0</v>
      </c>
      <c r="AB69" s="366">
        <f>-'5C1AF_JCFA-Laf'!$R69</f>
        <v>0</v>
      </c>
      <c r="AC69" s="366">
        <f>-'5C1AG_Collegiate'!$R69</f>
        <v>0</v>
      </c>
      <c r="AD69" s="366">
        <f>-'5C1AI_Harmony'!$R69</f>
        <v>0</v>
      </c>
      <c r="AE69" s="366">
        <f>-'5C1AJ_Athlos'!$R69</f>
        <v>0</v>
      </c>
      <c r="AF69" s="366">
        <f>-'5C1AK_NxtGen'!$R69</f>
        <v>0</v>
      </c>
      <c r="AG69" s="366">
        <f>-'5C1AL_RedRiver'!$R69</f>
        <v>0</v>
      </c>
      <c r="AH69" s="366">
        <f>-('5C2_LAVCA'!$R69+'5C2_LAVCA'!$S69)</f>
        <v>-36064</v>
      </c>
      <c r="AI69" s="366">
        <f>-('5C3_UnvView'!$R69+'5C3_UnvView'!$S69)</f>
        <v>-26861</v>
      </c>
      <c r="AJ69" s="367">
        <f t="shared" si="36"/>
        <v>-74978</v>
      </c>
      <c r="AK69" s="367">
        <f t="shared" si="37"/>
        <v>8164060</v>
      </c>
      <c r="AL69" s="367">
        <f>ROUND(AK69/'8_2.1.21 SIS'!C69,0)</f>
        <v>3982</v>
      </c>
      <c r="AM69" s="368">
        <v>0</v>
      </c>
      <c r="AN69" s="366">
        <f t="shared" si="30"/>
        <v>0</v>
      </c>
      <c r="AO69" s="366">
        <f t="shared" si="31"/>
        <v>0</v>
      </c>
      <c r="AP69" s="366">
        <v>63712</v>
      </c>
      <c r="AQ69" s="366">
        <v>-9955</v>
      </c>
      <c r="AR69" s="368">
        <f t="shared" si="32"/>
        <v>53757</v>
      </c>
      <c r="AS69" s="367">
        <f t="shared" si="33"/>
        <v>8217817</v>
      </c>
      <c r="AT69" s="366">
        <f>VLOOKUP($A69,'4_Level 4'!$A$7:$AP$139,COLUMN('4_Level 4'!$E:$E),FALSE)</f>
        <v>0</v>
      </c>
      <c r="AU69" s="366">
        <f>VLOOKUP($A69,'4_Level 4'!$A$7:$AP$139,COLUMN('4_Level 4'!$Q:$Q),FALSE)</f>
        <v>55460</v>
      </c>
      <c r="AV69" s="366">
        <f>VLOOKUP($A69,'4_Level 4'!$A$7:$AP$139,COLUMN('4_Level 4'!$AC:$AC),FALSE)</f>
        <v>376819</v>
      </c>
      <c r="AW69" s="366">
        <f>VLOOKUP($A69,'4_Level 4'!$A$7:$AP$139,COLUMN('4_Level 4'!$AO:$AO),FALSE)</f>
        <v>301456</v>
      </c>
      <c r="AX69" s="367">
        <f t="shared" si="28"/>
        <v>8951552</v>
      </c>
      <c r="AY69" s="366">
        <v>5920000</v>
      </c>
      <c r="AZ69" s="366">
        <f t="shared" si="34"/>
        <v>3031552</v>
      </c>
      <c r="BA69" s="366">
        <f t="shared" si="38"/>
        <v>757888</v>
      </c>
      <c r="BB69" s="366">
        <f>VLOOKUP($A69,'4_Level 4'!$A$7:$AP$139,COLUMN('4_Level 4'!$J:$J),FALSE)</f>
        <v>0</v>
      </c>
      <c r="BC69" s="366">
        <f>VLOOKUP($A69,'4_Level 4'!$A$7:$AP$139,COLUMN('4_Level 4'!$L:$L),FALSE)</f>
        <v>71577</v>
      </c>
      <c r="BD69" s="366">
        <f>VLOOKUP($A69,'4_Level 4'!$A$7:$AP$139,COLUMN('4_Level 4'!$M:$M),FALSE)</f>
        <v>0</v>
      </c>
      <c r="BE69" s="367">
        <f t="shared" si="35"/>
        <v>9023129</v>
      </c>
    </row>
    <row r="70" spans="1:57" ht="15.6" customHeight="1" x14ac:dyDescent="0.2">
      <c r="A70" s="364">
        <v>64</v>
      </c>
      <c r="B70" s="365" t="s">
        <v>67</v>
      </c>
      <c r="C70" s="366">
        <f>'3_Levels 1&amp;2'!AP70</f>
        <v>13511806</v>
      </c>
      <c r="D70" s="366">
        <v>0</v>
      </c>
      <c r="E70" s="366">
        <f>-'5C1A_Madison'!$R70</f>
        <v>0</v>
      </c>
      <c r="F70" s="366">
        <f>-'5C1B_DArbonne'!$R70</f>
        <v>0</v>
      </c>
      <c r="G70" s="366">
        <f>-'5C1C_IntlHigh'!$R70</f>
        <v>0</v>
      </c>
      <c r="H70" s="366">
        <f>-'5C1D_NOMMA'!$R70</f>
        <v>0</v>
      </c>
      <c r="I70" s="366">
        <f>-'5C1E_LFNO'!$R70</f>
        <v>0</v>
      </c>
      <c r="J70" s="366">
        <f>-'5C1F_LCCharter'!$R70</f>
        <v>0</v>
      </c>
      <c r="K70" s="366">
        <f>-'5C1G_JSClark'!$R70</f>
        <v>0</v>
      </c>
      <c r="L70" s="366">
        <f>-'5C1H_Southwest'!$R70</f>
        <v>0</v>
      </c>
      <c r="M70" s="366">
        <f>-'5C1I_LAKey'!$R70</f>
        <v>0</v>
      </c>
      <c r="N70" s="366">
        <f>-'5C1J_JCFAEast'!$R70</f>
        <v>0</v>
      </c>
      <c r="O70" s="366">
        <f>-'5C1M_GEOMidCity'!$R70</f>
        <v>0</v>
      </c>
      <c r="P70" s="366">
        <f>-'5C1N_Delta'!$R70</f>
        <v>0</v>
      </c>
      <c r="Q70" s="366">
        <f>-'5C1O_Impact'!$R70</f>
        <v>0</v>
      </c>
      <c r="R70" s="366">
        <f>-'5C1Q_Advantage'!$R70</f>
        <v>0</v>
      </c>
      <c r="S70" s="366">
        <f>-'5C1R_Iberville'!$R70</f>
        <v>0</v>
      </c>
      <c r="T70" s="366">
        <f>-'5C1S_LCColPrep'!$R70</f>
        <v>0</v>
      </c>
      <c r="U70" s="366">
        <f>-'5C1T_Northeast'!$R70</f>
        <v>0</v>
      </c>
      <c r="V70" s="366">
        <f>-'5C1U_AcadianaRen'!$R70</f>
        <v>0</v>
      </c>
      <c r="W70" s="366">
        <f>-'5C1V_LafRen'!$R70</f>
        <v>0</v>
      </c>
      <c r="X70" s="366">
        <f>-'5C1W_Willow'!$R70</f>
        <v>0</v>
      </c>
      <c r="Y70" s="366">
        <f>-'5C1Y_GEOPrep'!$R70</f>
        <v>0</v>
      </c>
      <c r="Z70" s="366">
        <f>-'5C1Z_LincolnPrep'!$R70</f>
        <v>-5867</v>
      </c>
      <c r="AA70" s="366">
        <f>-'5C1AE_NobleMinds'!$R70</f>
        <v>0</v>
      </c>
      <c r="AB70" s="366">
        <f>-'5C1AF_JCFA-Laf'!$R70</f>
        <v>0</v>
      </c>
      <c r="AC70" s="366">
        <f>-'5C1AG_Collegiate'!$R70</f>
        <v>0</v>
      </c>
      <c r="AD70" s="366">
        <f>-'5C1AI_Harmony'!$R70</f>
        <v>0</v>
      </c>
      <c r="AE70" s="366">
        <f>-'5C1AJ_Athlos'!$R70</f>
        <v>0</v>
      </c>
      <c r="AF70" s="366">
        <f>-'5C1AK_NxtGen'!$R70</f>
        <v>0</v>
      </c>
      <c r="AG70" s="366">
        <f>-'5C1AL_RedRiver'!$R70</f>
        <v>0</v>
      </c>
      <c r="AH70" s="366">
        <f>-('5C2_LAVCA'!$R70+'5C2_LAVCA'!$S70)</f>
        <v>-47936</v>
      </c>
      <c r="AI70" s="366">
        <f>-('5C3_UnvView'!$R70+'5C3_UnvView'!$S70)</f>
        <v>-36839</v>
      </c>
      <c r="AJ70" s="367">
        <f t="shared" si="36"/>
        <v>-90642</v>
      </c>
      <c r="AK70" s="367">
        <f t="shared" si="37"/>
        <v>13421164</v>
      </c>
      <c r="AL70" s="367">
        <f>ROUND(AK70/'8_2.1.21 SIS'!C70,0)</f>
        <v>7139</v>
      </c>
      <c r="AM70" s="368">
        <v>-8516</v>
      </c>
      <c r="AN70" s="366">
        <f t="shared" si="30"/>
        <v>0</v>
      </c>
      <c r="AO70" s="366">
        <f t="shared" si="31"/>
        <v>-8516</v>
      </c>
      <c r="AP70" s="366">
        <v>-35695</v>
      </c>
      <c r="AQ70" s="366">
        <v>46404</v>
      </c>
      <c r="AR70" s="368">
        <f t="shared" si="32"/>
        <v>10709</v>
      </c>
      <c r="AS70" s="367">
        <f t="shared" si="33"/>
        <v>13423357</v>
      </c>
      <c r="AT70" s="366">
        <f>VLOOKUP($A70,'4_Level 4'!$A$7:$AP$139,COLUMN('4_Level 4'!$E:$E),FALSE)</f>
        <v>0</v>
      </c>
      <c r="AU70" s="366">
        <f>VLOOKUP($A70,'4_Level 4'!$A$7:$AP$139,COLUMN('4_Level 4'!$Q:$Q),FALSE)</f>
        <v>52333</v>
      </c>
      <c r="AV70" s="366">
        <f>VLOOKUP($A70,'4_Level 4'!$A$7:$AP$139,COLUMN('4_Level 4'!$AC:$AC),FALSE)</f>
        <v>295454</v>
      </c>
      <c r="AW70" s="366">
        <f>VLOOKUP($A70,'4_Level 4'!$A$7:$AP$139,COLUMN('4_Level 4'!$AO:$AO),FALSE)</f>
        <v>236362</v>
      </c>
      <c r="AX70" s="367">
        <f t="shared" si="28"/>
        <v>14007506</v>
      </c>
      <c r="AY70" s="366">
        <v>9360384</v>
      </c>
      <c r="AZ70" s="366">
        <f t="shared" si="34"/>
        <v>4647122</v>
      </c>
      <c r="BA70" s="366">
        <f t="shared" si="38"/>
        <v>1161781</v>
      </c>
      <c r="BB70" s="366">
        <f>VLOOKUP($A70,'4_Level 4'!$A$7:$AP$139,COLUMN('4_Level 4'!$J:$J),FALSE)</f>
        <v>0</v>
      </c>
      <c r="BC70" s="366">
        <f>VLOOKUP($A70,'4_Level 4'!$A$7:$AP$139,COLUMN('4_Level 4'!$L:$L),FALSE)</f>
        <v>137852</v>
      </c>
      <c r="BD70" s="366">
        <f>VLOOKUP($A70,'4_Level 4'!$A$7:$AP$139,COLUMN('4_Level 4'!$M:$M),FALSE)</f>
        <v>0</v>
      </c>
      <c r="BE70" s="367">
        <f t="shared" si="35"/>
        <v>14145358</v>
      </c>
    </row>
    <row r="71" spans="1:57" ht="15.6" customHeight="1" x14ac:dyDescent="0.2">
      <c r="A71" s="369">
        <v>65</v>
      </c>
      <c r="B71" s="370" t="s">
        <v>68</v>
      </c>
      <c r="C71" s="371">
        <f>'3_Levels 1&amp;2'!AP71</f>
        <v>46678740</v>
      </c>
      <c r="D71" s="371">
        <v>0</v>
      </c>
      <c r="E71" s="371">
        <f>-'5C1A_Madison'!$R71</f>
        <v>0</v>
      </c>
      <c r="F71" s="371">
        <f>-'5C1B_DArbonne'!$R71</f>
        <v>0</v>
      </c>
      <c r="G71" s="371">
        <f>-'5C1C_IntlHigh'!$R71</f>
        <v>0</v>
      </c>
      <c r="H71" s="371">
        <f>-'5C1D_NOMMA'!$R71</f>
        <v>0</v>
      </c>
      <c r="I71" s="371">
        <f>-'5C1E_LFNO'!$R71</f>
        <v>0</v>
      </c>
      <c r="J71" s="371">
        <f>-'5C1F_LCCharter'!$R71</f>
        <v>0</v>
      </c>
      <c r="K71" s="371">
        <f>-'5C1G_JSClark'!$R71</f>
        <v>0</v>
      </c>
      <c r="L71" s="371">
        <f>-'5C1H_Southwest'!$R71</f>
        <v>0</v>
      </c>
      <c r="M71" s="371">
        <f>-'5C1I_LAKey'!$R71</f>
        <v>0</v>
      </c>
      <c r="N71" s="371">
        <f>-'5C1J_JCFAEast'!$R71</f>
        <v>0</v>
      </c>
      <c r="O71" s="371">
        <f>-'5C1M_GEOMidCity'!$R71</f>
        <v>0</v>
      </c>
      <c r="P71" s="371">
        <f>-'5C1N_Delta'!$R71</f>
        <v>0</v>
      </c>
      <c r="Q71" s="371">
        <f>-'5C1O_Impact'!$R71</f>
        <v>0</v>
      </c>
      <c r="R71" s="371">
        <f>-'5C1Q_Advantage'!$R71</f>
        <v>0</v>
      </c>
      <c r="S71" s="371">
        <f>-'5C1R_Iberville'!$R71</f>
        <v>0</v>
      </c>
      <c r="T71" s="371">
        <f>-'5C1S_LCColPrep'!$R71</f>
        <v>0</v>
      </c>
      <c r="U71" s="371">
        <f>-'5C1T_Northeast'!$R71</f>
        <v>0</v>
      </c>
      <c r="V71" s="371">
        <f>-'5C1U_AcadianaRen'!$R71</f>
        <v>0</v>
      </c>
      <c r="W71" s="371">
        <f>-'5C1V_LafRen'!$R71</f>
        <v>0</v>
      </c>
      <c r="X71" s="371">
        <f>-'5C1W_Willow'!$R71</f>
        <v>0</v>
      </c>
      <c r="Y71" s="371">
        <f>-'5C1Y_GEOPrep'!$R71</f>
        <v>0</v>
      </c>
      <c r="Z71" s="371">
        <f>-'5C1Z_LincolnPrep'!$R71</f>
        <v>0</v>
      </c>
      <c r="AA71" s="642">
        <f>-'5C1AE_NobleMinds'!$R71</f>
        <v>0</v>
      </c>
      <c r="AB71" s="642">
        <f>-'5C1AF_JCFA-Laf'!$R71</f>
        <v>0</v>
      </c>
      <c r="AC71" s="642">
        <f>-'5C1AG_Collegiate'!$R71</f>
        <v>0</v>
      </c>
      <c r="AD71" s="921">
        <f>-'5C1AI_Harmony'!$R71</f>
        <v>0</v>
      </c>
      <c r="AE71" s="921">
        <f>-'5C1AJ_Athlos'!$R71</f>
        <v>0</v>
      </c>
      <c r="AF71" s="1156">
        <f>-'5C1AK_NxtGen'!$R71</f>
        <v>0</v>
      </c>
      <c r="AG71" s="1156">
        <f>-'5C1AL_RedRiver'!$R71</f>
        <v>0</v>
      </c>
      <c r="AH71" s="371">
        <f>-('5C2_LAVCA'!$R71+'5C2_LAVCA'!$S71)</f>
        <v>-30583</v>
      </c>
      <c r="AI71" s="371">
        <f>-('5C3_UnvView'!$R71+'5C3_UnvView'!$S71)</f>
        <v>-25080</v>
      </c>
      <c r="AJ71" s="372">
        <f t="shared" ref="AJ71:AJ75" si="39">SUM(D71:AI71)</f>
        <v>-55663</v>
      </c>
      <c r="AK71" s="372">
        <f t="shared" si="37"/>
        <v>46623077</v>
      </c>
      <c r="AL71" s="372">
        <f>ROUND(AK71/'8_2.1.21 SIS'!C71,0)</f>
        <v>5967</v>
      </c>
      <c r="AM71" s="373">
        <v>7079</v>
      </c>
      <c r="AN71" s="371">
        <f t="shared" si="30"/>
        <v>7079</v>
      </c>
      <c r="AO71" s="371">
        <f t="shared" si="31"/>
        <v>0</v>
      </c>
      <c r="AP71" s="371">
        <v>202878</v>
      </c>
      <c r="AQ71" s="371">
        <v>-149175</v>
      </c>
      <c r="AR71" s="373">
        <f t="shared" si="32"/>
        <v>53703</v>
      </c>
      <c r="AS71" s="372">
        <f t="shared" si="33"/>
        <v>46683859</v>
      </c>
      <c r="AT71" s="371">
        <f>VLOOKUP($A71,'4_Level 4'!$A$7:$AP$139,COLUMN('4_Level 4'!$E:$E),FALSE)</f>
        <v>0</v>
      </c>
      <c r="AU71" s="371">
        <f>VLOOKUP($A71,'4_Level 4'!$A$7:$AP$139,COLUMN('4_Level 4'!$Q:$Q),FALSE)</f>
        <v>197650</v>
      </c>
      <c r="AV71" s="1156">
        <f>VLOOKUP($A71,'4_Level 4'!$A$7:$AP$139,COLUMN('4_Level 4'!$AC:$AC),FALSE)</f>
        <v>1267271</v>
      </c>
      <c r="AW71" s="1156">
        <f>VLOOKUP($A71,'4_Level 4'!$A$7:$AP$139,COLUMN('4_Level 4'!$AO:$AO),FALSE)</f>
        <v>1013816</v>
      </c>
      <c r="AX71" s="372">
        <f t="shared" ref="AX71:AX74" si="40">ROUND(SUM(AS71:AW71),0)</f>
        <v>49162596</v>
      </c>
      <c r="AY71" s="371">
        <v>32761624</v>
      </c>
      <c r="AZ71" s="371">
        <f t="shared" si="34"/>
        <v>16400972</v>
      </c>
      <c r="BA71" s="371">
        <f>ROUND(AZ71/$BA$77,0)</f>
        <v>4100243</v>
      </c>
      <c r="BB71" s="371">
        <f>VLOOKUP($A71,'4_Level 4'!$A$7:$AP$139,COLUMN('4_Level 4'!$J:$J),FALSE)</f>
        <v>0</v>
      </c>
      <c r="BC71" s="371">
        <f>VLOOKUP($A71,'4_Level 4'!$A$7:$AP$139,COLUMN('4_Level 4'!$L:$L),FALSE)</f>
        <v>234011</v>
      </c>
      <c r="BD71" s="371">
        <f>VLOOKUP($A71,'4_Level 4'!$A$7:$AP$139,COLUMN('4_Level 4'!$M:$M),FALSE)</f>
        <v>0</v>
      </c>
      <c r="BE71" s="372">
        <f t="shared" si="35"/>
        <v>49396607</v>
      </c>
    </row>
    <row r="72" spans="1:57" ht="15.6" customHeight="1" x14ac:dyDescent="0.2">
      <c r="A72" s="362">
        <v>66</v>
      </c>
      <c r="B72" s="363" t="s">
        <v>69</v>
      </c>
      <c r="C72" s="104">
        <f>'3_Levels 1&amp;2'!AP72</f>
        <v>13639079</v>
      </c>
      <c r="D72" s="104">
        <v>0</v>
      </c>
      <c r="E72" s="104">
        <f>-'5C1A_Madison'!$R72</f>
        <v>0</v>
      </c>
      <c r="F72" s="104">
        <f>-'5C1B_DArbonne'!$R72</f>
        <v>0</v>
      </c>
      <c r="G72" s="104">
        <f>-'5C1C_IntlHigh'!$R72</f>
        <v>0</v>
      </c>
      <c r="H72" s="104">
        <f>-'5C1D_NOMMA'!$R72</f>
        <v>0</v>
      </c>
      <c r="I72" s="104">
        <f>-'5C1E_LFNO'!$R72</f>
        <v>0</v>
      </c>
      <c r="J72" s="104">
        <f>-'5C1F_LCCharter'!$R72</f>
        <v>0</v>
      </c>
      <c r="K72" s="104">
        <f>-'5C1G_JSClark'!$R72</f>
        <v>0</v>
      </c>
      <c r="L72" s="104">
        <f>-'5C1H_Southwest'!$R72</f>
        <v>0</v>
      </c>
      <c r="M72" s="104">
        <f>-'5C1I_LAKey'!$R72</f>
        <v>0</v>
      </c>
      <c r="N72" s="104">
        <f>-'5C1J_JCFAEast'!$R72</f>
        <v>0</v>
      </c>
      <c r="O72" s="104">
        <f>-'5C1M_GEOMidCity'!$R72</f>
        <v>0</v>
      </c>
      <c r="P72" s="104">
        <f>-'5C1N_Delta'!$R72</f>
        <v>0</v>
      </c>
      <c r="Q72" s="104">
        <f>-'5C1O_Impact'!$R72</f>
        <v>0</v>
      </c>
      <c r="R72" s="104">
        <f>-'5C1Q_Advantage'!$R72</f>
        <v>0</v>
      </c>
      <c r="S72" s="104">
        <f>-'5C1R_Iberville'!$R72</f>
        <v>0</v>
      </c>
      <c r="T72" s="104">
        <f>-'5C1S_LCColPrep'!$R72</f>
        <v>0</v>
      </c>
      <c r="U72" s="104">
        <f>-'5C1T_Northeast'!$R72</f>
        <v>0</v>
      </c>
      <c r="V72" s="104">
        <f>-'5C1U_AcadianaRen'!$R72</f>
        <v>0</v>
      </c>
      <c r="W72" s="104">
        <f>-'5C1V_LafRen'!$R72</f>
        <v>0</v>
      </c>
      <c r="X72" s="104">
        <f>-'5C1W_Willow'!$R72</f>
        <v>0</v>
      </c>
      <c r="Y72" s="104">
        <f>-'5C1Y_GEOPrep'!$R72</f>
        <v>0</v>
      </c>
      <c r="Z72" s="104">
        <f>-'5C1Z_LincolnPrep'!$R72</f>
        <v>0</v>
      </c>
      <c r="AA72" s="104">
        <f>-'5C1AE_NobleMinds'!$R72</f>
        <v>0</v>
      </c>
      <c r="AB72" s="104">
        <f>-'5C1AF_JCFA-Laf'!$R72</f>
        <v>0</v>
      </c>
      <c r="AC72" s="104">
        <f>-'5C1AG_Collegiate'!$R72</f>
        <v>0</v>
      </c>
      <c r="AD72" s="104">
        <f>-'5C1AI_Harmony'!$R72</f>
        <v>0</v>
      </c>
      <c r="AE72" s="104">
        <f>-'5C1AJ_Athlos'!$R72</f>
        <v>0</v>
      </c>
      <c r="AF72" s="104">
        <f>-'5C1AK_NxtGen'!$R72</f>
        <v>0</v>
      </c>
      <c r="AG72" s="104">
        <f>-'5C1AL_RedRiver'!$R72</f>
        <v>0</v>
      </c>
      <c r="AH72" s="104">
        <f>-('5C2_LAVCA'!$R72+'5C2_LAVCA'!$S72)</f>
        <v>-88808</v>
      </c>
      <c r="AI72" s="104">
        <f>-('5C3_UnvView'!$R72+'5C3_UnvView'!$S72)</f>
        <v>-144663</v>
      </c>
      <c r="AJ72" s="103">
        <f t="shared" si="39"/>
        <v>-233471</v>
      </c>
      <c r="AK72" s="103">
        <f t="shared" si="37"/>
        <v>13405608</v>
      </c>
      <c r="AL72" s="103">
        <f>ROUND(AK72/'8_2.1.21 SIS'!C72,0)</f>
        <v>7246</v>
      </c>
      <c r="AM72" s="105">
        <v>-5429</v>
      </c>
      <c r="AN72" s="104">
        <f>IF(AM72&gt;0,AM72,0)</f>
        <v>0</v>
      </c>
      <c r="AO72" s="104">
        <f>IF(AM72&lt;0,AM72,0)</f>
        <v>-5429</v>
      </c>
      <c r="AP72" s="104">
        <v>-340562</v>
      </c>
      <c r="AQ72" s="104">
        <v>3623</v>
      </c>
      <c r="AR72" s="105">
        <f>SUM(AP72:AQ72)</f>
        <v>-336939</v>
      </c>
      <c r="AS72" s="103">
        <f t="shared" ref="AS72:AS75" si="41">AK72+AM72+AR72</f>
        <v>13063240</v>
      </c>
      <c r="AT72" s="104">
        <f>VLOOKUP($A72,'4_Level 4'!$A$7:$AP$139,COLUMN('4_Level 4'!$E:$E),FALSE)</f>
        <v>0</v>
      </c>
      <c r="AU72" s="104">
        <f>VLOOKUP($A72,'4_Level 4'!$A$7:$AP$139,COLUMN('4_Level 4'!$Q:$Q),FALSE)</f>
        <v>47318</v>
      </c>
      <c r="AV72" s="104">
        <f>VLOOKUP($A72,'4_Level 4'!$A$7:$AP$139,COLUMN('4_Level 4'!$AC:$AC),FALSE)</f>
        <v>309812</v>
      </c>
      <c r="AW72" s="104">
        <f>VLOOKUP($A72,'4_Level 4'!$A$7:$AP$139,COLUMN('4_Level 4'!$AO:$AO),FALSE)</f>
        <v>247848</v>
      </c>
      <c r="AX72" s="103">
        <f t="shared" si="40"/>
        <v>13668218</v>
      </c>
      <c r="AY72" s="104">
        <v>9319328</v>
      </c>
      <c r="AZ72" s="104">
        <f>AX72-AY72</f>
        <v>4348890</v>
      </c>
      <c r="BA72" s="104">
        <f>ROUND(AZ72/$BA$77,0)</f>
        <v>1087223</v>
      </c>
      <c r="BB72" s="104">
        <f>VLOOKUP($A72,'4_Level 4'!$A$7:$AP$139,COLUMN('4_Level 4'!$J:$J),FALSE)</f>
        <v>0</v>
      </c>
      <c r="BC72" s="104">
        <f>VLOOKUP($A72,'4_Level 4'!$A$7:$AP$139,COLUMN('4_Level 4'!$L:$L),FALSE)</f>
        <v>55671</v>
      </c>
      <c r="BD72" s="104">
        <f>VLOOKUP($A72,'4_Level 4'!$A$7:$AP$139,COLUMN('4_Level 4'!$M:$M),FALSE)</f>
        <v>0</v>
      </c>
      <c r="BE72" s="103">
        <f t="shared" ref="BE72:BE75" si="42">AX72+BB72+BC72+BD72</f>
        <v>13723889</v>
      </c>
    </row>
    <row r="73" spans="1:57" ht="15.6" customHeight="1" x14ac:dyDescent="0.2">
      <c r="A73" s="364">
        <v>67</v>
      </c>
      <c r="B73" s="365" t="s">
        <v>3</v>
      </c>
      <c r="C73" s="366">
        <f>'3_Levels 1&amp;2'!AP73</f>
        <v>32615173</v>
      </c>
      <c r="D73" s="366">
        <v>0</v>
      </c>
      <c r="E73" s="366">
        <f>-'5C1A_Madison'!$R73</f>
        <v>-22230</v>
      </c>
      <c r="F73" s="366">
        <f>-'5C1B_DArbonne'!$R73</f>
        <v>0</v>
      </c>
      <c r="G73" s="366">
        <f>-'5C1C_IntlHigh'!$R73</f>
        <v>0</v>
      </c>
      <c r="H73" s="366">
        <f>-'5C1D_NOMMA'!$R73</f>
        <v>0</v>
      </c>
      <c r="I73" s="366">
        <f>-'5C1E_LFNO'!$R73</f>
        <v>0</v>
      </c>
      <c r="J73" s="366">
        <f>-'5C1F_LCCharter'!$R73</f>
        <v>0</v>
      </c>
      <c r="K73" s="366">
        <f>-'5C1G_JSClark'!$R73</f>
        <v>0</v>
      </c>
      <c r="L73" s="366">
        <f>-'5C1H_Southwest'!$R73</f>
        <v>0</v>
      </c>
      <c r="M73" s="366">
        <f>-'5C1I_LAKey'!$R73</f>
        <v>-62626</v>
      </c>
      <c r="N73" s="366">
        <f>-'5C1J_JCFAEast'!$R73</f>
        <v>0</v>
      </c>
      <c r="O73" s="366">
        <f>-'5C1M_GEOMidCity'!$R73</f>
        <v>0</v>
      </c>
      <c r="P73" s="366">
        <f>-'5C1N_Delta'!$R73</f>
        <v>0</v>
      </c>
      <c r="Q73" s="366">
        <f>-'5C1O_Impact'!$R73</f>
        <v>-33256</v>
      </c>
      <c r="R73" s="366">
        <f>-'5C1Q_Advantage'!$R73</f>
        <v>-103299</v>
      </c>
      <c r="S73" s="366">
        <f>-'5C1R_Iberville'!$R73</f>
        <v>0</v>
      </c>
      <c r="T73" s="366">
        <f>-'5C1S_LCColPrep'!$R73</f>
        <v>0</v>
      </c>
      <c r="U73" s="366">
        <f>-'5C1T_Northeast'!$R73</f>
        <v>0</v>
      </c>
      <c r="V73" s="366">
        <f>-'5C1U_AcadianaRen'!$R73</f>
        <v>0</v>
      </c>
      <c r="W73" s="366">
        <f>-'5C1V_LafRen'!$R73</f>
        <v>0</v>
      </c>
      <c r="X73" s="366">
        <f>-'5C1W_Willow'!$R73</f>
        <v>0</v>
      </c>
      <c r="Y73" s="366">
        <f>-'5C1Y_GEOPrep'!$R73</f>
        <v>0</v>
      </c>
      <c r="Z73" s="366">
        <f>-'5C1Z_LincolnPrep'!$R73</f>
        <v>0</v>
      </c>
      <c r="AA73" s="366">
        <f>-'5C1AE_NobleMinds'!$R73</f>
        <v>0</v>
      </c>
      <c r="AB73" s="366">
        <f>-'5C1AF_JCFA-Laf'!$R73</f>
        <v>0</v>
      </c>
      <c r="AC73" s="366">
        <f>-'5C1AG_Collegiate'!$R73</f>
        <v>0</v>
      </c>
      <c r="AD73" s="366">
        <f>-'5C1AI_Harmony'!$R73</f>
        <v>0</v>
      </c>
      <c r="AE73" s="366">
        <f>-'5C1AJ_Athlos'!$R73</f>
        <v>0</v>
      </c>
      <c r="AF73" s="366">
        <f>-'5C1AK_NxtGen'!$R73</f>
        <v>-355</v>
      </c>
      <c r="AG73" s="366">
        <f>-'5C1AL_RedRiver'!$R73</f>
        <v>0</v>
      </c>
      <c r="AH73" s="366">
        <f>-('5C2_LAVCA'!$R73+'5C2_LAVCA'!$S73)</f>
        <v>-61284</v>
      </c>
      <c r="AI73" s="366">
        <f>-('5C3_UnvView'!$R73+'5C3_UnvView'!$S73)</f>
        <v>-173716</v>
      </c>
      <c r="AJ73" s="367">
        <f t="shared" si="39"/>
        <v>-456766</v>
      </c>
      <c r="AK73" s="367">
        <f t="shared" si="37"/>
        <v>32158407</v>
      </c>
      <c r="AL73" s="367">
        <f>ROUND(AK73/'8_2.1.21 SIS'!C73,0)</f>
        <v>6072</v>
      </c>
      <c r="AM73" s="368">
        <v>6283</v>
      </c>
      <c r="AN73" s="366">
        <f>IF(AM73&gt;0,AM73,0)</f>
        <v>6283</v>
      </c>
      <c r="AO73" s="366">
        <f>IF(AM73&lt;0,AM73,0)</f>
        <v>0</v>
      </c>
      <c r="AP73" s="366">
        <v>267168</v>
      </c>
      <c r="AQ73" s="366">
        <v>-170016</v>
      </c>
      <c r="AR73" s="368">
        <f>SUM(AP73:AQ73)</f>
        <v>97152</v>
      </c>
      <c r="AS73" s="367">
        <f t="shared" si="41"/>
        <v>32261842</v>
      </c>
      <c r="AT73" s="366">
        <f>VLOOKUP($A73,'4_Level 4'!$A$7:$AP$139,COLUMN('4_Level 4'!$E:$E),FALSE)</f>
        <v>0</v>
      </c>
      <c r="AU73" s="366">
        <f>VLOOKUP($A73,'4_Level 4'!$A$7:$AP$139,COLUMN('4_Level 4'!$Q:$Q),FALSE)</f>
        <v>144196</v>
      </c>
      <c r="AV73" s="366">
        <f>VLOOKUP($A73,'4_Level 4'!$A$7:$AP$139,COLUMN('4_Level 4'!$AC:$AC),FALSE)</f>
        <v>633425</v>
      </c>
      <c r="AW73" s="366">
        <f>VLOOKUP($A73,'4_Level 4'!$A$7:$AP$139,COLUMN('4_Level 4'!$AO:$AO),FALSE)</f>
        <v>506741</v>
      </c>
      <c r="AX73" s="367">
        <f t="shared" si="40"/>
        <v>33546204</v>
      </c>
      <c r="AY73" s="366">
        <v>22290168</v>
      </c>
      <c r="AZ73" s="366">
        <f>AX73-AY73</f>
        <v>11256036</v>
      </c>
      <c r="BA73" s="366">
        <f>ROUND(AZ73/$BA$77,0)</f>
        <v>2814009</v>
      </c>
      <c r="BB73" s="366">
        <f>VLOOKUP($A73,'4_Level 4'!$A$7:$AP$139,COLUMN('4_Level 4'!$J:$J),FALSE)</f>
        <v>0</v>
      </c>
      <c r="BC73" s="366">
        <f>VLOOKUP($A73,'4_Level 4'!$A$7:$AP$139,COLUMN('4_Level 4'!$L:$L),FALSE)</f>
        <v>125561</v>
      </c>
      <c r="BD73" s="366">
        <f>VLOOKUP($A73,'4_Level 4'!$A$7:$AP$139,COLUMN('4_Level 4'!$M:$M),FALSE)</f>
        <v>0</v>
      </c>
      <c r="BE73" s="367">
        <f t="shared" si="42"/>
        <v>33671765</v>
      </c>
    </row>
    <row r="74" spans="1:57" ht="15.6" customHeight="1" x14ac:dyDescent="0.2">
      <c r="A74" s="364">
        <v>68</v>
      </c>
      <c r="B74" s="365" t="s">
        <v>2</v>
      </c>
      <c r="C74" s="366">
        <f>'3_Levels 1&amp;2'!AP74</f>
        <v>11157248</v>
      </c>
      <c r="D74" s="366">
        <v>0</v>
      </c>
      <c r="E74" s="366">
        <f>-'5C1A_Madison'!$R74</f>
        <v>-73890</v>
      </c>
      <c r="F74" s="366">
        <f>-'5C1B_DArbonne'!$R74</f>
        <v>0</v>
      </c>
      <c r="G74" s="366">
        <f>-'5C1C_IntlHigh'!$R74</f>
        <v>0</v>
      </c>
      <c r="H74" s="366">
        <f>-'5C1D_NOMMA'!$R74</f>
        <v>0</v>
      </c>
      <c r="I74" s="366">
        <f>-'5C1E_LFNO'!$R74</f>
        <v>0</v>
      </c>
      <c r="J74" s="366">
        <f>-'5C1F_LCCharter'!$R74</f>
        <v>0</v>
      </c>
      <c r="K74" s="366">
        <f>-'5C1G_JSClark'!$R74</f>
        <v>0</v>
      </c>
      <c r="L74" s="366">
        <f>-'5C1H_Southwest'!$R74</f>
        <v>0</v>
      </c>
      <c r="M74" s="366">
        <f>-'5C1I_LAKey'!$R74</f>
        <v>-154970</v>
      </c>
      <c r="N74" s="366">
        <f>-'5C1J_JCFAEast'!$R74</f>
        <v>0</v>
      </c>
      <c r="O74" s="366">
        <f>-'5C1M_GEOMidCity'!$R74</f>
        <v>-6740</v>
      </c>
      <c r="P74" s="366">
        <f>-'5C1N_Delta'!$R74</f>
        <v>0</v>
      </c>
      <c r="Q74" s="366">
        <f>-'5C1O_Impact'!$R74</f>
        <v>-971111</v>
      </c>
      <c r="R74" s="366">
        <f>-'5C1Q_Advantage'!$R74</f>
        <v>-1629860</v>
      </c>
      <c r="S74" s="366">
        <f>-'5C1R_Iberville'!$R74</f>
        <v>0</v>
      </c>
      <c r="T74" s="366">
        <f>-'5C1S_LCColPrep'!$R74</f>
        <v>0</v>
      </c>
      <c r="U74" s="366">
        <f>-'5C1T_Northeast'!$R74</f>
        <v>0</v>
      </c>
      <c r="V74" s="366">
        <f>-'5C1U_AcadianaRen'!$R74</f>
        <v>0</v>
      </c>
      <c r="W74" s="366">
        <f>-'5C1V_LafRen'!$R74</f>
        <v>0</v>
      </c>
      <c r="X74" s="366">
        <f>-'5C1W_Willow'!$R74</f>
        <v>0</v>
      </c>
      <c r="Y74" s="366">
        <f>-'5C1Y_GEOPrep'!$R74</f>
        <v>-52594</v>
      </c>
      <c r="Z74" s="366">
        <f>-'5C1Z_LincolnPrep'!$R74</f>
        <v>0</v>
      </c>
      <c r="AA74" s="366">
        <f>-'5C1AE_NobleMinds'!$R74</f>
        <v>0</v>
      </c>
      <c r="AB74" s="366">
        <f>-'5C1AF_JCFA-Laf'!$R74</f>
        <v>0</v>
      </c>
      <c r="AC74" s="366">
        <f>-'5C1AG_Collegiate'!$R74</f>
        <v>-46762</v>
      </c>
      <c r="AD74" s="366">
        <f>-'5C1AI_Harmony'!$R74</f>
        <v>0</v>
      </c>
      <c r="AE74" s="366">
        <f>-'5C1AJ_Athlos'!$R74</f>
        <v>0</v>
      </c>
      <c r="AF74" s="366">
        <f>-'5C1AK_NxtGen'!$R74</f>
        <v>-9584</v>
      </c>
      <c r="AG74" s="366">
        <f>-'5C1AL_RedRiver'!$R74</f>
        <v>0</v>
      </c>
      <c r="AH74" s="366">
        <f>-('5C2_LAVCA'!$R74+'5C2_LAVCA'!$S74)</f>
        <v>-24202</v>
      </c>
      <c r="AI74" s="366">
        <f>-('5C3_UnvView'!$R74+'5C3_UnvView'!$S74)</f>
        <v>-66223</v>
      </c>
      <c r="AJ74" s="367">
        <f t="shared" si="39"/>
        <v>-3035936</v>
      </c>
      <c r="AK74" s="367">
        <f t="shared" si="37"/>
        <v>8121312</v>
      </c>
      <c r="AL74" s="367">
        <f>ROUND(AK74/'8_2.1.21 SIS'!C74,0)</f>
        <v>7451</v>
      </c>
      <c r="AM74" s="368">
        <v>-43480</v>
      </c>
      <c r="AN74" s="366">
        <f>IF(AM74&gt;0,AM74,0)</f>
        <v>0</v>
      </c>
      <c r="AO74" s="366">
        <f>IF(AM74&lt;0,AM74,0)</f>
        <v>-43480</v>
      </c>
      <c r="AP74" s="366">
        <v>-998434</v>
      </c>
      <c r="AQ74" s="366">
        <v>14902</v>
      </c>
      <c r="AR74" s="368">
        <f>SUM(AP74:AQ74)</f>
        <v>-983532</v>
      </c>
      <c r="AS74" s="367">
        <f t="shared" si="41"/>
        <v>7094300</v>
      </c>
      <c r="AT74" s="366">
        <f>VLOOKUP($A74,'4_Level 4'!$A$7:$AP$139,COLUMN('4_Level 4'!$E:$E),FALSE)</f>
        <v>0</v>
      </c>
      <c r="AU74" s="366">
        <f>VLOOKUP($A74,'4_Level 4'!$A$7:$AP$139,COLUMN('4_Level 4'!$Q:$Q),FALSE)</f>
        <v>36226</v>
      </c>
      <c r="AV74" s="366">
        <f>VLOOKUP($A74,'4_Level 4'!$A$7:$AP$139,COLUMN('4_Level 4'!$AC:$AC),FALSE)</f>
        <v>158574</v>
      </c>
      <c r="AW74" s="366">
        <f>VLOOKUP($A74,'4_Level 4'!$A$7:$AP$139,COLUMN('4_Level 4'!$AO:$AO),FALSE)</f>
        <v>126859</v>
      </c>
      <c r="AX74" s="367">
        <f t="shared" si="40"/>
        <v>7415959</v>
      </c>
      <c r="AY74" s="366">
        <v>5614712</v>
      </c>
      <c r="AZ74" s="366">
        <f>AX74-AY74</f>
        <v>1801247</v>
      </c>
      <c r="BA74" s="366">
        <f>ROUND(AZ74/$BA$77,0)</f>
        <v>450312</v>
      </c>
      <c r="BB74" s="366">
        <f>VLOOKUP($A74,'4_Level 4'!$A$7:$AP$139,COLUMN('4_Level 4'!$J:$J),FALSE)</f>
        <v>0</v>
      </c>
      <c r="BC74" s="366">
        <f>VLOOKUP($A74,'4_Level 4'!$A$7:$AP$139,COLUMN('4_Level 4'!$L:$L),FALSE)</f>
        <v>42175</v>
      </c>
      <c r="BD74" s="366">
        <f>VLOOKUP($A74,'4_Level 4'!$A$7:$AP$139,COLUMN('4_Level 4'!$M:$M),FALSE)</f>
        <v>0</v>
      </c>
      <c r="BE74" s="367">
        <f t="shared" si="42"/>
        <v>7458134</v>
      </c>
    </row>
    <row r="75" spans="1:57" ht="15.6" customHeight="1" x14ac:dyDescent="0.2">
      <c r="A75" s="374">
        <v>69</v>
      </c>
      <c r="B75" s="375" t="s">
        <v>91</v>
      </c>
      <c r="C75" s="376">
        <f>'3_Levels 1&amp;2'!AP75</f>
        <v>32254380</v>
      </c>
      <c r="D75" s="377">
        <v>0</v>
      </c>
      <c r="E75" s="377">
        <f>-'5C1A_Madison'!$R75</f>
        <v>-23183</v>
      </c>
      <c r="F75" s="377">
        <f>-'5C1B_DArbonne'!$R75</f>
        <v>0</v>
      </c>
      <c r="G75" s="377">
        <f>-'5C1C_IntlHigh'!$R75</f>
        <v>0</v>
      </c>
      <c r="H75" s="377">
        <f>-'5C1D_NOMMA'!$R75</f>
        <v>0</v>
      </c>
      <c r="I75" s="377">
        <f>-'5C1E_LFNO'!$R75</f>
        <v>0</v>
      </c>
      <c r="J75" s="377">
        <f>-'5C1F_LCCharter'!$R75</f>
        <v>0</v>
      </c>
      <c r="K75" s="377">
        <f>-'5C1G_JSClark'!$R75</f>
        <v>0</v>
      </c>
      <c r="L75" s="377">
        <f>-'5C1H_Southwest'!$R75</f>
        <v>0</v>
      </c>
      <c r="M75" s="377">
        <f>-'5C1I_LAKey'!$R75</f>
        <v>-123529</v>
      </c>
      <c r="N75" s="377">
        <f>-'5C1J_JCFAEast'!$R75</f>
        <v>0</v>
      </c>
      <c r="O75" s="377">
        <f>-'5C1M_GEOMidCity'!$R75</f>
        <v>-12504</v>
      </c>
      <c r="P75" s="377">
        <f>-'5C1N_Delta'!$R75</f>
        <v>0</v>
      </c>
      <c r="Q75" s="377">
        <f>-'5C1O_Impact'!$R75</f>
        <v>0</v>
      </c>
      <c r="R75" s="377">
        <f>-'5C1Q_Advantage'!$R75</f>
        <v>-60667</v>
      </c>
      <c r="S75" s="377">
        <f>-'5C1R_Iberville'!$R75</f>
        <v>0</v>
      </c>
      <c r="T75" s="377">
        <f>-'5C1S_LCColPrep'!$R75</f>
        <v>0</v>
      </c>
      <c r="U75" s="377">
        <f>-'5C1T_Northeast'!$R75</f>
        <v>0</v>
      </c>
      <c r="V75" s="377">
        <f>-'5C1U_AcadianaRen'!$R75</f>
        <v>0</v>
      </c>
      <c r="W75" s="377">
        <f>-'5C1V_LafRen'!$R75</f>
        <v>0</v>
      </c>
      <c r="X75" s="377">
        <f>-'5C1W_Willow'!$R75</f>
        <v>0</v>
      </c>
      <c r="Y75" s="377">
        <f>-'5C1Y_GEOPrep'!$R75</f>
        <v>-17941</v>
      </c>
      <c r="Z75" s="377">
        <f>-'5C1Z_LincolnPrep'!$R75</f>
        <v>0</v>
      </c>
      <c r="AA75" s="628">
        <f>-'5C1AE_NobleMinds'!$R75</f>
        <v>0</v>
      </c>
      <c r="AB75" s="628">
        <f>-'5C1AF_JCFA-Laf'!$R75</f>
        <v>0</v>
      </c>
      <c r="AC75" s="628">
        <f>-'5C1AG_Collegiate'!$R75</f>
        <v>0</v>
      </c>
      <c r="AD75" s="922">
        <f>-'5C1AI_Harmony'!$R75</f>
        <v>0</v>
      </c>
      <c r="AE75" s="922">
        <f>-'5C1AJ_Athlos'!$R75</f>
        <v>0</v>
      </c>
      <c r="AF75" s="922">
        <f>-'5C1AK_NxtGen'!$R75</f>
        <v>-196</v>
      </c>
      <c r="AG75" s="922">
        <f>-'5C1AL_RedRiver'!$R75</f>
        <v>0</v>
      </c>
      <c r="AH75" s="377">
        <f>-('5C2_LAVCA'!$R75+'5C2_LAVCA'!$S75)</f>
        <v>-50379</v>
      </c>
      <c r="AI75" s="377">
        <f>-('5C3_UnvView'!$R75+'5C3_UnvView'!$S75)</f>
        <v>-107657</v>
      </c>
      <c r="AJ75" s="378">
        <f t="shared" si="39"/>
        <v>-396056</v>
      </c>
      <c r="AK75" s="378">
        <f t="shared" si="37"/>
        <v>31858324</v>
      </c>
      <c r="AL75" s="378">
        <f>ROUND(AK75/'8_2.1.21 SIS'!C75,0)</f>
        <v>6773</v>
      </c>
      <c r="AM75" s="379">
        <v>-3084</v>
      </c>
      <c r="AN75" s="376">
        <f>IF(AM75&gt;0,AM75,0)</f>
        <v>0</v>
      </c>
      <c r="AO75" s="376">
        <f>IF(AM75&lt;0,AM75,0)</f>
        <v>-3084</v>
      </c>
      <c r="AP75" s="377">
        <v>223509</v>
      </c>
      <c r="AQ75" s="377">
        <v>50798</v>
      </c>
      <c r="AR75" s="380">
        <f>SUM(AP75:AQ75)</f>
        <v>274307</v>
      </c>
      <c r="AS75" s="378">
        <f t="shared" si="41"/>
        <v>32129547</v>
      </c>
      <c r="AT75" s="377">
        <f>VLOOKUP($A75,'4_Level 4'!$A$7:$AP$139,COLUMN('4_Level 4'!$E:$E),FALSE)</f>
        <v>0</v>
      </c>
      <c r="AU75" s="377">
        <f>VLOOKUP($A75,'4_Level 4'!$A$7:$AP$139,COLUMN('4_Level 4'!$Q:$Q),FALSE)</f>
        <v>131157</v>
      </c>
      <c r="AV75" s="922">
        <f>VLOOKUP($A75,'4_Level 4'!$A$7:$AP$139,COLUMN('4_Level 4'!$AC:$AC),FALSE)</f>
        <v>527274</v>
      </c>
      <c r="AW75" s="922">
        <f>VLOOKUP($A75,'4_Level 4'!$A$7:$AP$139,COLUMN('4_Level 4'!$AO:$AO),FALSE)</f>
        <v>421818</v>
      </c>
      <c r="AX75" s="378">
        <f>ROUND(SUM(AS75:AW75),0)</f>
        <v>33209796</v>
      </c>
      <c r="AY75" s="377">
        <v>21944680</v>
      </c>
      <c r="AZ75" s="377">
        <f>AX75-AY75</f>
        <v>11265116</v>
      </c>
      <c r="BA75" s="377">
        <f>ROUND(AZ75/$BA$77,0)</f>
        <v>2816279</v>
      </c>
      <c r="BB75" s="377">
        <f>VLOOKUP($A75,'4_Level 4'!$A$7:$AP$139,COLUMN('4_Level 4'!$J:$J),FALSE)</f>
        <v>0</v>
      </c>
      <c r="BC75" s="377">
        <f>VLOOKUP($A75,'4_Level 4'!$A$7:$AP$139,COLUMN('4_Level 4'!$L:$L),FALSE)</f>
        <v>266546</v>
      </c>
      <c r="BD75" s="377">
        <f>VLOOKUP($A75,'4_Level 4'!$A$7:$AP$139,COLUMN('4_Level 4'!$M:$M),FALSE)</f>
        <v>0</v>
      </c>
      <c r="BE75" s="378">
        <f t="shared" si="42"/>
        <v>33476342</v>
      </c>
    </row>
    <row r="76" spans="1:57" ht="15.6" customHeight="1" thickBot="1" x14ac:dyDescent="0.25">
      <c r="A76" s="504"/>
      <c r="B76" s="505" t="s">
        <v>70</v>
      </c>
      <c r="C76" s="506">
        <f t="shared" ref="C76:BE76" si="43">SUM(C7:C75)</f>
        <v>3613778878</v>
      </c>
      <c r="D76" s="506">
        <f t="shared" si="43"/>
        <v>-13802447</v>
      </c>
      <c r="E76" s="506">
        <f t="shared" si="43"/>
        <v>-2544806</v>
      </c>
      <c r="F76" s="506">
        <f t="shared" si="43"/>
        <v>-5714842</v>
      </c>
      <c r="G76" s="506">
        <f t="shared" si="43"/>
        <v>-1637042</v>
      </c>
      <c r="H76" s="506">
        <f t="shared" si="43"/>
        <v>-4611540</v>
      </c>
      <c r="I76" s="506">
        <f t="shared" si="43"/>
        <v>-4336647</v>
      </c>
      <c r="J76" s="506">
        <f t="shared" si="43"/>
        <v>-3437652</v>
      </c>
      <c r="K76" s="506">
        <f t="shared" si="43"/>
        <v>-1382076</v>
      </c>
      <c r="L76" s="506">
        <f t="shared" si="43"/>
        <v>-2356941</v>
      </c>
      <c r="M76" s="506">
        <f>SUM(M7:M75)</f>
        <v>-2594218</v>
      </c>
      <c r="N76" s="506">
        <f t="shared" si="43"/>
        <v>-863125</v>
      </c>
      <c r="O76" s="506">
        <f t="shared" si="43"/>
        <v>-2944106</v>
      </c>
      <c r="P76" s="506">
        <f t="shared" si="43"/>
        <v>-2902147</v>
      </c>
      <c r="Q76" s="506">
        <f t="shared" si="43"/>
        <v>-1954873</v>
      </c>
      <c r="R76" s="506">
        <f t="shared" si="43"/>
        <v>-2865260</v>
      </c>
      <c r="S76" s="506">
        <f t="shared" si="43"/>
        <v>-2163886</v>
      </c>
      <c r="T76" s="506">
        <f t="shared" si="43"/>
        <v>-2170926</v>
      </c>
      <c r="U76" s="506">
        <f t="shared" si="43"/>
        <v>-1149258</v>
      </c>
      <c r="V76" s="506">
        <f t="shared" si="43"/>
        <v>-6326675</v>
      </c>
      <c r="W76" s="506">
        <f t="shared" si="43"/>
        <v>-4670753</v>
      </c>
      <c r="X76" s="506">
        <f t="shared" si="43"/>
        <v>-2947616</v>
      </c>
      <c r="Y76" s="506">
        <f t="shared" si="43"/>
        <v>-3172377</v>
      </c>
      <c r="Z76" s="506">
        <f t="shared" si="43"/>
        <v>-3210722</v>
      </c>
      <c r="AA76" s="506">
        <f t="shared" si="43"/>
        <v>-498185</v>
      </c>
      <c r="AB76" s="506">
        <f t="shared" si="43"/>
        <v>-342181</v>
      </c>
      <c r="AC76" s="506">
        <f t="shared" si="43"/>
        <v>-2109710</v>
      </c>
      <c r="AD76" s="629">
        <f t="shared" si="43"/>
        <v>-773952</v>
      </c>
      <c r="AE76" s="629">
        <f t="shared" si="43"/>
        <v>-5683179</v>
      </c>
      <c r="AF76" s="1157">
        <f>SUM(AF7:AF75)</f>
        <v>-851601</v>
      </c>
      <c r="AG76" s="1157">
        <f>SUM(AG7:AG75)</f>
        <v>-1543335</v>
      </c>
      <c r="AH76" s="506">
        <f>SUM(AH7:AH75)</f>
        <v>-10833175</v>
      </c>
      <c r="AI76" s="506">
        <f t="shared" si="43"/>
        <v>-19237481</v>
      </c>
      <c r="AJ76" s="507">
        <f t="shared" si="43"/>
        <v>-121632734</v>
      </c>
      <c r="AK76" s="507">
        <f t="shared" si="43"/>
        <v>3492146144</v>
      </c>
      <c r="AL76" s="507">
        <f>ROUND(AK76/'8_2.1.21 SIS'!C76,0)</f>
        <v>5447</v>
      </c>
      <c r="AM76" s="508">
        <f t="shared" ref="AM76:AW76" si="44">SUM(AM7:AM75)</f>
        <v>-1982697</v>
      </c>
      <c r="AN76" s="506">
        <f t="shared" si="44"/>
        <v>180456</v>
      </c>
      <c r="AO76" s="506">
        <f t="shared" si="44"/>
        <v>-2163153</v>
      </c>
      <c r="AP76" s="506">
        <f t="shared" si="44"/>
        <v>-54348621</v>
      </c>
      <c r="AQ76" s="506">
        <f t="shared" si="44"/>
        <v>-8554385</v>
      </c>
      <c r="AR76" s="508">
        <f t="shared" si="44"/>
        <v>-62903006</v>
      </c>
      <c r="AS76" s="507">
        <f t="shared" si="44"/>
        <v>3427260441</v>
      </c>
      <c r="AT76" s="506">
        <f t="shared" si="44"/>
        <v>3843000</v>
      </c>
      <c r="AU76" s="506">
        <f t="shared" si="44"/>
        <v>17148704</v>
      </c>
      <c r="AV76" s="506">
        <f t="shared" si="44"/>
        <v>94922206</v>
      </c>
      <c r="AW76" s="506">
        <f t="shared" si="44"/>
        <v>75937753</v>
      </c>
      <c r="AX76" s="507">
        <f>SUM(AX7:AX75)</f>
        <v>3619112104</v>
      </c>
      <c r="AY76" s="506">
        <f t="shared" si="43"/>
        <v>2455405688</v>
      </c>
      <c r="AZ76" s="506">
        <f t="shared" si="43"/>
        <v>1163706416</v>
      </c>
      <c r="BA76" s="506">
        <f t="shared" si="43"/>
        <v>290926614</v>
      </c>
      <c r="BB76" s="506">
        <f t="shared" si="43"/>
        <v>312000</v>
      </c>
      <c r="BC76" s="506">
        <f>SUM(BC7:BC75)</f>
        <v>21959345.5</v>
      </c>
      <c r="BD76" s="506">
        <f t="shared" si="43"/>
        <v>0</v>
      </c>
      <c r="BE76" s="507">
        <f t="shared" si="43"/>
        <v>3641383449.5</v>
      </c>
    </row>
    <row r="77" spans="1:57" ht="13.5" thickTop="1" x14ac:dyDescent="0.2">
      <c r="D77" s="503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D77" s="638"/>
      <c r="AE77" s="638"/>
      <c r="AF77" s="638"/>
      <c r="AG77" s="638"/>
      <c r="AI77" s="440"/>
      <c r="AJ77" s="440"/>
      <c r="AK77" s="440"/>
      <c r="AL77" s="440"/>
      <c r="AM77" s="440"/>
      <c r="BA77" s="101">
        <v>4</v>
      </c>
      <c r="BE77" s="514"/>
    </row>
    <row r="78" spans="1:57" ht="15.6" customHeight="1" x14ac:dyDescent="0.2">
      <c r="D78" s="503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0"/>
      <c r="AE78" s="440"/>
      <c r="AF78" s="440"/>
      <c r="AG78" s="440"/>
      <c r="AH78" s="503"/>
      <c r="AJ78" s="440"/>
      <c r="AK78" s="440"/>
      <c r="AL78" s="440"/>
      <c r="AM78" s="440"/>
      <c r="AS78" s="514"/>
      <c r="AT78" s="1200"/>
      <c r="AU78" s="1200"/>
      <c r="AV78" s="1200"/>
      <c r="AW78" s="1200"/>
      <c r="AX78" s="514"/>
      <c r="AY78" s="514"/>
      <c r="BA78" s="468"/>
      <c r="BD78" s="1201"/>
      <c r="BE78" s="514"/>
    </row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0">
    <mergeCell ref="AL1:AL2"/>
    <mergeCell ref="D1:H1"/>
    <mergeCell ref="A1:B2"/>
    <mergeCell ref="C1:C2"/>
    <mergeCell ref="AK1:AK2"/>
    <mergeCell ref="I1:N1"/>
    <mergeCell ref="O1:T1"/>
    <mergeCell ref="U1:Z1"/>
    <mergeCell ref="AA1:AF1"/>
    <mergeCell ref="AG1:AJ1"/>
    <mergeCell ref="AY1:AY2"/>
    <mergeCell ref="AZ1:AZ2"/>
    <mergeCell ref="BA1:BA2"/>
    <mergeCell ref="BE1:BE2"/>
    <mergeCell ref="BB1:BD1"/>
    <mergeCell ref="AX1:AX2"/>
    <mergeCell ref="AM1:AO1"/>
    <mergeCell ref="AP1:AR1"/>
    <mergeCell ref="AS1:AS2"/>
    <mergeCell ref="AT1:AW1"/>
  </mergeCells>
  <phoneticPr fontId="44" type="noConversion"/>
  <printOptions horizontalCentered="1"/>
  <pageMargins left="0.35" right="0.35" top="1.05" bottom="0.5" header="0.5" footer="0.25"/>
  <pageSetup paperSize="5" firstPageNumber="3" fitToWidth="0" fitToHeight="0" orientation="portrait" r:id="rId2"/>
  <headerFooter alignWithMargins="0">
    <oddHeader>&amp;L&amp;"Arial,Bold"&amp;18&amp;K000000Table 2: FY2021-22 Budget Letter
MFP Distribution and Adjustments March 2022</oddHeader>
    <oddFooter>&amp;R&amp;P</oddFooter>
  </headerFooter>
  <colBreaks count="9" manualBreakCount="9">
    <brk id="8" max="75" man="1"/>
    <brk id="14" max="75" man="1"/>
    <brk id="20" max="75" man="1"/>
    <brk id="26" max="75" man="1"/>
    <brk id="32" max="75" man="1"/>
    <brk id="38" max="75" man="1"/>
    <brk id="45" max="1048575" man="1"/>
    <brk id="49" max="75" man="1"/>
    <brk id="5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77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8.85546875" defaultRowHeight="12.75" x14ac:dyDescent="0.2"/>
  <cols>
    <col min="1" max="1" width="3.42578125" style="31" bestFit="1" customWidth="1"/>
    <col min="2" max="2" width="18.28515625" style="31" customWidth="1"/>
    <col min="3" max="3" width="16.140625" style="31" customWidth="1"/>
    <col min="4" max="9" width="14" style="31" customWidth="1"/>
    <col min="10" max="31" width="13.7109375" style="31" customWidth="1"/>
    <col min="32" max="38" width="14" style="31" customWidth="1"/>
    <col min="39" max="40" width="16.42578125" style="31" customWidth="1"/>
    <col min="41" max="16384" width="8.85546875" style="31"/>
  </cols>
  <sheetData>
    <row r="1" spans="1:40" ht="19.5" customHeight="1" x14ac:dyDescent="0.2">
      <c r="A1" s="1721" t="s">
        <v>93</v>
      </c>
      <c r="B1" s="1721"/>
      <c r="C1" s="1722" t="s">
        <v>867</v>
      </c>
      <c r="D1" s="1723" t="s">
        <v>460</v>
      </c>
      <c r="E1" s="1723"/>
      <c r="F1" s="1723"/>
      <c r="G1" s="1723"/>
      <c r="H1" s="1723"/>
      <c r="I1" s="1723"/>
      <c r="J1" s="1723" t="s">
        <v>460</v>
      </c>
      <c r="K1" s="1723"/>
      <c r="L1" s="1723"/>
      <c r="M1" s="1723"/>
      <c r="N1" s="1723"/>
      <c r="O1" s="1723"/>
      <c r="P1" s="1723"/>
      <c r="Q1" s="1723"/>
      <c r="R1" s="1723" t="s">
        <v>460</v>
      </c>
      <c r="S1" s="1723"/>
      <c r="T1" s="1723"/>
      <c r="U1" s="1723"/>
      <c r="V1" s="1723"/>
      <c r="W1" s="1723"/>
      <c r="X1" s="1723"/>
      <c r="Y1" s="1723"/>
      <c r="Z1" s="1724" t="s">
        <v>460</v>
      </c>
      <c r="AA1" s="1725"/>
      <c r="AB1" s="1725"/>
      <c r="AC1" s="1725"/>
      <c r="AD1" s="1725"/>
      <c r="AE1" s="1725"/>
      <c r="AF1" s="1725"/>
      <c r="AG1" s="1726"/>
      <c r="AH1" s="1724" t="s">
        <v>460</v>
      </c>
      <c r="AI1" s="1725"/>
      <c r="AJ1" s="1725"/>
      <c r="AK1" s="1725"/>
      <c r="AL1" s="1725"/>
      <c r="AM1" s="1726"/>
      <c r="AN1" s="1720" t="s">
        <v>453</v>
      </c>
    </row>
    <row r="2" spans="1:40" ht="96.75" customHeight="1" x14ac:dyDescent="0.2">
      <c r="A2" s="1721"/>
      <c r="B2" s="1721"/>
      <c r="C2" s="1722"/>
      <c r="D2" s="630" t="s">
        <v>456</v>
      </c>
      <c r="E2" s="630" t="s">
        <v>973</v>
      </c>
      <c r="F2" s="631" t="s">
        <v>929</v>
      </c>
      <c r="G2" s="631" t="s">
        <v>930</v>
      </c>
      <c r="H2" s="631" t="s">
        <v>931</v>
      </c>
      <c r="I2" s="631" t="s">
        <v>932</v>
      </c>
      <c r="J2" s="631" t="s">
        <v>933</v>
      </c>
      <c r="K2" s="631" t="s">
        <v>934</v>
      </c>
      <c r="L2" s="631" t="s">
        <v>935</v>
      </c>
      <c r="M2" s="631" t="s">
        <v>936</v>
      </c>
      <c r="N2" s="631" t="s">
        <v>937</v>
      </c>
      <c r="O2" s="631" t="s">
        <v>938</v>
      </c>
      <c r="P2" s="631" t="s">
        <v>939</v>
      </c>
      <c r="Q2" s="631" t="s">
        <v>940</v>
      </c>
      <c r="R2" s="631" t="s">
        <v>941</v>
      </c>
      <c r="S2" s="631" t="s">
        <v>942</v>
      </c>
      <c r="T2" s="631" t="s">
        <v>943</v>
      </c>
      <c r="U2" s="631" t="s">
        <v>944</v>
      </c>
      <c r="V2" s="631" t="s">
        <v>945</v>
      </c>
      <c r="W2" s="631" t="s">
        <v>946</v>
      </c>
      <c r="X2" s="631" t="s">
        <v>947</v>
      </c>
      <c r="Y2" s="631" t="s">
        <v>948</v>
      </c>
      <c r="Z2" s="630" t="s">
        <v>949</v>
      </c>
      <c r="AA2" s="630" t="s">
        <v>950</v>
      </c>
      <c r="AB2" s="630" t="s">
        <v>1052</v>
      </c>
      <c r="AC2" s="630" t="s">
        <v>952</v>
      </c>
      <c r="AD2" s="630" t="s">
        <v>953</v>
      </c>
      <c r="AE2" s="630" t="s">
        <v>954</v>
      </c>
      <c r="AF2" s="630" t="s">
        <v>955</v>
      </c>
      <c r="AG2" s="1084" t="s">
        <v>1008</v>
      </c>
      <c r="AH2" s="1084" t="s">
        <v>1009</v>
      </c>
      <c r="AI2" s="1488" t="s">
        <v>1295</v>
      </c>
      <c r="AJ2" s="1488" t="s">
        <v>1296</v>
      </c>
      <c r="AK2" s="631" t="s">
        <v>956</v>
      </c>
      <c r="AL2" s="631" t="s">
        <v>957</v>
      </c>
      <c r="AM2" s="630" t="s">
        <v>457</v>
      </c>
      <c r="AN2" s="1720"/>
    </row>
    <row r="3" spans="1:40" ht="12.75" hidden="1" customHeight="1" x14ac:dyDescent="0.2">
      <c r="A3" s="563"/>
      <c r="B3" s="563"/>
      <c r="C3" s="564"/>
      <c r="D3" s="57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574"/>
      <c r="AA3" s="574"/>
      <c r="AB3" s="574"/>
      <c r="AC3" s="574"/>
      <c r="AD3" s="574"/>
      <c r="AE3" s="630"/>
      <c r="AF3" s="630"/>
      <c r="AG3" s="1084"/>
      <c r="AH3" s="1084"/>
      <c r="AI3" s="1488"/>
      <c r="AJ3" s="1488"/>
      <c r="AK3" s="304"/>
      <c r="AL3" s="304"/>
      <c r="AM3" s="574"/>
      <c r="AN3" s="565"/>
    </row>
    <row r="4" spans="1:40" s="83" customFormat="1" x14ac:dyDescent="0.2">
      <c r="A4" s="16"/>
      <c r="B4" s="17"/>
      <c r="C4" s="1056">
        <v>1</v>
      </c>
      <c r="D4" s="1056">
        <f t="shared" ref="D4:AA4" si="0">C4+1</f>
        <v>2</v>
      </c>
      <c r="E4" s="1056">
        <f t="shared" si="0"/>
        <v>3</v>
      </c>
      <c r="F4" s="1056">
        <f t="shared" si="0"/>
        <v>4</v>
      </c>
      <c r="G4" s="1056">
        <f t="shared" si="0"/>
        <v>5</v>
      </c>
      <c r="H4" s="1056">
        <f t="shared" si="0"/>
        <v>6</v>
      </c>
      <c r="I4" s="1056">
        <f t="shared" si="0"/>
        <v>7</v>
      </c>
      <c r="J4" s="1056">
        <f t="shared" si="0"/>
        <v>8</v>
      </c>
      <c r="K4" s="1056">
        <f t="shared" si="0"/>
        <v>9</v>
      </c>
      <c r="L4" s="1056">
        <f t="shared" si="0"/>
        <v>10</v>
      </c>
      <c r="M4" s="1056">
        <f t="shared" si="0"/>
        <v>11</v>
      </c>
      <c r="N4" s="1056">
        <f t="shared" si="0"/>
        <v>12</v>
      </c>
      <c r="O4" s="1056">
        <f t="shared" si="0"/>
        <v>13</v>
      </c>
      <c r="P4" s="1056">
        <f t="shared" si="0"/>
        <v>14</v>
      </c>
      <c r="Q4" s="1056">
        <f t="shared" si="0"/>
        <v>15</v>
      </c>
      <c r="R4" s="1056">
        <f t="shared" si="0"/>
        <v>16</v>
      </c>
      <c r="S4" s="1056">
        <f t="shared" si="0"/>
        <v>17</v>
      </c>
      <c r="T4" s="1056">
        <f t="shared" si="0"/>
        <v>18</v>
      </c>
      <c r="U4" s="1056">
        <f t="shared" si="0"/>
        <v>19</v>
      </c>
      <c r="V4" s="1056">
        <f t="shared" si="0"/>
        <v>20</v>
      </c>
      <c r="W4" s="1056">
        <f t="shared" si="0"/>
        <v>21</v>
      </c>
      <c r="X4" s="1056">
        <f t="shared" si="0"/>
        <v>22</v>
      </c>
      <c r="Y4" s="1056">
        <f t="shared" si="0"/>
        <v>23</v>
      </c>
      <c r="Z4" s="1056">
        <f t="shared" si="0"/>
        <v>24</v>
      </c>
      <c r="AA4" s="1056">
        <f t="shared" si="0"/>
        <v>25</v>
      </c>
      <c r="AB4" s="1056">
        <f t="shared" ref="AB4:AN4" si="1">AA4+1</f>
        <v>26</v>
      </c>
      <c r="AC4" s="1056">
        <f t="shared" si="1"/>
        <v>27</v>
      </c>
      <c r="AD4" s="1056">
        <f t="shared" si="1"/>
        <v>28</v>
      </c>
      <c r="AE4" s="1056">
        <f t="shared" ref="AE4" si="2">AD4+1</f>
        <v>29</v>
      </c>
      <c r="AF4" s="1056">
        <f t="shared" ref="AF4" si="3">AE4+1</f>
        <v>30</v>
      </c>
      <c r="AG4" s="1056">
        <f t="shared" ref="AG4" si="4">AF4+1</f>
        <v>31</v>
      </c>
      <c r="AH4" s="1056">
        <f t="shared" ref="AH4" si="5">AG4+1</f>
        <v>32</v>
      </c>
      <c r="AI4" s="1056">
        <f t="shared" ref="AI4" si="6">AH4+1</f>
        <v>33</v>
      </c>
      <c r="AJ4" s="1056">
        <f t="shared" ref="AJ4" si="7">AI4+1</f>
        <v>34</v>
      </c>
      <c r="AK4" s="1056">
        <f t="shared" ref="AK4" si="8">AJ4+1</f>
        <v>35</v>
      </c>
      <c r="AL4" s="1056">
        <f t="shared" ref="AL4" si="9">AK4+1</f>
        <v>36</v>
      </c>
      <c r="AM4" s="1056">
        <f t="shared" si="1"/>
        <v>37</v>
      </c>
      <c r="AN4" s="1056">
        <f t="shared" si="1"/>
        <v>38</v>
      </c>
    </row>
    <row r="5" spans="1:40" s="636" customFormat="1" ht="11.25" hidden="1" x14ac:dyDescent="0.2">
      <c r="A5" s="632"/>
      <c r="B5" s="632"/>
      <c r="C5" s="1059" t="s">
        <v>573</v>
      </c>
      <c r="D5" s="1057" t="s">
        <v>573</v>
      </c>
      <c r="E5" s="1057" t="s">
        <v>573</v>
      </c>
      <c r="F5" s="1057" t="s">
        <v>573</v>
      </c>
      <c r="G5" s="1057" t="s">
        <v>573</v>
      </c>
      <c r="H5" s="1057" t="s">
        <v>573</v>
      </c>
      <c r="I5" s="1057" t="s">
        <v>573</v>
      </c>
      <c r="J5" s="1057" t="s">
        <v>573</v>
      </c>
      <c r="K5" s="1057" t="s">
        <v>573</v>
      </c>
      <c r="L5" s="1057" t="s">
        <v>573</v>
      </c>
      <c r="M5" s="1057" t="s">
        <v>573</v>
      </c>
      <c r="N5" s="1057" t="s">
        <v>573</v>
      </c>
      <c r="O5" s="1057" t="s">
        <v>573</v>
      </c>
      <c r="P5" s="1057" t="s">
        <v>573</v>
      </c>
      <c r="Q5" s="1057" t="s">
        <v>573</v>
      </c>
      <c r="R5" s="1057" t="s">
        <v>573</v>
      </c>
      <c r="S5" s="1057" t="s">
        <v>573</v>
      </c>
      <c r="T5" s="1057" t="s">
        <v>573</v>
      </c>
      <c r="U5" s="1057" t="s">
        <v>573</v>
      </c>
      <c r="V5" s="1057" t="s">
        <v>573</v>
      </c>
      <c r="W5" s="1057" t="s">
        <v>573</v>
      </c>
      <c r="X5" s="1057" t="s">
        <v>573</v>
      </c>
      <c r="Y5" s="1057" t="s">
        <v>573</v>
      </c>
      <c r="Z5" s="1057" t="s">
        <v>573</v>
      </c>
      <c r="AA5" s="1057" t="s">
        <v>573</v>
      </c>
      <c r="AB5" s="1057" t="s">
        <v>573</v>
      </c>
      <c r="AC5" s="1057" t="s">
        <v>573</v>
      </c>
      <c r="AD5" s="1057" t="s">
        <v>573</v>
      </c>
      <c r="AE5" s="1057" t="s">
        <v>573</v>
      </c>
      <c r="AF5" s="1057" t="s">
        <v>573</v>
      </c>
      <c r="AG5" s="1085" t="s">
        <v>573</v>
      </c>
      <c r="AH5" s="1085" t="s">
        <v>573</v>
      </c>
      <c r="AI5" s="1490"/>
      <c r="AJ5" s="1490"/>
      <c r="AK5" s="1057" t="s">
        <v>573</v>
      </c>
      <c r="AL5" s="1057" t="s">
        <v>573</v>
      </c>
      <c r="AM5" s="1059" t="s">
        <v>574</v>
      </c>
      <c r="AN5" s="1057" t="s">
        <v>574</v>
      </c>
    </row>
    <row r="6" spans="1:40" s="636" customFormat="1" ht="22.5" x14ac:dyDescent="0.2">
      <c r="A6" s="632"/>
      <c r="B6" s="632"/>
      <c r="C6" s="1059" t="s">
        <v>1255</v>
      </c>
      <c r="D6" s="1057" t="s">
        <v>1256</v>
      </c>
      <c r="E6" s="1067" t="s">
        <v>1342</v>
      </c>
      <c r="F6" s="1067" t="s">
        <v>1343</v>
      </c>
      <c r="G6" s="1067" t="s">
        <v>1344</v>
      </c>
      <c r="H6" s="1067" t="s">
        <v>1345</v>
      </c>
      <c r="I6" s="1067" t="s">
        <v>1346</v>
      </c>
      <c r="J6" s="1067" t="s">
        <v>1347</v>
      </c>
      <c r="K6" s="1067" t="s">
        <v>1348</v>
      </c>
      <c r="L6" s="1067" t="s">
        <v>1349</v>
      </c>
      <c r="M6" s="1067" t="s">
        <v>1350</v>
      </c>
      <c r="N6" s="1067" t="s">
        <v>1351</v>
      </c>
      <c r="O6" s="1067" t="s">
        <v>1352</v>
      </c>
      <c r="P6" s="1067" t="s">
        <v>1353</v>
      </c>
      <c r="Q6" s="1067" t="s">
        <v>1354</v>
      </c>
      <c r="R6" s="1067" t="s">
        <v>1355</v>
      </c>
      <c r="S6" s="1067" t="s">
        <v>1356</v>
      </c>
      <c r="T6" s="1067" t="s">
        <v>1357</v>
      </c>
      <c r="U6" s="1067" t="s">
        <v>1358</v>
      </c>
      <c r="V6" s="1067" t="s">
        <v>1359</v>
      </c>
      <c r="W6" s="1067" t="s">
        <v>1360</v>
      </c>
      <c r="X6" s="1067" t="s">
        <v>1361</v>
      </c>
      <c r="Y6" s="1067" t="s">
        <v>1362</v>
      </c>
      <c r="Z6" s="1067" t="s">
        <v>1363</v>
      </c>
      <c r="AA6" s="1067" t="s">
        <v>1364</v>
      </c>
      <c r="AB6" s="1067" t="s">
        <v>1365</v>
      </c>
      <c r="AC6" s="1067" t="s">
        <v>1366</v>
      </c>
      <c r="AD6" s="1067" t="s">
        <v>1367</v>
      </c>
      <c r="AE6" s="1067" t="s">
        <v>1368</v>
      </c>
      <c r="AF6" s="1067" t="s">
        <v>1369</v>
      </c>
      <c r="AG6" s="1524" t="s">
        <v>1370</v>
      </c>
      <c r="AH6" s="1524" t="s">
        <v>1371</v>
      </c>
      <c r="AI6" s="1525" t="s">
        <v>1372</v>
      </c>
      <c r="AJ6" s="1525" t="s">
        <v>1373</v>
      </c>
      <c r="AK6" s="1067" t="s">
        <v>1374</v>
      </c>
      <c r="AL6" s="1067" t="s">
        <v>1375</v>
      </c>
      <c r="AM6" s="1059" t="s">
        <v>1567</v>
      </c>
      <c r="AN6" s="1057" t="s">
        <v>1407</v>
      </c>
    </row>
    <row r="7" spans="1:40" ht="15.6" customHeight="1" x14ac:dyDescent="0.2">
      <c r="A7" s="384">
        <v>1</v>
      </c>
      <c r="B7" s="385" t="s">
        <v>5</v>
      </c>
      <c r="C7" s="386">
        <f>'2_State Distrib and Adjs'!BE7</f>
        <v>56755702</v>
      </c>
      <c r="D7" s="386">
        <f>-'5A3_OJJ'!P7</f>
        <v>-11407</v>
      </c>
      <c r="E7" s="386"/>
      <c r="F7" s="386">
        <f>-('5C1A_Madison'!AL7+'5C1A_Madison'!AO7)</f>
        <v>0</v>
      </c>
      <c r="G7" s="386">
        <f>-('5C1B_DArbonne'!AL7+'5C1B_DArbonne'!AO7)</f>
        <v>0</v>
      </c>
      <c r="H7" s="386">
        <f>-('5C1C_IntlHigh'!AL7+'5C1C_IntlHigh'!AO7)</f>
        <v>-30780</v>
      </c>
      <c r="I7" s="386">
        <f>-('5C1D_NOMMA'!AL7+'5C1D_NOMMA'!AO7)</f>
        <v>0</v>
      </c>
      <c r="J7" s="386">
        <f>-('5C1E_LFNO'!AL7+'5C1E_LFNO'!AO7)</f>
        <v>0</v>
      </c>
      <c r="K7" s="386">
        <f>-('5C1F_LCCharter'!AL7+'5C1F_LCCharter'!AO7)</f>
        <v>0</v>
      </c>
      <c r="L7" s="386">
        <f>-('5C1G_JSClark'!AL7+'5C1G_JSClark'!AO7)</f>
        <v>-6156</v>
      </c>
      <c r="M7" s="386">
        <f>-('5C1H_Southwest'!AL7+'5C1H_Southwest'!AO7)</f>
        <v>0</v>
      </c>
      <c r="N7" s="386">
        <f>-('5C1I_LAKey'!AL7+'5C1I_LAKey'!AO7)</f>
        <v>0</v>
      </c>
      <c r="O7" s="386">
        <f>-('5C1J_JCFAEast'!AL7+'5C1J_JCFAEast'!AO7)</f>
        <v>0</v>
      </c>
      <c r="P7" s="386">
        <f>-('5C1M_GEOMidCity'!AL7+'5C1M_GEOMidCity'!AO7)</f>
        <v>0</v>
      </c>
      <c r="Q7" s="386">
        <f>-('5C1N_Delta'!AL7+'5C1N_Delta'!AO7)</f>
        <v>0</v>
      </c>
      <c r="R7" s="386">
        <f>-('5C1O_Impact'!AL7+'5C1O_Impact'!AO7)</f>
        <v>0</v>
      </c>
      <c r="S7" s="386">
        <f>-('5C1Q_Advantage'!AL7+'5C1Q_Advantage'!AO7)</f>
        <v>0</v>
      </c>
      <c r="T7" s="386">
        <f>-('5C1R_Iberville'!AL7+'5C1R_Iberville'!AO7)</f>
        <v>0</v>
      </c>
      <c r="U7" s="386">
        <f>-('5C1S_LCColPrep'!AL7+'5C1S_LCColPrep'!AO7)</f>
        <v>0</v>
      </c>
      <c r="V7" s="386">
        <f>-('5C1T_Northeast'!AL7+'5C1T_Northeast'!AO7)</f>
        <v>0</v>
      </c>
      <c r="W7" s="386">
        <f>-('5C1U_AcadianaRen'!AL7+'5C1U_AcadianaRen'!AO7)</f>
        <v>-6156</v>
      </c>
      <c r="X7" s="386">
        <f>-('5C1V_LafRen'!AL7+'5C1V_LafRen'!AO7)</f>
        <v>-80028</v>
      </c>
      <c r="Y7" s="386">
        <f>-('5C1W_Willow'!AL7+'5C1W_Willow'!AO7)</f>
        <v>-24624</v>
      </c>
      <c r="Z7" s="386">
        <f>-('5C1Y_GEOPrep'!AL7+'5C1Y_GEOPrep'!AO7)</f>
        <v>0</v>
      </c>
      <c r="AA7" s="387">
        <f>-('5C1Z_LincolnPrep'!AL7+'5C1Z_LincolnPrep'!AO7)</f>
        <v>0</v>
      </c>
      <c r="AB7" s="387">
        <f>-('5C1AE_NobleMinds'!$AL7+'5C1AE_NobleMinds'!$AO7)</f>
        <v>0</v>
      </c>
      <c r="AC7" s="387">
        <f>-('5C1AF_JCFA-Laf'!$AL7+'5C1AF_JCFA-Laf'!$AO7)</f>
        <v>0</v>
      </c>
      <c r="AD7" s="387">
        <f>-('5C1AG_Collegiate'!$AL7+'5C1AG_Collegiate'!$AO7)</f>
        <v>0</v>
      </c>
      <c r="AE7" s="685">
        <f>-('5C1AI_Harmony'!$AL7+'5C1AI_Harmony'!$AO7)</f>
        <v>0</v>
      </c>
      <c r="AF7" s="685">
        <f>-('5C1AJ_Athlos'!$AL7+'5C1AJ_Athlos'!$AO7)</f>
        <v>0</v>
      </c>
      <c r="AG7" s="685">
        <f>-('5C1AK_NxtGen'!$AL7+'5C1AK_NxtGen'!$AO7)</f>
        <v>0</v>
      </c>
      <c r="AH7" s="685">
        <f>-('5C1AL_RedRiver'!$AL7+'5C1AL_RedRiver'!$AO7)</f>
        <v>0</v>
      </c>
      <c r="AI7" s="1491">
        <f>-('5C1AM_Williams'!$AL7+'5C1AM_Williams'!$AO7)</f>
        <v>0</v>
      </c>
      <c r="AJ7" s="1491">
        <f>-('5C1AN_StLandry'!$AL7+'5C1AN_StLandry'!$AO7)</f>
        <v>0</v>
      </c>
      <c r="AK7" s="386">
        <f>-('5C2_LAVCA'!AM7+'5C2_LAVCA'!AP7)</f>
        <v>-63715</v>
      </c>
      <c r="AL7" s="386">
        <f>-('5C3_UnvView'!AM7+'5C3_UnvView'!AP7)</f>
        <v>-119119</v>
      </c>
      <c r="AM7" s="388">
        <f t="shared" ref="AM7:AM38" si="10">SUM(D7:AL7)</f>
        <v>-341985</v>
      </c>
      <c r="AN7" s="389">
        <f t="shared" ref="AN7:AN38" si="11">SUM(C7:AL7)</f>
        <v>56413717</v>
      </c>
    </row>
    <row r="8" spans="1:40" ht="15.6" customHeight="1" x14ac:dyDescent="0.2">
      <c r="A8" s="390">
        <v>2</v>
      </c>
      <c r="B8" s="391" t="s">
        <v>6</v>
      </c>
      <c r="C8" s="392">
        <f>'2_State Distrib and Adjs'!BE8</f>
        <v>29729577</v>
      </c>
      <c r="D8" s="392">
        <f>-'5A3_OJJ'!P8</f>
        <v>-1690</v>
      </c>
      <c r="E8" s="392"/>
      <c r="F8" s="392">
        <f>-('5C1A_Madison'!AL8+'5C1A_Madison'!AO8)</f>
        <v>0</v>
      </c>
      <c r="G8" s="392">
        <f>-('5C1B_DArbonne'!AL8+'5C1B_DArbonne'!AO8)</f>
        <v>0</v>
      </c>
      <c r="H8" s="392">
        <f>-('5C1C_IntlHigh'!AL8+'5C1C_IntlHigh'!AO8)</f>
        <v>0</v>
      </c>
      <c r="I8" s="392">
        <f>-('5C1D_NOMMA'!AL8+'5C1D_NOMMA'!AO8)</f>
        <v>0</v>
      </c>
      <c r="J8" s="392">
        <f>-('5C1E_LFNO'!AL8+'5C1E_LFNO'!AO8)</f>
        <v>0</v>
      </c>
      <c r="K8" s="392">
        <f>-('5C1F_LCCharter'!AL8+'5C1F_LCCharter'!AO8)</f>
        <v>-2151</v>
      </c>
      <c r="L8" s="392">
        <f>-('5C1G_JSClark'!AL8+'5C1G_JSClark'!AO8)</f>
        <v>0</v>
      </c>
      <c r="M8" s="392">
        <f>-('5C1H_Southwest'!AL8+'5C1H_Southwest'!AO8)</f>
        <v>0</v>
      </c>
      <c r="N8" s="392">
        <f>-('5C1I_LAKey'!AL8+'5C1I_LAKey'!AO8)</f>
        <v>0</v>
      </c>
      <c r="O8" s="392">
        <f>-('5C1J_JCFAEast'!AL8+'5C1J_JCFAEast'!AO8)</f>
        <v>0</v>
      </c>
      <c r="P8" s="392">
        <f>-('5C1M_GEOMidCity'!AL8+'5C1M_GEOMidCity'!AO8)</f>
        <v>0</v>
      </c>
      <c r="Q8" s="392">
        <f>-('5C1N_Delta'!AL8+'5C1N_Delta'!AO8)</f>
        <v>0</v>
      </c>
      <c r="R8" s="392">
        <f>-('5C1O_Impact'!AL8+'5C1O_Impact'!AO8)</f>
        <v>0</v>
      </c>
      <c r="S8" s="392">
        <f>-('5C1Q_Advantage'!AL8+'5C1Q_Advantage'!AO8)</f>
        <v>0</v>
      </c>
      <c r="T8" s="392">
        <f>-('5C1R_Iberville'!AL8+'5C1R_Iberville'!AO8)</f>
        <v>0</v>
      </c>
      <c r="U8" s="392">
        <f>-('5C1S_LCColPrep'!AL8+'5C1S_LCColPrep'!AO8)</f>
        <v>-4303</v>
      </c>
      <c r="V8" s="392">
        <f>-('5C1T_Northeast'!AL8+'5C1T_Northeast'!AO8)</f>
        <v>0</v>
      </c>
      <c r="W8" s="392">
        <f>-('5C1U_AcadianaRen'!AL8+'5C1U_AcadianaRen'!AO8)</f>
        <v>0</v>
      </c>
      <c r="X8" s="392">
        <f>-('5C1V_LafRen'!AL8+'5C1V_LafRen'!AO8)</f>
        <v>0</v>
      </c>
      <c r="Y8" s="392">
        <f>-('5C1W_Willow'!AL8+'5C1W_Willow'!AO8)</f>
        <v>0</v>
      </c>
      <c r="Z8" s="392">
        <f>-('5C1Y_GEOPrep'!AL8+'5C1Y_GEOPrep'!AO8)</f>
        <v>0</v>
      </c>
      <c r="AA8" s="392">
        <f>-('5C1Z_LincolnPrep'!AL8+'5C1Z_LincolnPrep'!AO8)</f>
        <v>0</v>
      </c>
      <c r="AB8" s="392">
        <f>-('5C1AE_NobleMinds'!$AL8+'5C1AE_NobleMinds'!$AO8)</f>
        <v>0</v>
      </c>
      <c r="AC8" s="392">
        <f>-('5C1AF_JCFA-Laf'!$AL8+'5C1AF_JCFA-Laf'!$AO8)</f>
        <v>0</v>
      </c>
      <c r="AD8" s="392">
        <f>-('5C1AG_Collegiate'!$AL8+'5C1AG_Collegiate'!$AO8)</f>
        <v>0</v>
      </c>
      <c r="AE8" s="392">
        <f>-('5C1AI_Harmony'!$AL8+'5C1AI_Harmony'!$AO8)</f>
        <v>0</v>
      </c>
      <c r="AF8" s="392">
        <f>-('5C1AJ_Athlos'!$AL8+'5C1AJ_Athlos'!$AO8)</f>
        <v>0</v>
      </c>
      <c r="AG8" s="392">
        <f>-('5C1AK_NxtGen'!$AL8+'5C1AK_NxtGen'!$AO8)</f>
        <v>0</v>
      </c>
      <c r="AH8" s="392">
        <f>-('5C1AL_RedRiver'!$AL8+'5C1AL_RedRiver'!$AO8)</f>
        <v>0</v>
      </c>
      <c r="AI8" s="392">
        <f>-('5C1AM_Williams'!$AL8+'5C1AM_Williams'!$AO8)</f>
        <v>0</v>
      </c>
      <c r="AJ8" s="392">
        <f>-('5C1AN_StLandry'!$AL8+'5C1AN_StLandry'!$AO8)</f>
        <v>0</v>
      </c>
      <c r="AK8" s="392">
        <f>-('5C2_LAVCA'!AM8+'5C2_LAVCA'!AP8)</f>
        <v>-36790</v>
      </c>
      <c r="AL8" s="392">
        <f>-('5C3_UnvView'!AM8+'5C3_UnvView'!AP8)</f>
        <v>-85199</v>
      </c>
      <c r="AM8" s="393">
        <f t="shared" si="10"/>
        <v>-130133</v>
      </c>
      <c r="AN8" s="394">
        <f t="shared" si="11"/>
        <v>29599444</v>
      </c>
    </row>
    <row r="9" spans="1:40" ht="15.6" customHeight="1" x14ac:dyDescent="0.2">
      <c r="A9" s="390">
        <v>3</v>
      </c>
      <c r="B9" s="391" t="s">
        <v>7</v>
      </c>
      <c r="C9" s="392">
        <f>'2_State Distrib and Adjs'!BE9</f>
        <v>118400891</v>
      </c>
      <c r="D9" s="392">
        <f>-'5A3_OJJ'!P9</f>
        <v>-2246</v>
      </c>
      <c r="E9" s="392"/>
      <c r="F9" s="392">
        <f>-('5C1A_Madison'!AL9+'5C1A_Madison'!AO9)</f>
        <v>-14362</v>
      </c>
      <c r="G9" s="392">
        <f>-('5C1B_DArbonne'!AL9+'5C1B_DArbonne'!AO9)</f>
        <v>0</v>
      </c>
      <c r="H9" s="392">
        <f>-('5C1C_IntlHigh'!AL9+'5C1C_IntlHigh'!AO9)</f>
        <v>0</v>
      </c>
      <c r="I9" s="392">
        <f>-('5C1D_NOMMA'!AL9+'5C1D_NOMMA'!AO9)</f>
        <v>0</v>
      </c>
      <c r="J9" s="392">
        <f>-('5C1E_LFNO'!AL9+'5C1E_LFNO'!AO9)</f>
        <v>0</v>
      </c>
      <c r="K9" s="392">
        <f>-('5C1F_LCCharter'!AL9+'5C1F_LCCharter'!AO9)</f>
        <v>0</v>
      </c>
      <c r="L9" s="392">
        <f>-('5C1G_JSClark'!AL9+'5C1G_JSClark'!AO9)</f>
        <v>0</v>
      </c>
      <c r="M9" s="392">
        <f>-('5C1H_Southwest'!AL9+'5C1H_Southwest'!AO9)</f>
        <v>0</v>
      </c>
      <c r="N9" s="392">
        <f>-('5C1I_LAKey'!AL9+'5C1I_LAKey'!AO9)</f>
        <v>-150801</v>
      </c>
      <c r="O9" s="392">
        <f>-('5C1J_JCFAEast'!AL9+'5C1J_JCFAEast'!AO9)</f>
        <v>0</v>
      </c>
      <c r="P9" s="392">
        <f>-('5C1M_GEOMidCity'!AL9+'5C1M_GEOMidCity'!AO9)</f>
        <v>0</v>
      </c>
      <c r="Q9" s="392">
        <f>-('5C1N_Delta'!AL9+'5C1N_Delta'!AO9)</f>
        <v>0</v>
      </c>
      <c r="R9" s="392">
        <f>-('5C1O_Impact'!AL9+'5C1O_Impact'!AO9)</f>
        <v>0</v>
      </c>
      <c r="S9" s="392">
        <f>-('5C1Q_Advantage'!AL9+'5C1Q_Advantage'!AO9)</f>
        <v>0</v>
      </c>
      <c r="T9" s="392">
        <f>-('5C1R_Iberville'!AL9+'5C1R_Iberville'!AO9)</f>
        <v>-326736</v>
      </c>
      <c r="U9" s="392">
        <f>-('5C1S_LCColPrep'!AL9+'5C1S_LCColPrep'!AO9)</f>
        <v>0</v>
      </c>
      <c r="V9" s="392">
        <f>-('5C1T_Northeast'!AL9+'5C1T_Northeast'!AO9)</f>
        <v>0</v>
      </c>
      <c r="W9" s="392">
        <f>-('5C1U_AcadianaRen'!AL9+'5C1U_AcadianaRen'!AO9)</f>
        <v>0</v>
      </c>
      <c r="X9" s="392">
        <f>-('5C1V_LafRen'!AL9+'5C1V_LafRen'!AO9)</f>
        <v>0</v>
      </c>
      <c r="Y9" s="392">
        <f>-('5C1W_Willow'!AL9+'5C1W_Willow'!AO9)</f>
        <v>0</v>
      </c>
      <c r="Z9" s="392">
        <f>-('5C1Y_GEOPrep'!AL9+'5C1Y_GEOPrep'!AO9)</f>
        <v>-32314</v>
      </c>
      <c r="AA9" s="392">
        <f>-('5C1Z_LincolnPrep'!AL9+'5C1Z_LincolnPrep'!AO9)</f>
        <v>0</v>
      </c>
      <c r="AB9" s="392">
        <f>-('5C1AE_NobleMinds'!$AL9+'5C1AE_NobleMinds'!$AO9)</f>
        <v>0</v>
      </c>
      <c r="AC9" s="392">
        <f>-('5C1AF_JCFA-Laf'!$AL9+'5C1AF_JCFA-Laf'!$AO9)</f>
        <v>0</v>
      </c>
      <c r="AD9" s="392">
        <f>-('5C1AG_Collegiate'!$AL9+'5C1AG_Collegiate'!$AO9)</f>
        <v>0</v>
      </c>
      <c r="AE9" s="392">
        <f>-('5C1AI_Harmony'!$AL9+'5C1AI_Harmony'!$AO9)</f>
        <v>0</v>
      </c>
      <c r="AF9" s="392">
        <f>-('5C1AJ_Athlos'!$AL9+'5C1AJ_Athlos'!$AO9)</f>
        <v>0</v>
      </c>
      <c r="AG9" s="392">
        <f>-('5C1AK_NxtGen'!$AL9+'5C1AK_NxtGen'!$AO9)</f>
        <v>0</v>
      </c>
      <c r="AH9" s="392">
        <f>-('5C1AL_RedRiver'!$AL9+'5C1AL_RedRiver'!$AO9)</f>
        <v>0</v>
      </c>
      <c r="AI9" s="392">
        <f>-('5C1AM_Williams'!$AL9+'5C1AM_Williams'!$AO9)</f>
        <v>0</v>
      </c>
      <c r="AJ9" s="392">
        <f>-('5C1AN_StLandry'!$AL9+'5C1AN_StLandry'!$AO9)</f>
        <v>0</v>
      </c>
      <c r="AK9" s="392">
        <f>-('5C2_LAVCA'!AM9+'5C2_LAVCA'!AP9)</f>
        <v>-184192</v>
      </c>
      <c r="AL9" s="392">
        <f>-('5C3_UnvView'!AM9+'5C3_UnvView'!AP9)</f>
        <v>-730308</v>
      </c>
      <c r="AM9" s="393">
        <f t="shared" si="10"/>
        <v>-1440959</v>
      </c>
      <c r="AN9" s="394">
        <f t="shared" si="11"/>
        <v>116959932</v>
      </c>
    </row>
    <row r="10" spans="1:40" ht="15.6" customHeight="1" x14ac:dyDescent="0.2">
      <c r="A10" s="390">
        <v>4</v>
      </c>
      <c r="B10" s="391" t="s">
        <v>8</v>
      </c>
      <c r="C10" s="392">
        <f>'2_State Distrib and Adjs'!BE10</f>
        <v>19635613</v>
      </c>
      <c r="D10" s="392">
        <f>-'5A3_OJJ'!P10</f>
        <v>0</v>
      </c>
      <c r="E10" s="392"/>
      <c r="F10" s="392">
        <f>-('5C1A_Madison'!AL10+'5C1A_Madison'!AO10)</f>
        <v>0</v>
      </c>
      <c r="G10" s="392">
        <f>-('5C1B_DArbonne'!AL10+'5C1B_DArbonne'!AO10)</f>
        <v>0</v>
      </c>
      <c r="H10" s="392">
        <f>-('5C1C_IntlHigh'!AL10+'5C1C_IntlHigh'!AO10)</f>
        <v>0</v>
      </c>
      <c r="I10" s="392">
        <f>-('5C1D_NOMMA'!AL10+'5C1D_NOMMA'!AO10)</f>
        <v>0</v>
      </c>
      <c r="J10" s="392">
        <f>-('5C1E_LFNO'!AL10+'5C1E_LFNO'!AO10)</f>
        <v>0</v>
      </c>
      <c r="K10" s="392">
        <f>-('5C1F_LCCharter'!AL10+'5C1F_LCCharter'!AO10)</f>
        <v>0</v>
      </c>
      <c r="L10" s="392">
        <f>-('5C1G_JSClark'!AL10+'5C1G_JSClark'!AO10)</f>
        <v>0</v>
      </c>
      <c r="M10" s="392">
        <f>-('5C1H_Southwest'!AL10+'5C1H_Southwest'!AO10)</f>
        <v>0</v>
      </c>
      <c r="N10" s="392">
        <f>-('5C1I_LAKey'!AL10+'5C1I_LAKey'!AO10)</f>
        <v>0</v>
      </c>
      <c r="O10" s="392">
        <f>-('5C1J_JCFAEast'!AL10+'5C1J_JCFAEast'!AO10)</f>
        <v>0</v>
      </c>
      <c r="P10" s="392">
        <f>-('5C1M_GEOMidCity'!AL10+'5C1M_GEOMidCity'!AO10)</f>
        <v>0</v>
      </c>
      <c r="Q10" s="392">
        <f>-('5C1N_Delta'!AL10+'5C1N_Delta'!AO10)</f>
        <v>0</v>
      </c>
      <c r="R10" s="392">
        <f>-('5C1O_Impact'!AL10+'5C1O_Impact'!AO10)</f>
        <v>0</v>
      </c>
      <c r="S10" s="392">
        <f>-('5C1Q_Advantage'!AL10+'5C1Q_Advantage'!AO10)</f>
        <v>0</v>
      </c>
      <c r="T10" s="392">
        <f>-('5C1R_Iberville'!AL10+'5C1R_Iberville'!AO10)</f>
        <v>-88179</v>
      </c>
      <c r="U10" s="392">
        <f>-('5C1S_LCColPrep'!AL10+'5C1S_LCColPrep'!AO10)</f>
        <v>0</v>
      </c>
      <c r="V10" s="392">
        <f>-('5C1T_Northeast'!AL10+'5C1T_Northeast'!AO10)</f>
        <v>0</v>
      </c>
      <c r="W10" s="392">
        <f>-('5C1U_AcadianaRen'!AL10+'5C1U_AcadianaRen'!AO10)</f>
        <v>-5187</v>
      </c>
      <c r="X10" s="392">
        <f>-('5C1V_LafRen'!AL10+'5C1V_LafRen'!AO10)</f>
        <v>-5187</v>
      </c>
      <c r="Y10" s="392">
        <f>-('5C1W_Willow'!AL10+'5C1W_Willow'!AO10)</f>
        <v>0</v>
      </c>
      <c r="Z10" s="392">
        <f>-('5C1Y_GEOPrep'!AL10+'5C1Y_GEOPrep'!AO10)</f>
        <v>0</v>
      </c>
      <c r="AA10" s="392">
        <f>-('5C1Z_LincolnPrep'!AL10+'5C1Z_LincolnPrep'!AO10)</f>
        <v>0</v>
      </c>
      <c r="AB10" s="392">
        <f>-('5C1AE_NobleMinds'!$AL10+'5C1AE_NobleMinds'!$AO10)</f>
        <v>0</v>
      </c>
      <c r="AC10" s="392">
        <f>-('5C1AF_JCFA-Laf'!$AL10+'5C1AF_JCFA-Laf'!$AO10)</f>
        <v>0</v>
      </c>
      <c r="AD10" s="392">
        <f>-('5C1AG_Collegiate'!$AL10+'5C1AG_Collegiate'!$AO10)</f>
        <v>0</v>
      </c>
      <c r="AE10" s="392">
        <f>-('5C1AI_Harmony'!$AL10+'5C1AI_Harmony'!$AO10)</f>
        <v>0</v>
      </c>
      <c r="AF10" s="392">
        <f>-('5C1AJ_Athlos'!$AL10+'5C1AJ_Athlos'!$AO10)</f>
        <v>0</v>
      </c>
      <c r="AG10" s="392">
        <f>-('5C1AK_NxtGen'!$AL10+'5C1AK_NxtGen'!$AO10)</f>
        <v>0</v>
      </c>
      <c r="AH10" s="392">
        <f>-('5C1AL_RedRiver'!$AL10+'5C1AL_RedRiver'!$AO10)</f>
        <v>0</v>
      </c>
      <c r="AI10" s="392">
        <f>-('5C1AM_Williams'!$AL10+'5C1AM_Williams'!$AO10)</f>
        <v>0</v>
      </c>
      <c r="AJ10" s="392">
        <f>-('5C1AN_StLandry'!$AL10+'5C1AN_StLandry'!$AO10)</f>
        <v>0</v>
      </c>
      <c r="AK10" s="392">
        <f>-('5C2_LAVCA'!AM10+'5C2_LAVCA'!AP10)</f>
        <v>-37347</v>
      </c>
      <c r="AL10" s="392">
        <f>-('5C3_UnvView'!AM10+'5C3_UnvView'!AP10)</f>
        <v>-107371</v>
      </c>
      <c r="AM10" s="393">
        <f t="shared" si="10"/>
        <v>-243271</v>
      </c>
      <c r="AN10" s="394">
        <f t="shared" si="11"/>
        <v>19392342</v>
      </c>
    </row>
    <row r="11" spans="1:40" ht="15.6" customHeight="1" x14ac:dyDescent="0.2">
      <c r="A11" s="395">
        <v>5</v>
      </c>
      <c r="B11" s="396" t="s">
        <v>9</v>
      </c>
      <c r="C11" s="397">
        <f>'2_State Distrib and Adjs'!BE11</f>
        <v>32348125</v>
      </c>
      <c r="D11" s="397">
        <f>-'5A3_OJJ'!P11</f>
        <v>-4684</v>
      </c>
      <c r="E11" s="397"/>
      <c r="F11" s="397">
        <f>-('5C1A_Madison'!AL11+'5C1A_Madison'!AO11)</f>
        <v>0</v>
      </c>
      <c r="G11" s="397">
        <f>-('5C1B_DArbonne'!AL11+'5C1B_DArbonne'!AO11)</f>
        <v>0</v>
      </c>
      <c r="H11" s="397">
        <f>-('5C1C_IntlHigh'!AL11+'5C1C_IntlHigh'!AO11)</f>
        <v>0</v>
      </c>
      <c r="I11" s="397">
        <f>-('5C1D_NOMMA'!AL11+'5C1D_NOMMA'!AO11)</f>
        <v>0</v>
      </c>
      <c r="J11" s="397">
        <f>-('5C1E_LFNO'!AL11+'5C1E_LFNO'!AO11)</f>
        <v>0</v>
      </c>
      <c r="K11" s="397">
        <f>-('5C1F_LCCharter'!AL11+'5C1F_LCCharter'!AO11)</f>
        <v>0</v>
      </c>
      <c r="L11" s="397">
        <f>-('5C1G_JSClark'!AL11+'5C1G_JSClark'!AO11)</f>
        <v>0</v>
      </c>
      <c r="M11" s="397">
        <f>-('5C1H_Southwest'!AL11+'5C1H_Southwest'!AO11)</f>
        <v>0</v>
      </c>
      <c r="N11" s="397">
        <f>-('5C1I_LAKey'!AL11+'5C1I_LAKey'!AO11)</f>
        <v>0</v>
      </c>
      <c r="O11" s="397">
        <f>-('5C1J_JCFAEast'!AL11+'5C1J_JCFAEast'!AO11)</f>
        <v>0</v>
      </c>
      <c r="P11" s="397">
        <f>-('5C1M_GEOMidCity'!AL11+'5C1M_GEOMidCity'!AO11)</f>
        <v>0</v>
      </c>
      <c r="Q11" s="397">
        <f>-('5C1N_Delta'!AL11+'5C1N_Delta'!AO11)</f>
        <v>0</v>
      </c>
      <c r="R11" s="397">
        <f>-('5C1O_Impact'!AL11+'5C1O_Impact'!AO11)</f>
        <v>0</v>
      </c>
      <c r="S11" s="397">
        <f>-('5C1Q_Advantage'!AL11+'5C1Q_Advantage'!AO11)</f>
        <v>0</v>
      </c>
      <c r="T11" s="397">
        <f>-('5C1R_Iberville'!AL11+'5C1R_Iberville'!AO11)</f>
        <v>0</v>
      </c>
      <c r="U11" s="397">
        <f>-('5C1S_LCColPrep'!AL11+'5C1S_LCColPrep'!AO11)</f>
        <v>0</v>
      </c>
      <c r="V11" s="397">
        <f>-('5C1T_Northeast'!AL11+'5C1T_Northeast'!AO11)</f>
        <v>0</v>
      </c>
      <c r="W11" s="397">
        <f>-('5C1U_AcadianaRen'!AL11+'5C1U_AcadianaRen'!AO11)</f>
        <v>0</v>
      </c>
      <c r="X11" s="397">
        <f>-('5C1V_LafRen'!AL11+'5C1V_LafRen'!AO11)</f>
        <v>0</v>
      </c>
      <c r="Y11" s="397">
        <f>-('5C1W_Willow'!AL11+'5C1W_Willow'!AO11)</f>
        <v>0</v>
      </c>
      <c r="Z11" s="397">
        <f>-('5C1Y_GEOPrep'!AL11+'5C1Y_GEOPrep'!AO11)</f>
        <v>0</v>
      </c>
      <c r="AA11" s="397">
        <f>-('5C1Z_LincolnPrep'!AL11+'5C1Z_LincolnPrep'!AO11)</f>
        <v>0</v>
      </c>
      <c r="AB11" s="397">
        <f>-('5C1AE_NobleMinds'!$AL11+'5C1AE_NobleMinds'!$AO11)</f>
        <v>0</v>
      </c>
      <c r="AC11" s="397">
        <f>-('5C1AF_JCFA-Laf'!$AL11+'5C1AF_JCFA-Laf'!$AO11)</f>
        <v>0</v>
      </c>
      <c r="AD11" s="397">
        <f>-('5C1AG_Collegiate'!$AL11+'5C1AG_Collegiate'!$AO11)</f>
        <v>0</v>
      </c>
      <c r="AE11" s="686">
        <f>-('5C1AI_Harmony'!$AL11+'5C1AI_Harmony'!$AO11)</f>
        <v>0</v>
      </c>
      <c r="AF11" s="686">
        <f>-('5C1AJ_Athlos'!$AL11+'5C1AJ_Athlos'!$AO11)</f>
        <v>0</v>
      </c>
      <c r="AG11" s="925">
        <f>-('5C1AK_NxtGen'!$AL11+'5C1AK_NxtGen'!$AO11)</f>
        <v>0</v>
      </c>
      <c r="AH11" s="925">
        <f>-('5C1AL_RedRiver'!$AL11+'5C1AL_RedRiver'!$AO11)</f>
        <v>-455287</v>
      </c>
      <c r="AI11" s="1492">
        <f>-('5C1AM_Williams'!$AL11+'5C1AM_Williams'!$AO11)</f>
        <v>0</v>
      </c>
      <c r="AJ11" s="1492">
        <f>-('5C1AN_StLandry'!$AL11+'5C1AN_StLandry'!$AO11)</f>
        <v>0</v>
      </c>
      <c r="AK11" s="397">
        <f>-('5C2_LAVCA'!AM11+'5C2_LAVCA'!AP11)</f>
        <v>-59794</v>
      </c>
      <c r="AL11" s="397">
        <f>-('5C3_UnvView'!AM11+'5C3_UnvView'!AP11)</f>
        <v>-110647</v>
      </c>
      <c r="AM11" s="398">
        <f t="shared" si="10"/>
        <v>-630412</v>
      </c>
      <c r="AN11" s="399">
        <f t="shared" si="11"/>
        <v>31717713</v>
      </c>
    </row>
    <row r="12" spans="1:40" ht="15.6" customHeight="1" x14ac:dyDescent="0.2">
      <c r="A12" s="384">
        <v>6</v>
      </c>
      <c r="B12" s="385" t="s">
        <v>10</v>
      </c>
      <c r="C12" s="386">
        <f>'2_State Distrib and Adjs'!BE12</f>
        <v>36024861</v>
      </c>
      <c r="D12" s="386">
        <f>-'5A3_OJJ'!P12</f>
        <v>-6691</v>
      </c>
      <c r="E12" s="386"/>
      <c r="F12" s="386">
        <f>-('5C1A_Madison'!AL12+'5C1A_Madison'!AO12)</f>
        <v>0</v>
      </c>
      <c r="G12" s="386">
        <f>-('5C1B_DArbonne'!AL12+'5C1B_DArbonne'!AO12)</f>
        <v>0</v>
      </c>
      <c r="H12" s="386">
        <f>-('5C1C_IntlHigh'!AL12+'5C1C_IntlHigh'!AO12)</f>
        <v>0</v>
      </c>
      <c r="I12" s="386">
        <f>-('5C1D_NOMMA'!AL12+'5C1D_NOMMA'!AO12)</f>
        <v>0</v>
      </c>
      <c r="J12" s="386">
        <f>-('5C1E_LFNO'!AL12+'5C1E_LFNO'!AO12)</f>
        <v>0</v>
      </c>
      <c r="K12" s="386">
        <f>-('5C1F_LCCharter'!AL12+'5C1F_LCCharter'!AO12)</f>
        <v>-10690</v>
      </c>
      <c r="L12" s="386">
        <f>-('5C1G_JSClark'!AL12+'5C1G_JSClark'!AO12)</f>
        <v>0</v>
      </c>
      <c r="M12" s="386">
        <f>-('5C1H_Southwest'!AL12+'5C1H_Southwest'!AO12)</f>
        <v>-2672</v>
      </c>
      <c r="N12" s="386">
        <f>-('5C1I_LAKey'!AL12+'5C1I_LAKey'!AO12)</f>
        <v>0</v>
      </c>
      <c r="O12" s="386">
        <f>-('5C1J_JCFAEast'!AL12+'5C1J_JCFAEast'!AO12)</f>
        <v>0</v>
      </c>
      <c r="P12" s="386">
        <f>-('5C1M_GEOMidCity'!AL12+'5C1M_GEOMidCity'!AO12)</f>
        <v>0</v>
      </c>
      <c r="Q12" s="386">
        <f>-('5C1N_Delta'!AL12+'5C1N_Delta'!AO12)</f>
        <v>0</v>
      </c>
      <c r="R12" s="386">
        <f>-('5C1O_Impact'!AL12+'5C1O_Impact'!AO12)</f>
        <v>0</v>
      </c>
      <c r="S12" s="386">
        <f>-('5C1Q_Advantage'!AL12+'5C1Q_Advantage'!AO12)</f>
        <v>0</v>
      </c>
      <c r="T12" s="386">
        <f>-('5C1R_Iberville'!AL12+'5C1R_Iberville'!AO12)</f>
        <v>0</v>
      </c>
      <c r="U12" s="386">
        <f>-('5C1S_LCColPrep'!AL12+'5C1S_LCColPrep'!AO12)</f>
        <v>0</v>
      </c>
      <c r="V12" s="386">
        <f>-('5C1T_Northeast'!AL12+'5C1T_Northeast'!AO12)</f>
        <v>0</v>
      </c>
      <c r="W12" s="386">
        <f>-('5C1U_AcadianaRen'!AL12+'5C1U_AcadianaRen'!AO12)</f>
        <v>0</v>
      </c>
      <c r="X12" s="386">
        <f>-('5C1V_LafRen'!AL12+'5C1V_LafRen'!AO12)</f>
        <v>0</v>
      </c>
      <c r="Y12" s="386">
        <f>-('5C1W_Willow'!AL12+'5C1W_Willow'!AO12)</f>
        <v>0</v>
      </c>
      <c r="Z12" s="386">
        <f>-('5C1Y_GEOPrep'!AL12+'5C1Y_GEOPrep'!AO12)</f>
        <v>0</v>
      </c>
      <c r="AA12" s="387">
        <f>-('5C1Z_LincolnPrep'!AL12+'5C1Z_LincolnPrep'!AO12)</f>
        <v>0</v>
      </c>
      <c r="AB12" s="387">
        <f>-('5C1AE_NobleMinds'!$AL12+'5C1AE_NobleMinds'!$AO12)</f>
        <v>0</v>
      </c>
      <c r="AC12" s="387">
        <f>-('5C1AF_JCFA-Laf'!$AL12+'5C1AF_JCFA-Laf'!$AO12)</f>
        <v>0</v>
      </c>
      <c r="AD12" s="387">
        <f>-('5C1AG_Collegiate'!$AL12+'5C1AG_Collegiate'!$AO12)</f>
        <v>0</v>
      </c>
      <c r="AE12" s="685">
        <f>-('5C1AI_Harmony'!$AL12+'5C1AI_Harmony'!$AO12)</f>
        <v>0</v>
      </c>
      <c r="AF12" s="685">
        <f>-('5C1AJ_Athlos'!$AL12+'5C1AJ_Athlos'!$AO12)</f>
        <v>0</v>
      </c>
      <c r="AG12" s="685">
        <f>-('5C1AK_NxtGen'!$AL12+'5C1AK_NxtGen'!$AO12)</f>
        <v>0</v>
      </c>
      <c r="AH12" s="685">
        <f>-('5C1AL_RedRiver'!$AL12+'5C1AL_RedRiver'!$AO12)</f>
        <v>0</v>
      </c>
      <c r="AI12" s="1491">
        <f>-('5C1AM_Williams'!$AL12+'5C1AM_Williams'!$AO12)</f>
        <v>0</v>
      </c>
      <c r="AJ12" s="1491">
        <f>-('5C1AN_StLandry'!$AL12+'5C1AN_StLandry'!$AO12)</f>
        <v>0</v>
      </c>
      <c r="AK12" s="386">
        <f>-('5C2_LAVCA'!AM12+'5C2_LAVCA'!AP12)</f>
        <v>-91399</v>
      </c>
      <c r="AL12" s="386">
        <f>-('5C3_UnvView'!AM12+'5C3_UnvView'!AP12)</f>
        <v>-48105</v>
      </c>
      <c r="AM12" s="388">
        <f t="shared" si="10"/>
        <v>-159557</v>
      </c>
      <c r="AN12" s="389">
        <f t="shared" si="11"/>
        <v>35865304</v>
      </c>
    </row>
    <row r="13" spans="1:40" ht="15.6" customHeight="1" x14ac:dyDescent="0.2">
      <c r="A13" s="390">
        <v>7</v>
      </c>
      <c r="B13" s="391" t="s">
        <v>11</v>
      </c>
      <c r="C13" s="392">
        <f>'2_State Distrib and Adjs'!BE13</f>
        <v>8481074</v>
      </c>
      <c r="D13" s="392">
        <f>-'5A3_OJJ'!P13</f>
        <v>0</v>
      </c>
      <c r="E13" s="392"/>
      <c r="F13" s="392">
        <f>-('5C1A_Madison'!AL13+'5C1A_Madison'!AO13)</f>
        <v>0</v>
      </c>
      <c r="G13" s="392">
        <f>-('5C1B_DArbonne'!AL13+'5C1B_DArbonne'!AO13)</f>
        <v>0</v>
      </c>
      <c r="H13" s="392">
        <f>-('5C1C_IntlHigh'!AL13+'5C1C_IntlHigh'!AO13)</f>
        <v>0</v>
      </c>
      <c r="I13" s="392">
        <f>-('5C1D_NOMMA'!AL13+'5C1D_NOMMA'!AO13)</f>
        <v>0</v>
      </c>
      <c r="J13" s="392">
        <f>-('5C1E_LFNO'!AL13+'5C1E_LFNO'!AO13)</f>
        <v>0</v>
      </c>
      <c r="K13" s="392">
        <f>-('5C1F_LCCharter'!AL13+'5C1F_LCCharter'!AO13)</f>
        <v>0</v>
      </c>
      <c r="L13" s="392">
        <f>-('5C1G_JSClark'!AL13+'5C1G_JSClark'!AO13)</f>
        <v>0</v>
      </c>
      <c r="M13" s="392">
        <f>-('5C1H_Southwest'!AL13+'5C1H_Southwest'!AO13)</f>
        <v>0</v>
      </c>
      <c r="N13" s="392">
        <f>-('5C1I_LAKey'!AL13+'5C1I_LAKey'!AO13)</f>
        <v>0</v>
      </c>
      <c r="O13" s="392">
        <f>-('5C1J_JCFAEast'!AL13+'5C1J_JCFAEast'!AO13)</f>
        <v>0</v>
      </c>
      <c r="P13" s="392">
        <f>-('5C1M_GEOMidCity'!AL13+'5C1M_GEOMidCity'!AO13)</f>
        <v>0</v>
      </c>
      <c r="Q13" s="392">
        <f>-('5C1N_Delta'!AL13+'5C1N_Delta'!AO13)</f>
        <v>0</v>
      </c>
      <c r="R13" s="392">
        <f>-('5C1O_Impact'!AL13+'5C1O_Impact'!AO13)</f>
        <v>0</v>
      </c>
      <c r="S13" s="392">
        <f>-('5C1Q_Advantage'!AL13+'5C1Q_Advantage'!AO13)</f>
        <v>0</v>
      </c>
      <c r="T13" s="392">
        <f>-('5C1R_Iberville'!AL13+'5C1R_Iberville'!AO13)</f>
        <v>0</v>
      </c>
      <c r="U13" s="392">
        <f>-('5C1S_LCColPrep'!AL13+'5C1S_LCColPrep'!AO13)</f>
        <v>0</v>
      </c>
      <c r="V13" s="392">
        <f>-('5C1T_Northeast'!AL13+'5C1T_Northeast'!AO13)</f>
        <v>0</v>
      </c>
      <c r="W13" s="392">
        <f>-('5C1U_AcadianaRen'!AL13+'5C1U_AcadianaRen'!AO13)</f>
        <v>0</v>
      </c>
      <c r="X13" s="392">
        <f>-('5C1V_LafRen'!AL13+'5C1V_LafRen'!AO13)</f>
        <v>0</v>
      </c>
      <c r="Y13" s="392">
        <f>-('5C1W_Willow'!AL13+'5C1W_Willow'!AO13)</f>
        <v>0</v>
      </c>
      <c r="Z13" s="392">
        <f>-('5C1Y_GEOPrep'!AL13+'5C1Y_GEOPrep'!AO13)</f>
        <v>0</v>
      </c>
      <c r="AA13" s="392">
        <f>-('5C1Z_LincolnPrep'!AL13+'5C1Z_LincolnPrep'!AO13)</f>
        <v>-494830</v>
      </c>
      <c r="AB13" s="392">
        <f>-('5C1AE_NobleMinds'!$AL13+'5C1AE_NobleMinds'!$AO13)</f>
        <v>0</v>
      </c>
      <c r="AC13" s="392">
        <f>-('5C1AF_JCFA-Laf'!$AL13+'5C1AF_JCFA-Laf'!$AO13)</f>
        <v>0</v>
      </c>
      <c r="AD13" s="392">
        <f>-('5C1AG_Collegiate'!$AL13+'5C1AG_Collegiate'!$AO13)</f>
        <v>0</v>
      </c>
      <c r="AE13" s="392">
        <f>-('5C1AI_Harmony'!$AL13+'5C1AI_Harmony'!$AO13)</f>
        <v>0</v>
      </c>
      <c r="AF13" s="392">
        <f>-('5C1AJ_Athlos'!$AL13+'5C1AJ_Athlos'!$AO13)</f>
        <v>0</v>
      </c>
      <c r="AG13" s="392">
        <f>-('5C1AK_NxtGen'!$AL13+'5C1AK_NxtGen'!$AO13)</f>
        <v>0</v>
      </c>
      <c r="AH13" s="392">
        <f>-('5C1AL_RedRiver'!$AL13+'5C1AL_RedRiver'!$AO13)</f>
        <v>0</v>
      </c>
      <c r="AI13" s="392">
        <f>-('5C1AM_Williams'!$AL13+'5C1AM_Williams'!$AO13)</f>
        <v>0</v>
      </c>
      <c r="AJ13" s="392">
        <f>-('5C1AN_StLandry'!$AL13+'5C1AN_StLandry'!$AO13)</f>
        <v>0</v>
      </c>
      <c r="AK13" s="392">
        <f>-('5C2_LAVCA'!AM13+'5C2_LAVCA'!AP13)</f>
        <v>-101793</v>
      </c>
      <c r="AL13" s="392">
        <f>-('5C3_UnvView'!AM13+'5C3_UnvView'!AP13)</f>
        <v>-133604</v>
      </c>
      <c r="AM13" s="393">
        <f t="shared" si="10"/>
        <v>-730227</v>
      </c>
      <c r="AN13" s="394">
        <f t="shared" si="11"/>
        <v>7750847</v>
      </c>
    </row>
    <row r="14" spans="1:40" ht="15.6" customHeight="1" x14ac:dyDescent="0.2">
      <c r="A14" s="390">
        <v>8</v>
      </c>
      <c r="B14" s="391" t="s">
        <v>12</v>
      </c>
      <c r="C14" s="392">
        <f>'2_State Distrib and Adjs'!BE14</f>
        <v>136269978</v>
      </c>
      <c r="D14" s="392">
        <f>-'5A3_OJJ'!P14</f>
        <v>-3229</v>
      </c>
      <c r="E14" s="392"/>
      <c r="F14" s="392">
        <f>-('5C1A_Madison'!AL14+'5C1A_Madison'!AO14)</f>
        <v>0</v>
      </c>
      <c r="G14" s="392">
        <f>-('5C1B_DArbonne'!AL14+'5C1B_DArbonne'!AO14)</f>
        <v>0</v>
      </c>
      <c r="H14" s="392">
        <f>-('5C1C_IntlHigh'!AL14+'5C1C_IntlHigh'!AO14)</f>
        <v>0</v>
      </c>
      <c r="I14" s="392">
        <f>-('5C1D_NOMMA'!AL14+'5C1D_NOMMA'!AO14)</f>
        <v>0</v>
      </c>
      <c r="J14" s="392">
        <f>-('5C1E_LFNO'!AL14+'5C1E_LFNO'!AO14)</f>
        <v>0</v>
      </c>
      <c r="K14" s="392">
        <f>-('5C1F_LCCharter'!AL14+'5C1F_LCCharter'!AO14)</f>
        <v>0</v>
      </c>
      <c r="L14" s="392">
        <f>-('5C1G_JSClark'!AL14+'5C1G_JSClark'!AO14)</f>
        <v>0</v>
      </c>
      <c r="M14" s="392">
        <f>-('5C1H_Southwest'!AL14+'5C1H_Southwest'!AO14)</f>
        <v>0</v>
      </c>
      <c r="N14" s="392">
        <f>-('5C1I_LAKey'!AL14+'5C1I_LAKey'!AO14)</f>
        <v>0</v>
      </c>
      <c r="O14" s="392">
        <f>-('5C1J_JCFAEast'!AL14+'5C1J_JCFAEast'!AO14)</f>
        <v>0</v>
      </c>
      <c r="P14" s="392">
        <f>-('5C1M_GEOMidCity'!AL14+'5C1M_GEOMidCity'!AO14)</f>
        <v>0</v>
      </c>
      <c r="Q14" s="392">
        <f>-('5C1N_Delta'!AL14+'5C1N_Delta'!AO14)</f>
        <v>0</v>
      </c>
      <c r="R14" s="392">
        <f>-('5C1O_Impact'!AL14+'5C1O_Impact'!AO14)</f>
        <v>0</v>
      </c>
      <c r="S14" s="392">
        <f>-('5C1Q_Advantage'!AL14+'5C1Q_Advantage'!AO14)</f>
        <v>0</v>
      </c>
      <c r="T14" s="392">
        <f>-('5C1R_Iberville'!AL14+'5C1R_Iberville'!AO14)</f>
        <v>0</v>
      </c>
      <c r="U14" s="392">
        <f>-('5C1S_LCColPrep'!AL14+'5C1S_LCColPrep'!AO14)</f>
        <v>0</v>
      </c>
      <c r="V14" s="392">
        <f>-('5C1T_Northeast'!AL14+'5C1T_Northeast'!AO14)</f>
        <v>0</v>
      </c>
      <c r="W14" s="392">
        <f>-('5C1U_AcadianaRen'!AL14+'5C1U_AcadianaRen'!AO14)</f>
        <v>0</v>
      </c>
      <c r="X14" s="392">
        <f>-('5C1V_LafRen'!AL14+'5C1V_LafRen'!AO14)</f>
        <v>0</v>
      </c>
      <c r="Y14" s="392">
        <f>-('5C1W_Willow'!AL14+'5C1W_Willow'!AO14)</f>
        <v>0</v>
      </c>
      <c r="Z14" s="392">
        <f>-('5C1Y_GEOPrep'!AL14+'5C1Y_GEOPrep'!AO14)</f>
        <v>0</v>
      </c>
      <c r="AA14" s="392">
        <f>-('5C1Z_LincolnPrep'!AL14+'5C1Z_LincolnPrep'!AO14)</f>
        <v>0</v>
      </c>
      <c r="AB14" s="392">
        <f>-('5C1AE_NobleMinds'!$AL14+'5C1AE_NobleMinds'!$AO14)</f>
        <v>0</v>
      </c>
      <c r="AC14" s="392">
        <f>-('5C1AF_JCFA-Laf'!$AL14+'5C1AF_JCFA-Laf'!$AO14)</f>
        <v>0</v>
      </c>
      <c r="AD14" s="392">
        <f>-('5C1AG_Collegiate'!$AL14+'5C1AG_Collegiate'!$AO14)</f>
        <v>0</v>
      </c>
      <c r="AE14" s="392">
        <f>-('5C1AI_Harmony'!$AL14+'5C1AI_Harmony'!$AO14)</f>
        <v>0</v>
      </c>
      <c r="AF14" s="392">
        <f>-('5C1AJ_Athlos'!$AL14+'5C1AJ_Athlos'!$AO14)</f>
        <v>0</v>
      </c>
      <c r="AG14" s="392">
        <f>-('5C1AK_NxtGen'!$AL14+'5C1AK_NxtGen'!$AO14)</f>
        <v>0</v>
      </c>
      <c r="AH14" s="392">
        <f>-('5C1AL_RedRiver'!$AL14+'5C1AL_RedRiver'!$AO14)</f>
        <v>0</v>
      </c>
      <c r="AI14" s="392">
        <f>-('5C1AM_Williams'!$AL14+'5C1AM_Williams'!$AO14)</f>
        <v>0</v>
      </c>
      <c r="AJ14" s="392">
        <f>-('5C1AN_StLandry'!$AL14+'5C1AN_StLandry'!$AO14)</f>
        <v>0</v>
      </c>
      <c r="AK14" s="392">
        <f>-('5C2_LAVCA'!AM14+'5C2_LAVCA'!AP14)</f>
        <v>-305280</v>
      </c>
      <c r="AL14" s="392">
        <f>-('5C3_UnvView'!AM14+'5C3_UnvView'!AP14)</f>
        <v>-183645</v>
      </c>
      <c r="AM14" s="393">
        <f t="shared" si="10"/>
        <v>-492154</v>
      </c>
      <c r="AN14" s="394">
        <f t="shared" si="11"/>
        <v>135777824</v>
      </c>
    </row>
    <row r="15" spans="1:40" ht="15.6" customHeight="1" x14ac:dyDescent="0.2">
      <c r="A15" s="390">
        <v>9</v>
      </c>
      <c r="B15" s="391" t="s">
        <v>13</v>
      </c>
      <c r="C15" s="392">
        <f>'2_State Distrib and Adjs'!BE15</f>
        <v>198754729</v>
      </c>
      <c r="D15" s="392">
        <f>-'5A3_OJJ'!P15</f>
        <v>-66704</v>
      </c>
      <c r="E15" s="392">
        <f>-('5B2_RSD LA'!AM7+'5B2_RSD LA'!AR7)</f>
        <v>-5421626</v>
      </c>
      <c r="F15" s="392">
        <f>-('5C1A_Madison'!AL15+'5C1A_Madison'!AO15)</f>
        <v>0</v>
      </c>
      <c r="G15" s="392">
        <f>-('5C1B_DArbonne'!AL15+'5C1B_DArbonne'!AO15)</f>
        <v>0</v>
      </c>
      <c r="H15" s="392">
        <f>-('5C1C_IntlHigh'!AL15+'5C1C_IntlHigh'!AO15)</f>
        <v>0</v>
      </c>
      <c r="I15" s="392">
        <f>-('5C1D_NOMMA'!AL15+'5C1D_NOMMA'!AO15)</f>
        <v>0</v>
      </c>
      <c r="J15" s="392">
        <f>-('5C1E_LFNO'!AL15+'5C1E_LFNO'!AO15)</f>
        <v>0</v>
      </c>
      <c r="K15" s="392">
        <f>-('5C1F_LCCharter'!AL15+'5C1F_LCCharter'!AO15)</f>
        <v>0</v>
      </c>
      <c r="L15" s="392">
        <f>-('5C1G_JSClark'!AL15+'5C1G_JSClark'!AO15)</f>
        <v>0</v>
      </c>
      <c r="M15" s="392">
        <f>-('5C1H_Southwest'!AL15+'5C1H_Southwest'!AO15)</f>
        <v>0</v>
      </c>
      <c r="N15" s="392">
        <f>-('5C1I_LAKey'!AL15+'5C1I_LAKey'!AO15)</f>
        <v>0</v>
      </c>
      <c r="O15" s="392">
        <f>-('5C1J_JCFAEast'!AL15+'5C1J_JCFAEast'!AO15)</f>
        <v>0</v>
      </c>
      <c r="P15" s="392">
        <f>-('5C1M_GEOMidCity'!AL15+'5C1M_GEOMidCity'!AO15)</f>
        <v>0</v>
      </c>
      <c r="Q15" s="392">
        <f>-('5C1N_Delta'!AL15+'5C1N_Delta'!AO15)</f>
        <v>0</v>
      </c>
      <c r="R15" s="392">
        <f>-('5C1O_Impact'!AL15+'5C1O_Impact'!AO15)</f>
        <v>0</v>
      </c>
      <c r="S15" s="392">
        <f>-('5C1Q_Advantage'!AL15+'5C1Q_Advantage'!AO15)</f>
        <v>0</v>
      </c>
      <c r="T15" s="392">
        <f>-('5C1R_Iberville'!AL15+'5C1R_Iberville'!AO15)</f>
        <v>0</v>
      </c>
      <c r="U15" s="392">
        <f>-('5C1S_LCColPrep'!AL15+'5C1S_LCColPrep'!AO15)</f>
        <v>0</v>
      </c>
      <c r="V15" s="392">
        <f>-('5C1T_Northeast'!AL15+'5C1T_Northeast'!AO15)</f>
        <v>0</v>
      </c>
      <c r="W15" s="392">
        <f>-('5C1U_AcadianaRen'!AL15+'5C1U_AcadianaRen'!AO15)</f>
        <v>0</v>
      </c>
      <c r="X15" s="392">
        <f>-('5C1V_LafRen'!AL15+'5C1V_LafRen'!AO15)</f>
        <v>0</v>
      </c>
      <c r="Y15" s="392">
        <f>-('5C1W_Willow'!AL15+'5C1W_Willow'!AO15)</f>
        <v>0</v>
      </c>
      <c r="Z15" s="392">
        <f>-('5C1Y_GEOPrep'!AL15+'5C1Y_GEOPrep'!AO15)</f>
        <v>0</v>
      </c>
      <c r="AA15" s="392">
        <f>-('5C1Z_LincolnPrep'!AL15+'5C1Z_LincolnPrep'!AO15)</f>
        <v>0</v>
      </c>
      <c r="AB15" s="392">
        <f>-('5C1AE_NobleMinds'!$AL15+'5C1AE_NobleMinds'!$AO15)</f>
        <v>0</v>
      </c>
      <c r="AC15" s="392">
        <f>-('5C1AF_JCFA-Laf'!$AL15+'5C1AF_JCFA-Laf'!$AO15)</f>
        <v>0</v>
      </c>
      <c r="AD15" s="392">
        <f>-('5C1AG_Collegiate'!$AL15+'5C1AG_Collegiate'!$AO15)</f>
        <v>0</v>
      </c>
      <c r="AE15" s="392">
        <f>-('5C1AI_Harmony'!$AL15+'5C1AI_Harmony'!$AO15)</f>
        <v>0</v>
      </c>
      <c r="AF15" s="392">
        <f>-('5C1AJ_Athlos'!$AL15+'5C1AJ_Athlos'!$AO15)</f>
        <v>0</v>
      </c>
      <c r="AG15" s="392">
        <f>-('5C1AK_NxtGen'!$AL15+'5C1AK_NxtGen'!$AO15)</f>
        <v>0</v>
      </c>
      <c r="AH15" s="392">
        <f>-('5C1AL_RedRiver'!$AL15+'5C1AL_RedRiver'!$AO15)</f>
        <v>0</v>
      </c>
      <c r="AI15" s="392">
        <f>-('5C1AM_Williams'!$AL15+'5C1AM_Williams'!$AO15)</f>
        <v>0</v>
      </c>
      <c r="AJ15" s="392">
        <f>-('5C1AN_StLandry'!$AL15+'5C1AN_StLandry'!$AO15)</f>
        <v>0</v>
      </c>
      <c r="AK15" s="392">
        <f>-('5C2_LAVCA'!AM15+'5C2_LAVCA'!AP15)</f>
        <v>-601114</v>
      </c>
      <c r="AL15" s="392">
        <f>-('5C3_UnvView'!AM15+'5C3_UnvView'!AP15)</f>
        <v>-552453</v>
      </c>
      <c r="AM15" s="393">
        <f t="shared" si="10"/>
        <v>-6641897</v>
      </c>
      <c r="AN15" s="394">
        <f t="shared" si="11"/>
        <v>192112832</v>
      </c>
    </row>
    <row r="16" spans="1:40" ht="15.6" customHeight="1" x14ac:dyDescent="0.2">
      <c r="A16" s="395">
        <v>10</v>
      </c>
      <c r="B16" s="396" t="s">
        <v>14</v>
      </c>
      <c r="C16" s="397">
        <f>'2_State Distrib and Adjs'!BE16</f>
        <v>124916998</v>
      </c>
      <c r="D16" s="397">
        <f>-'5A3_OJJ'!P16</f>
        <v>-64058</v>
      </c>
      <c r="E16" s="397"/>
      <c r="F16" s="397">
        <f>-('5C1A_Madison'!AL16+'5C1A_Madison'!AO16)</f>
        <v>0</v>
      </c>
      <c r="G16" s="397">
        <f>-('5C1B_DArbonne'!AL16+'5C1B_DArbonne'!AO16)</f>
        <v>0</v>
      </c>
      <c r="H16" s="397">
        <f>-('5C1C_IntlHigh'!AL16+'5C1C_IntlHigh'!AO16)</f>
        <v>0</v>
      </c>
      <c r="I16" s="397">
        <f>-('5C1D_NOMMA'!AL16+'5C1D_NOMMA'!AO16)</f>
        <v>0</v>
      </c>
      <c r="J16" s="397">
        <f>-('5C1E_LFNO'!AL16+'5C1E_LFNO'!AO16)</f>
        <v>0</v>
      </c>
      <c r="K16" s="397">
        <f>-('5C1F_LCCharter'!AL16+'5C1F_LCCharter'!AO16)</f>
        <v>-6945906</v>
      </c>
      <c r="L16" s="397">
        <f>-('5C1G_JSClark'!AL16+'5C1G_JSClark'!AO16)</f>
        <v>0</v>
      </c>
      <c r="M16" s="397">
        <f>-('5C1H_Southwest'!AL16+'5C1H_Southwest'!AO16)</f>
        <v>-5281914</v>
      </c>
      <c r="N16" s="397">
        <f>-('5C1I_LAKey'!AL16+'5C1I_LAKey'!AO16)</f>
        <v>0</v>
      </c>
      <c r="O16" s="397">
        <f>-('5C1J_JCFAEast'!AL16+'5C1J_JCFAEast'!AO16)</f>
        <v>0</v>
      </c>
      <c r="P16" s="397">
        <f>-('5C1M_GEOMidCity'!AL16+'5C1M_GEOMidCity'!AO16)</f>
        <v>0</v>
      </c>
      <c r="Q16" s="397">
        <f>-('5C1N_Delta'!AL16+'5C1N_Delta'!AO16)</f>
        <v>0</v>
      </c>
      <c r="R16" s="397">
        <f>-('5C1O_Impact'!AL16+'5C1O_Impact'!AO16)</f>
        <v>0</v>
      </c>
      <c r="S16" s="397">
        <f>-('5C1Q_Advantage'!AL16+'5C1Q_Advantage'!AO16)</f>
        <v>0</v>
      </c>
      <c r="T16" s="397">
        <f>-('5C1R_Iberville'!AL16+'5C1R_Iberville'!AO16)</f>
        <v>-12606</v>
      </c>
      <c r="U16" s="397">
        <f>-('5C1S_LCColPrep'!AL16+'5C1S_LCColPrep'!AO16)</f>
        <v>-4249945</v>
      </c>
      <c r="V16" s="397">
        <f>-('5C1T_Northeast'!AL16+'5C1T_Northeast'!AO16)</f>
        <v>0</v>
      </c>
      <c r="W16" s="397">
        <f>-('5C1U_AcadianaRen'!AL16+'5C1U_AcadianaRen'!AO16)</f>
        <v>-67232</v>
      </c>
      <c r="X16" s="397">
        <f>-('5C1V_LafRen'!AL16+'5C1V_LafRen'!AO16)</f>
        <v>-8404</v>
      </c>
      <c r="Y16" s="397">
        <f>-('5C1W_Willow'!AL16+'5C1W_Willow'!AO16)</f>
        <v>0</v>
      </c>
      <c r="Z16" s="397">
        <f>-('5C1Y_GEOPrep'!AL16+'5C1Y_GEOPrep'!AO16)</f>
        <v>0</v>
      </c>
      <c r="AA16" s="397">
        <f>-('5C1Z_LincolnPrep'!AL16+'5C1Z_LincolnPrep'!AO16)</f>
        <v>0</v>
      </c>
      <c r="AB16" s="397">
        <f>-('5C1AE_NobleMinds'!$AL16+'5C1AE_NobleMinds'!$AO16)</f>
        <v>0</v>
      </c>
      <c r="AC16" s="397">
        <f>-('5C1AF_JCFA-Laf'!$AL16+'5C1AF_JCFA-Laf'!$AO16)</f>
        <v>0</v>
      </c>
      <c r="AD16" s="397">
        <f>-('5C1AG_Collegiate'!$AL16+'5C1AG_Collegiate'!$AO16)</f>
        <v>0</v>
      </c>
      <c r="AE16" s="686">
        <f>-('5C1AI_Harmony'!$AL16+'5C1AI_Harmony'!$AO16)</f>
        <v>0</v>
      </c>
      <c r="AF16" s="686">
        <f>-('5C1AJ_Athlos'!$AL16+'5C1AJ_Athlos'!$AO16)</f>
        <v>0</v>
      </c>
      <c r="AG16" s="925">
        <f>-('5C1AK_NxtGen'!$AL16+'5C1AK_NxtGen'!$AO16)</f>
        <v>0</v>
      </c>
      <c r="AH16" s="925">
        <f>-('5C1AL_RedRiver'!$AL16+'5C1AL_RedRiver'!$AO16)</f>
        <v>0</v>
      </c>
      <c r="AI16" s="1492">
        <f>-('5C1AM_Williams'!$AL16+'5C1AM_Williams'!$AO16)</f>
        <v>0</v>
      </c>
      <c r="AJ16" s="1492">
        <f>-('5C1AN_StLandry'!$AL16+'5C1AN_StLandry'!$AO16)</f>
        <v>0</v>
      </c>
      <c r="AK16" s="397">
        <f>-('5C2_LAVCA'!AM16+'5C2_LAVCA'!AP16)</f>
        <v>-431125</v>
      </c>
      <c r="AL16" s="397">
        <f>-('5C3_UnvView'!AM16+'5C3_UnvView'!AP16)</f>
        <v>-450034</v>
      </c>
      <c r="AM16" s="398">
        <f t="shared" si="10"/>
        <v>-17511224</v>
      </c>
      <c r="AN16" s="399">
        <f t="shared" si="11"/>
        <v>107405774</v>
      </c>
    </row>
    <row r="17" spans="1:40" ht="15.6" customHeight="1" x14ac:dyDescent="0.2">
      <c r="A17" s="384">
        <v>11</v>
      </c>
      <c r="B17" s="385" t="s">
        <v>15</v>
      </c>
      <c r="C17" s="386">
        <f>'2_State Distrib and Adjs'!BE17</f>
        <v>12059986</v>
      </c>
      <c r="D17" s="386">
        <f>-'5A3_OJJ'!P17</f>
        <v>0</v>
      </c>
      <c r="E17" s="386"/>
      <c r="F17" s="386">
        <f>-('5C1A_Madison'!AL17+'5C1A_Madison'!AO17)</f>
        <v>0</v>
      </c>
      <c r="G17" s="386">
        <f>-('5C1B_DArbonne'!AL17+'5C1B_DArbonne'!AO17)</f>
        <v>0</v>
      </c>
      <c r="H17" s="386">
        <f>-('5C1C_IntlHigh'!AL17+'5C1C_IntlHigh'!AO17)</f>
        <v>0</v>
      </c>
      <c r="I17" s="386">
        <f>-('5C1D_NOMMA'!AL17+'5C1D_NOMMA'!AO17)</f>
        <v>0</v>
      </c>
      <c r="J17" s="386">
        <f>-('5C1E_LFNO'!AL17+'5C1E_LFNO'!AO17)</f>
        <v>0</v>
      </c>
      <c r="K17" s="386">
        <f>-('5C1F_LCCharter'!AL17+'5C1F_LCCharter'!AO17)</f>
        <v>0</v>
      </c>
      <c r="L17" s="386">
        <f>-('5C1G_JSClark'!AL17+'5C1G_JSClark'!AO17)</f>
        <v>0</v>
      </c>
      <c r="M17" s="386">
        <f>-('5C1H_Southwest'!AL17+'5C1H_Southwest'!AO17)</f>
        <v>0</v>
      </c>
      <c r="N17" s="386">
        <f>-('5C1I_LAKey'!AL17+'5C1I_LAKey'!AO17)</f>
        <v>0</v>
      </c>
      <c r="O17" s="386">
        <f>-('5C1J_JCFAEast'!AL17+'5C1J_JCFAEast'!AO17)</f>
        <v>0</v>
      </c>
      <c r="P17" s="386">
        <f>-('5C1M_GEOMidCity'!AL17+'5C1M_GEOMidCity'!AO17)</f>
        <v>0</v>
      </c>
      <c r="Q17" s="386">
        <f>-('5C1N_Delta'!AL17+'5C1N_Delta'!AO17)</f>
        <v>0</v>
      </c>
      <c r="R17" s="386">
        <f>-('5C1O_Impact'!AL17+'5C1O_Impact'!AO17)</f>
        <v>0</v>
      </c>
      <c r="S17" s="386">
        <f>-('5C1Q_Advantage'!AL17+'5C1Q_Advantage'!AO17)</f>
        <v>0</v>
      </c>
      <c r="T17" s="386">
        <f>-('5C1R_Iberville'!AL17+'5C1R_Iberville'!AO17)</f>
        <v>0</v>
      </c>
      <c r="U17" s="386">
        <f>-('5C1S_LCColPrep'!AL17+'5C1S_LCColPrep'!AO17)</f>
        <v>0</v>
      </c>
      <c r="V17" s="386">
        <f>-('5C1T_Northeast'!AL17+'5C1T_Northeast'!AO17)</f>
        <v>0</v>
      </c>
      <c r="W17" s="386">
        <f>-('5C1U_AcadianaRen'!AL17+'5C1U_AcadianaRen'!AO17)</f>
        <v>0</v>
      </c>
      <c r="X17" s="386">
        <f>-('5C1V_LafRen'!AL17+'5C1V_LafRen'!AO17)</f>
        <v>0</v>
      </c>
      <c r="Y17" s="386">
        <f>-('5C1W_Willow'!AL17+'5C1W_Willow'!AO17)</f>
        <v>0</v>
      </c>
      <c r="Z17" s="386">
        <f>-('5C1Y_GEOPrep'!AL17+'5C1Y_GEOPrep'!AO17)</f>
        <v>0</v>
      </c>
      <c r="AA17" s="387">
        <f>-('5C1Z_LincolnPrep'!AL17+'5C1Z_LincolnPrep'!AO17)</f>
        <v>0</v>
      </c>
      <c r="AB17" s="387">
        <f>-('5C1AE_NobleMinds'!$AL17+'5C1AE_NobleMinds'!$AO17)</f>
        <v>0</v>
      </c>
      <c r="AC17" s="387">
        <f>-('5C1AF_JCFA-Laf'!$AL17+'5C1AF_JCFA-Laf'!$AO17)</f>
        <v>0</v>
      </c>
      <c r="AD17" s="387">
        <f>-('5C1AG_Collegiate'!$AL17+'5C1AG_Collegiate'!$AO17)</f>
        <v>0</v>
      </c>
      <c r="AE17" s="685">
        <f>-('5C1AI_Harmony'!$AL17+'5C1AI_Harmony'!$AO17)</f>
        <v>0</v>
      </c>
      <c r="AF17" s="685">
        <f>-('5C1AJ_Athlos'!$AL17+'5C1AJ_Athlos'!$AO17)</f>
        <v>0</v>
      </c>
      <c r="AG17" s="685">
        <f>-('5C1AK_NxtGen'!$AL17+'5C1AK_NxtGen'!$AO17)</f>
        <v>0</v>
      </c>
      <c r="AH17" s="685">
        <f>-('5C1AL_RedRiver'!$AL17+'5C1AL_RedRiver'!$AO17)</f>
        <v>0</v>
      </c>
      <c r="AI17" s="1491">
        <f>-('5C1AM_Williams'!$AL17+'5C1AM_Williams'!$AO17)</f>
        <v>0</v>
      </c>
      <c r="AJ17" s="1491">
        <f>-('5C1AN_StLandry'!$AL17+'5C1AN_StLandry'!$AO17)</f>
        <v>0</v>
      </c>
      <c r="AK17" s="386">
        <f>-('5C2_LAVCA'!AM17+'5C2_LAVCA'!AP17)</f>
        <v>0</v>
      </c>
      <c r="AL17" s="386">
        <f>-('5C3_UnvView'!AM17+'5C3_UnvView'!AP17)</f>
        <v>-42642</v>
      </c>
      <c r="AM17" s="388">
        <f t="shared" si="10"/>
        <v>-42642</v>
      </c>
      <c r="AN17" s="389">
        <f t="shared" si="11"/>
        <v>12017344</v>
      </c>
    </row>
    <row r="18" spans="1:40" ht="15.6" customHeight="1" x14ac:dyDescent="0.2">
      <c r="A18" s="390">
        <v>12</v>
      </c>
      <c r="B18" s="391" t="s">
        <v>16</v>
      </c>
      <c r="C18" s="392">
        <f>'2_State Distrib and Adjs'!BE18</f>
        <v>3757884</v>
      </c>
      <c r="D18" s="392">
        <f>-'5A3_OJJ'!P18</f>
        <v>0</v>
      </c>
      <c r="E18" s="392"/>
      <c r="F18" s="392">
        <f>-('5C1A_Madison'!AL18+'5C1A_Madison'!AO18)</f>
        <v>0</v>
      </c>
      <c r="G18" s="392">
        <f>-('5C1B_DArbonne'!AL18+'5C1B_DArbonne'!AO18)</f>
        <v>0</v>
      </c>
      <c r="H18" s="392">
        <f>-('5C1C_IntlHigh'!AL18+'5C1C_IntlHigh'!AO18)</f>
        <v>0</v>
      </c>
      <c r="I18" s="392">
        <f>-('5C1D_NOMMA'!AL18+'5C1D_NOMMA'!AO18)</f>
        <v>0</v>
      </c>
      <c r="J18" s="392">
        <f>-('5C1E_LFNO'!AL18+'5C1E_LFNO'!AO18)</f>
        <v>0</v>
      </c>
      <c r="K18" s="392">
        <f>-('5C1F_LCCharter'!AL18+'5C1F_LCCharter'!AO18)</f>
        <v>-59600</v>
      </c>
      <c r="L18" s="392">
        <f>-('5C1G_JSClark'!AL18+'5C1G_JSClark'!AO18)</f>
        <v>0</v>
      </c>
      <c r="M18" s="392">
        <f>-('5C1H_Southwest'!AL18+'5C1H_Southwest'!AO18)</f>
        <v>0</v>
      </c>
      <c r="N18" s="392">
        <f>-('5C1I_LAKey'!AL18+'5C1I_LAKey'!AO18)</f>
        <v>0</v>
      </c>
      <c r="O18" s="392">
        <f>-('5C1J_JCFAEast'!AL18+'5C1J_JCFAEast'!AO18)</f>
        <v>0</v>
      </c>
      <c r="P18" s="392">
        <f>-('5C1M_GEOMidCity'!AL18+'5C1M_GEOMidCity'!AO18)</f>
        <v>0</v>
      </c>
      <c r="Q18" s="392">
        <f>-('5C1N_Delta'!AL18+'5C1N_Delta'!AO18)</f>
        <v>0</v>
      </c>
      <c r="R18" s="392">
        <f>-('5C1O_Impact'!AL18+'5C1O_Impact'!AO18)</f>
        <v>0</v>
      </c>
      <c r="S18" s="392">
        <f>-('5C1Q_Advantage'!AL18+'5C1Q_Advantage'!AO18)</f>
        <v>0</v>
      </c>
      <c r="T18" s="392">
        <f>-('5C1R_Iberville'!AL18+'5C1R_Iberville'!AO18)</f>
        <v>0</v>
      </c>
      <c r="U18" s="392">
        <f>-('5C1S_LCColPrep'!AL18+'5C1S_LCColPrep'!AO18)</f>
        <v>0</v>
      </c>
      <c r="V18" s="392">
        <f>-('5C1T_Northeast'!AL18+'5C1T_Northeast'!AO18)</f>
        <v>0</v>
      </c>
      <c r="W18" s="392">
        <f>-('5C1U_AcadianaRen'!AL18+'5C1U_AcadianaRen'!AO18)</f>
        <v>0</v>
      </c>
      <c r="X18" s="392">
        <f>-('5C1V_LafRen'!AL18+'5C1V_LafRen'!AO18)</f>
        <v>0</v>
      </c>
      <c r="Y18" s="392">
        <f>-('5C1W_Willow'!AL18+'5C1W_Willow'!AO18)</f>
        <v>0</v>
      </c>
      <c r="Z18" s="392">
        <f>-('5C1Y_GEOPrep'!AL18+'5C1Y_GEOPrep'!AO18)</f>
        <v>0</v>
      </c>
      <c r="AA18" s="392">
        <f>-('5C1Z_LincolnPrep'!AL18+'5C1Z_LincolnPrep'!AO18)</f>
        <v>0</v>
      </c>
      <c r="AB18" s="392">
        <f>-('5C1AE_NobleMinds'!$AL18+'5C1AE_NobleMinds'!$AO18)</f>
        <v>0</v>
      </c>
      <c r="AC18" s="392">
        <f>-('5C1AF_JCFA-Laf'!$AL18+'5C1AF_JCFA-Laf'!$AO18)</f>
        <v>0</v>
      </c>
      <c r="AD18" s="392">
        <f>-('5C1AG_Collegiate'!$AL18+'5C1AG_Collegiate'!$AO18)</f>
        <v>0</v>
      </c>
      <c r="AE18" s="392">
        <f>-('5C1AI_Harmony'!$AL18+'5C1AI_Harmony'!$AO18)</f>
        <v>0</v>
      </c>
      <c r="AF18" s="392">
        <f>-('5C1AJ_Athlos'!$AL18+'5C1AJ_Athlos'!$AO18)</f>
        <v>0</v>
      </c>
      <c r="AG18" s="392">
        <f>-('5C1AK_NxtGen'!$AL18+'5C1AK_NxtGen'!$AO18)</f>
        <v>0</v>
      </c>
      <c r="AH18" s="392">
        <f>-('5C1AL_RedRiver'!$AL18+'5C1AL_RedRiver'!$AO18)</f>
        <v>0</v>
      </c>
      <c r="AI18" s="392">
        <f>-('5C1AM_Williams'!$AL18+'5C1AM_Williams'!$AO18)</f>
        <v>0</v>
      </c>
      <c r="AJ18" s="392">
        <f>-('5C1AN_StLandry'!$AL18+'5C1AN_StLandry'!$AO18)</f>
        <v>0</v>
      </c>
      <c r="AK18" s="392">
        <f>-('5C2_LAVCA'!AM18+'5C2_LAVCA'!AP18)</f>
        <v>-33525</v>
      </c>
      <c r="AL18" s="392">
        <f>-('5C3_UnvView'!AM18+'5C3_UnvView'!AP18)</f>
        <v>0</v>
      </c>
      <c r="AM18" s="393">
        <f t="shared" si="10"/>
        <v>-93125</v>
      </c>
      <c r="AN18" s="394">
        <f t="shared" si="11"/>
        <v>3664759</v>
      </c>
    </row>
    <row r="19" spans="1:40" ht="15.6" customHeight="1" x14ac:dyDescent="0.2">
      <c r="A19" s="390">
        <v>13</v>
      </c>
      <c r="B19" s="391" t="s">
        <v>17</v>
      </c>
      <c r="C19" s="392">
        <f>'2_State Distrib and Adjs'!BE19</f>
        <v>8215309</v>
      </c>
      <c r="D19" s="392">
        <f>-'5A3_OJJ'!P19</f>
        <v>0</v>
      </c>
      <c r="E19" s="392"/>
      <c r="F19" s="392">
        <f>-('5C1A_Madison'!AL19+'5C1A_Madison'!AO19)</f>
        <v>0</v>
      </c>
      <c r="G19" s="392">
        <f>-('5C1B_DArbonne'!AL19+'5C1B_DArbonne'!AO19)</f>
        <v>0</v>
      </c>
      <c r="H19" s="392">
        <f>-('5C1C_IntlHigh'!AL19+'5C1C_IntlHigh'!AO19)</f>
        <v>0</v>
      </c>
      <c r="I19" s="392">
        <f>-('5C1D_NOMMA'!AL19+'5C1D_NOMMA'!AO19)</f>
        <v>0</v>
      </c>
      <c r="J19" s="392">
        <f>-('5C1E_LFNO'!AL19+'5C1E_LFNO'!AO19)</f>
        <v>0</v>
      </c>
      <c r="K19" s="392">
        <f>-('5C1F_LCCharter'!AL19+'5C1F_LCCharter'!AO19)</f>
        <v>0</v>
      </c>
      <c r="L19" s="392">
        <f>-('5C1G_JSClark'!AL19+'5C1G_JSClark'!AO19)</f>
        <v>0</v>
      </c>
      <c r="M19" s="392">
        <f>-('5C1H_Southwest'!AL19+'5C1H_Southwest'!AO19)</f>
        <v>0</v>
      </c>
      <c r="N19" s="392">
        <f>-('5C1I_LAKey'!AL19+'5C1I_LAKey'!AO19)</f>
        <v>0</v>
      </c>
      <c r="O19" s="392">
        <f>-('5C1J_JCFAEast'!AL19+'5C1J_JCFAEast'!AO19)</f>
        <v>0</v>
      </c>
      <c r="P19" s="392">
        <f>-('5C1M_GEOMidCity'!AL19+'5C1M_GEOMidCity'!AO19)</f>
        <v>0</v>
      </c>
      <c r="Q19" s="392">
        <f>-('5C1N_Delta'!AL19+'5C1N_Delta'!AO19)</f>
        <v>-361998</v>
      </c>
      <c r="R19" s="392">
        <f>-('5C1O_Impact'!AL19+'5C1O_Impact'!AO19)</f>
        <v>0</v>
      </c>
      <c r="S19" s="392">
        <f>-('5C1Q_Advantage'!AL19+'5C1Q_Advantage'!AO19)</f>
        <v>0</v>
      </c>
      <c r="T19" s="392">
        <f>-('5C1R_Iberville'!AL19+'5C1R_Iberville'!AO19)</f>
        <v>0</v>
      </c>
      <c r="U19" s="392">
        <f>-('5C1S_LCColPrep'!AL19+'5C1S_LCColPrep'!AO19)</f>
        <v>0</v>
      </c>
      <c r="V19" s="392">
        <f>-('5C1T_Northeast'!AL19+'5C1T_Northeast'!AO19)</f>
        <v>0</v>
      </c>
      <c r="W19" s="392">
        <f>-('5C1U_AcadianaRen'!AL19+'5C1U_AcadianaRen'!AO19)</f>
        <v>0</v>
      </c>
      <c r="X19" s="392">
        <f>-('5C1V_LafRen'!AL19+'5C1V_LafRen'!AO19)</f>
        <v>0</v>
      </c>
      <c r="Y19" s="392">
        <f>-('5C1W_Willow'!AL19+'5C1W_Willow'!AO19)</f>
        <v>0</v>
      </c>
      <c r="Z19" s="392">
        <f>-('5C1Y_GEOPrep'!AL19+'5C1Y_GEOPrep'!AO19)</f>
        <v>0</v>
      </c>
      <c r="AA19" s="392">
        <f>-('5C1Z_LincolnPrep'!AL19+'5C1Z_LincolnPrep'!AO19)</f>
        <v>0</v>
      </c>
      <c r="AB19" s="392">
        <f>-('5C1AE_NobleMinds'!$AL19+'5C1AE_NobleMinds'!$AO19)</f>
        <v>0</v>
      </c>
      <c r="AC19" s="392">
        <f>-('5C1AF_JCFA-Laf'!$AL19+'5C1AF_JCFA-Laf'!$AO19)</f>
        <v>0</v>
      </c>
      <c r="AD19" s="392">
        <f>-('5C1AG_Collegiate'!$AL19+'5C1AG_Collegiate'!$AO19)</f>
        <v>0</v>
      </c>
      <c r="AE19" s="392">
        <f>-('5C1AI_Harmony'!$AL19+'5C1AI_Harmony'!$AO19)</f>
        <v>0</v>
      </c>
      <c r="AF19" s="392">
        <f>-('5C1AJ_Athlos'!$AL19+'5C1AJ_Athlos'!$AO19)</f>
        <v>0</v>
      </c>
      <c r="AG19" s="392">
        <f>-('5C1AK_NxtGen'!$AL19+'5C1AK_NxtGen'!$AO19)</f>
        <v>0</v>
      </c>
      <c r="AH19" s="392">
        <f>-('5C1AL_RedRiver'!$AL19+'5C1AL_RedRiver'!$AO19)</f>
        <v>0</v>
      </c>
      <c r="AI19" s="392">
        <f>-('5C1AM_Williams'!$AL19+'5C1AM_Williams'!$AO19)</f>
        <v>0</v>
      </c>
      <c r="AJ19" s="392">
        <f>-('5C1AN_StLandry'!$AL19+'5C1AN_StLandry'!$AO19)</f>
        <v>0</v>
      </c>
      <c r="AK19" s="392">
        <f>-('5C2_LAVCA'!AM19+'5C2_LAVCA'!AP19)</f>
        <v>-22359</v>
      </c>
      <c r="AL19" s="392">
        <f>-('5C3_UnvView'!AM19+'5C3_UnvView'!AP19)</f>
        <v>-21205</v>
      </c>
      <c r="AM19" s="393">
        <f t="shared" si="10"/>
        <v>-405562</v>
      </c>
      <c r="AN19" s="394">
        <f t="shared" si="11"/>
        <v>7809747</v>
      </c>
    </row>
    <row r="20" spans="1:40" ht="15.6" customHeight="1" x14ac:dyDescent="0.2">
      <c r="A20" s="390">
        <v>14</v>
      </c>
      <c r="B20" s="391" t="s">
        <v>18</v>
      </c>
      <c r="C20" s="392">
        <f>'2_State Distrib and Adjs'!BE20</f>
        <v>13225693</v>
      </c>
      <c r="D20" s="392">
        <f>-'5A3_OJJ'!P20</f>
        <v>0</v>
      </c>
      <c r="E20" s="392"/>
      <c r="F20" s="392">
        <f>-('5C1A_Madison'!AL20+'5C1A_Madison'!AO20)</f>
        <v>0</v>
      </c>
      <c r="G20" s="392">
        <f>-('5C1B_DArbonne'!AL20+'5C1B_DArbonne'!AO20)</f>
        <v>-4135</v>
      </c>
      <c r="H20" s="392">
        <f>-('5C1C_IntlHigh'!AL20+'5C1C_IntlHigh'!AO20)</f>
        <v>0</v>
      </c>
      <c r="I20" s="392">
        <f>-('5C1D_NOMMA'!AL20+'5C1D_NOMMA'!AO20)</f>
        <v>0</v>
      </c>
      <c r="J20" s="392">
        <f>-('5C1E_LFNO'!AL20+'5C1E_LFNO'!AO20)</f>
        <v>0</v>
      </c>
      <c r="K20" s="392">
        <f>-('5C1F_LCCharter'!AL20+'5C1F_LCCharter'!AO20)</f>
        <v>0</v>
      </c>
      <c r="L20" s="392">
        <f>-('5C1G_JSClark'!AL20+'5C1G_JSClark'!AO20)</f>
        <v>0</v>
      </c>
      <c r="M20" s="392">
        <f>-('5C1H_Southwest'!AL20+'5C1H_Southwest'!AO20)</f>
        <v>0</v>
      </c>
      <c r="N20" s="392">
        <f>-('5C1I_LAKey'!AL20+'5C1I_LAKey'!AO20)</f>
        <v>0</v>
      </c>
      <c r="O20" s="392">
        <f>-('5C1J_JCFAEast'!AL20+'5C1J_JCFAEast'!AO20)</f>
        <v>0</v>
      </c>
      <c r="P20" s="392">
        <f>-('5C1M_GEOMidCity'!AL20+'5C1M_GEOMidCity'!AO20)</f>
        <v>0</v>
      </c>
      <c r="Q20" s="392">
        <f>-('5C1N_Delta'!AL20+'5C1N_Delta'!AO20)</f>
        <v>0</v>
      </c>
      <c r="R20" s="392">
        <f>-('5C1O_Impact'!AL20+'5C1O_Impact'!AO20)</f>
        <v>0</v>
      </c>
      <c r="S20" s="392">
        <f>-('5C1Q_Advantage'!AL20+'5C1Q_Advantage'!AO20)</f>
        <v>0</v>
      </c>
      <c r="T20" s="392">
        <f>-('5C1R_Iberville'!AL20+'5C1R_Iberville'!AO20)</f>
        <v>0</v>
      </c>
      <c r="U20" s="392">
        <f>-('5C1S_LCColPrep'!AL20+'5C1S_LCColPrep'!AO20)</f>
        <v>0</v>
      </c>
      <c r="V20" s="392">
        <f>-('5C1T_Northeast'!AL20+'5C1T_Northeast'!AO20)</f>
        <v>-167468</v>
      </c>
      <c r="W20" s="392">
        <f>-('5C1U_AcadianaRen'!AL20+'5C1U_AcadianaRen'!AO20)</f>
        <v>0</v>
      </c>
      <c r="X20" s="392">
        <f>-('5C1V_LafRen'!AL20+'5C1V_LafRen'!AO20)</f>
        <v>0</v>
      </c>
      <c r="Y20" s="392">
        <f>-('5C1W_Willow'!AL20+'5C1W_Willow'!AO20)</f>
        <v>0</v>
      </c>
      <c r="Z20" s="392">
        <f>-('5C1Y_GEOPrep'!AL20+'5C1Y_GEOPrep'!AO20)</f>
        <v>0</v>
      </c>
      <c r="AA20" s="392">
        <f>-('5C1Z_LincolnPrep'!AL20+'5C1Z_LincolnPrep'!AO20)</f>
        <v>-184007</v>
      </c>
      <c r="AB20" s="392">
        <f>-('5C1AE_NobleMinds'!$AL20+'5C1AE_NobleMinds'!$AO20)</f>
        <v>0</v>
      </c>
      <c r="AC20" s="392">
        <f>-('5C1AF_JCFA-Laf'!$AL20+'5C1AF_JCFA-Laf'!$AO20)</f>
        <v>0</v>
      </c>
      <c r="AD20" s="392">
        <f>-('5C1AG_Collegiate'!$AL20+'5C1AG_Collegiate'!$AO20)</f>
        <v>0</v>
      </c>
      <c r="AE20" s="392">
        <f>-('5C1AI_Harmony'!$AL20+'5C1AI_Harmony'!$AO20)</f>
        <v>0</v>
      </c>
      <c r="AF20" s="392">
        <f>-('5C1AJ_Athlos'!$AL20+'5C1AJ_Athlos'!$AO20)</f>
        <v>0</v>
      </c>
      <c r="AG20" s="392">
        <f>-('5C1AK_NxtGen'!$AL20+'5C1AK_NxtGen'!$AO20)</f>
        <v>0</v>
      </c>
      <c r="AH20" s="392">
        <f>-('5C1AL_RedRiver'!$AL20+'5C1AL_RedRiver'!$AO20)</f>
        <v>0</v>
      </c>
      <c r="AI20" s="392">
        <f>-('5C1AM_Williams'!$AL20+'5C1AM_Williams'!$AO20)</f>
        <v>0</v>
      </c>
      <c r="AJ20" s="392">
        <f>-('5C1AN_StLandry'!$AL20+'5C1AN_StLandry'!$AO20)</f>
        <v>0</v>
      </c>
      <c r="AK20" s="392">
        <f>-('5C2_LAVCA'!AM20+'5C2_LAVCA'!AP20)</f>
        <v>-9304</v>
      </c>
      <c r="AL20" s="392">
        <f>-('5C3_UnvView'!AM20+'5C3_UnvView'!AP20)</f>
        <v>-11165</v>
      </c>
      <c r="AM20" s="393">
        <f t="shared" si="10"/>
        <v>-376079</v>
      </c>
      <c r="AN20" s="394">
        <f t="shared" si="11"/>
        <v>12849614</v>
      </c>
    </row>
    <row r="21" spans="1:40" ht="15.6" customHeight="1" x14ac:dyDescent="0.2">
      <c r="A21" s="395">
        <v>15</v>
      </c>
      <c r="B21" s="396" t="s">
        <v>19</v>
      </c>
      <c r="C21" s="397">
        <f>'2_State Distrib and Adjs'!BE21</f>
        <v>21622159</v>
      </c>
      <c r="D21" s="397">
        <f>-'5A3_OJJ'!P21</f>
        <v>-1596</v>
      </c>
      <c r="E21" s="397"/>
      <c r="F21" s="397">
        <f>-('5C1A_Madison'!AL21+'5C1A_Madison'!AO21)</f>
        <v>0</v>
      </c>
      <c r="G21" s="397">
        <f>-('5C1B_DArbonne'!AL21+'5C1B_DArbonne'!AO21)</f>
        <v>0</v>
      </c>
      <c r="H21" s="397">
        <f>-('5C1C_IntlHigh'!AL21+'5C1C_IntlHigh'!AO21)</f>
        <v>0</v>
      </c>
      <c r="I21" s="397">
        <f>-('5C1D_NOMMA'!AL21+'5C1D_NOMMA'!AO21)</f>
        <v>0</v>
      </c>
      <c r="J21" s="397">
        <f>-('5C1E_LFNO'!AL21+'5C1E_LFNO'!AO21)</f>
        <v>0</v>
      </c>
      <c r="K21" s="397">
        <f>-('5C1F_LCCharter'!AL21+'5C1F_LCCharter'!AO21)</f>
        <v>0</v>
      </c>
      <c r="L21" s="397">
        <f>-('5C1G_JSClark'!AL21+'5C1G_JSClark'!AO21)</f>
        <v>0</v>
      </c>
      <c r="M21" s="397">
        <f>-('5C1H_Southwest'!AL21+'5C1H_Southwest'!AO21)</f>
        <v>0</v>
      </c>
      <c r="N21" s="397">
        <f>-('5C1I_LAKey'!AL21+'5C1I_LAKey'!AO21)</f>
        <v>0</v>
      </c>
      <c r="O21" s="397">
        <f>-('5C1J_JCFAEast'!AL21+'5C1J_JCFAEast'!AO21)</f>
        <v>0</v>
      </c>
      <c r="P21" s="397">
        <f>-('5C1M_GEOMidCity'!AL21+'5C1M_GEOMidCity'!AO21)</f>
        <v>0</v>
      </c>
      <c r="Q21" s="397">
        <f>-('5C1N_Delta'!AL21+'5C1N_Delta'!AO21)</f>
        <v>-1226925</v>
      </c>
      <c r="R21" s="397">
        <f>-('5C1O_Impact'!AL21+'5C1O_Impact'!AO21)</f>
        <v>0</v>
      </c>
      <c r="S21" s="397">
        <f>-('5C1Q_Advantage'!AL21+'5C1Q_Advantage'!AO21)</f>
        <v>0</v>
      </c>
      <c r="T21" s="397">
        <f>-('5C1R_Iberville'!AL21+'5C1R_Iberville'!AO21)</f>
        <v>0</v>
      </c>
      <c r="U21" s="397">
        <f>-('5C1S_LCColPrep'!AL21+'5C1S_LCColPrep'!AO21)</f>
        <v>0</v>
      </c>
      <c r="V21" s="397">
        <f>-('5C1T_Northeast'!AL21+'5C1T_Northeast'!AO21)</f>
        <v>0</v>
      </c>
      <c r="W21" s="397">
        <f>-('5C1U_AcadianaRen'!AL21+'5C1U_AcadianaRen'!AO21)</f>
        <v>0</v>
      </c>
      <c r="X21" s="397">
        <f>-('5C1V_LafRen'!AL21+'5C1V_LafRen'!AO21)</f>
        <v>0</v>
      </c>
      <c r="Y21" s="397">
        <f>-('5C1W_Willow'!AL21+'5C1W_Willow'!AO21)</f>
        <v>0</v>
      </c>
      <c r="Z21" s="397">
        <f>-('5C1Y_GEOPrep'!AL21+'5C1Y_GEOPrep'!AO21)</f>
        <v>0</v>
      </c>
      <c r="AA21" s="397">
        <f>-('5C1Z_LincolnPrep'!AL21+'5C1Z_LincolnPrep'!AO21)</f>
        <v>0</v>
      </c>
      <c r="AB21" s="397">
        <f>-('5C1AE_NobleMinds'!$AL21+'5C1AE_NobleMinds'!$AO21)</f>
        <v>0</v>
      </c>
      <c r="AC21" s="397">
        <f>-('5C1AF_JCFA-Laf'!$AL21+'5C1AF_JCFA-Laf'!$AO21)</f>
        <v>0</v>
      </c>
      <c r="AD21" s="397">
        <f>-('5C1AG_Collegiate'!$AL21+'5C1AG_Collegiate'!$AO21)</f>
        <v>0</v>
      </c>
      <c r="AE21" s="686">
        <f>-('5C1AI_Harmony'!$AL21+'5C1AI_Harmony'!$AO21)</f>
        <v>0</v>
      </c>
      <c r="AF21" s="686">
        <f>-('5C1AJ_Athlos'!$AL21+'5C1AJ_Athlos'!$AO21)</f>
        <v>0</v>
      </c>
      <c r="AG21" s="925">
        <f>-('5C1AK_NxtGen'!$AL21+'5C1AK_NxtGen'!$AO21)</f>
        <v>0</v>
      </c>
      <c r="AH21" s="925">
        <f>-('5C1AL_RedRiver'!$AL21+'5C1AL_RedRiver'!$AO21)</f>
        <v>0</v>
      </c>
      <c r="AI21" s="1492">
        <f>-('5C1AM_Williams'!$AL21+'5C1AM_Williams'!$AO21)</f>
        <v>0</v>
      </c>
      <c r="AJ21" s="1492">
        <f>-('5C1AN_StLandry'!$AL21+'5C1AN_StLandry'!$AO21)</f>
        <v>0</v>
      </c>
      <c r="AK21" s="397">
        <f>-('5C2_LAVCA'!AM21+'5C2_LAVCA'!AP21)</f>
        <v>-34870</v>
      </c>
      <c r="AL21" s="397">
        <f>-('5C3_UnvView'!AM21+'5C3_UnvView'!AP21)</f>
        <v>-14945</v>
      </c>
      <c r="AM21" s="398">
        <f t="shared" si="10"/>
        <v>-1278336</v>
      </c>
      <c r="AN21" s="399">
        <f t="shared" si="11"/>
        <v>20343823</v>
      </c>
    </row>
    <row r="22" spans="1:40" ht="15.6" customHeight="1" x14ac:dyDescent="0.2">
      <c r="A22" s="384">
        <v>16</v>
      </c>
      <c r="B22" s="385" t="s">
        <v>20</v>
      </c>
      <c r="C22" s="386">
        <f>'2_State Distrib and Adjs'!BE22</f>
        <v>14231899</v>
      </c>
      <c r="D22" s="386">
        <f>-'5A3_OJJ'!P22</f>
        <v>-14461</v>
      </c>
      <c r="E22" s="386"/>
      <c r="F22" s="386">
        <f>-('5C1A_Madison'!AL22+'5C1A_Madison'!AO22)</f>
        <v>0</v>
      </c>
      <c r="G22" s="386">
        <f>-('5C1B_DArbonne'!AL22+'5C1B_DArbonne'!AO22)</f>
        <v>0</v>
      </c>
      <c r="H22" s="386">
        <f>-('5C1C_IntlHigh'!AL22+'5C1C_IntlHigh'!AO22)</f>
        <v>0</v>
      </c>
      <c r="I22" s="386">
        <f>-('5C1D_NOMMA'!AL22+'5C1D_NOMMA'!AO22)</f>
        <v>0</v>
      </c>
      <c r="J22" s="386">
        <f>-('5C1E_LFNO'!AL22+'5C1E_LFNO'!AO22)</f>
        <v>0</v>
      </c>
      <c r="K22" s="386">
        <f>-('5C1F_LCCharter'!AL22+'5C1F_LCCharter'!AO22)</f>
        <v>0</v>
      </c>
      <c r="L22" s="386">
        <f>-('5C1G_JSClark'!AL22+'5C1G_JSClark'!AO22)</f>
        <v>0</v>
      </c>
      <c r="M22" s="386">
        <f>-('5C1H_Southwest'!AL22+'5C1H_Southwest'!AO22)</f>
        <v>0</v>
      </c>
      <c r="N22" s="386">
        <f>-('5C1I_LAKey'!AL22+'5C1I_LAKey'!AO22)</f>
        <v>0</v>
      </c>
      <c r="O22" s="386">
        <f>-('5C1J_JCFAEast'!AL22+'5C1J_JCFAEast'!AO22)</f>
        <v>0</v>
      </c>
      <c r="P22" s="386">
        <f>-('5C1M_GEOMidCity'!AL22+'5C1M_GEOMidCity'!AO22)</f>
        <v>0</v>
      </c>
      <c r="Q22" s="386">
        <f>-('5C1N_Delta'!AL22+'5C1N_Delta'!AO22)</f>
        <v>0</v>
      </c>
      <c r="R22" s="386">
        <f>-('5C1O_Impact'!AL22+'5C1O_Impact'!AO22)</f>
        <v>0</v>
      </c>
      <c r="S22" s="386">
        <f>-('5C1Q_Advantage'!AL22+'5C1Q_Advantage'!AO22)</f>
        <v>0</v>
      </c>
      <c r="T22" s="386">
        <f>-('5C1R_Iberville'!AL22+'5C1R_Iberville'!AO22)</f>
        <v>0</v>
      </c>
      <c r="U22" s="386">
        <f>-('5C1S_LCColPrep'!AL22+'5C1S_LCColPrep'!AO22)</f>
        <v>0</v>
      </c>
      <c r="V22" s="386">
        <f>-('5C1T_Northeast'!AL22+'5C1T_Northeast'!AO22)</f>
        <v>0</v>
      </c>
      <c r="W22" s="386">
        <f>-('5C1U_AcadianaRen'!AL22+'5C1U_AcadianaRen'!AO22)</f>
        <v>0</v>
      </c>
      <c r="X22" s="386">
        <f>-('5C1V_LafRen'!AL22+'5C1V_LafRen'!AO22)</f>
        <v>0</v>
      </c>
      <c r="Y22" s="386">
        <f>-('5C1W_Willow'!AL22+'5C1W_Willow'!AO22)</f>
        <v>0</v>
      </c>
      <c r="Z22" s="386">
        <f>-('5C1Y_GEOPrep'!AL22+'5C1Y_GEOPrep'!AO22)</f>
        <v>0</v>
      </c>
      <c r="AA22" s="387">
        <f>-('5C1Z_LincolnPrep'!AL22+'5C1Z_LincolnPrep'!AO22)</f>
        <v>0</v>
      </c>
      <c r="AB22" s="387">
        <f>-('5C1AE_NobleMinds'!$AL22+'5C1AE_NobleMinds'!$AO22)</f>
        <v>0</v>
      </c>
      <c r="AC22" s="387">
        <f>-('5C1AF_JCFA-Laf'!$AL22+'5C1AF_JCFA-Laf'!$AO22)</f>
        <v>0</v>
      </c>
      <c r="AD22" s="387">
        <f>-('5C1AG_Collegiate'!$AL22+'5C1AG_Collegiate'!$AO22)</f>
        <v>0</v>
      </c>
      <c r="AE22" s="685">
        <f>-('5C1AI_Harmony'!$AL22+'5C1AI_Harmony'!$AO22)</f>
        <v>0</v>
      </c>
      <c r="AF22" s="685">
        <f>-('5C1AJ_Athlos'!$AL22+'5C1AJ_Athlos'!$AO22)</f>
        <v>0</v>
      </c>
      <c r="AG22" s="685">
        <f>-('5C1AK_NxtGen'!$AL22+'5C1AK_NxtGen'!$AO22)</f>
        <v>0</v>
      </c>
      <c r="AH22" s="685">
        <f>-('5C1AL_RedRiver'!$AL22+'5C1AL_RedRiver'!$AO22)</f>
        <v>0</v>
      </c>
      <c r="AI22" s="1491">
        <f>-('5C1AM_Williams'!$AL22+'5C1AM_Williams'!$AO22)</f>
        <v>0</v>
      </c>
      <c r="AJ22" s="1491">
        <f>-('5C1AN_StLandry'!$AL22+'5C1AN_StLandry'!$AO22)</f>
        <v>0</v>
      </c>
      <c r="AK22" s="386">
        <f>-('5C2_LAVCA'!AM22+'5C2_LAVCA'!AP22)</f>
        <v>-158164</v>
      </c>
      <c r="AL22" s="386">
        <f>-('5C3_UnvView'!AM22+'5C3_UnvView'!AP22)</f>
        <v>-265715</v>
      </c>
      <c r="AM22" s="388">
        <f t="shared" si="10"/>
        <v>-438340</v>
      </c>
      <c r="AN22" s="389">
        <f t="shared" si="11"/>
        <v>13793559</v>
      </c>
    </row>
    <row r="23" spans="1:40" ht="15.6" customHeight="1" x14ac:dyDescent="0.2">
      <c r="A23" s="390">
        <v>17</v>
      </c>
      <c r="B23" s="391" t="s">
        <v>21</v>
      </c>
      <c r="C23" s="392">
        <f>'2_State Distrib and Adjs'!BE23</f>
        <v>187842649</v>
      </c>
      <c r="D23" s="392">
        <f>-'5A3_OJJ'!P23</f>
        <v>-73010</v>
      </c>
      <c r="E23" s="392">
        <f>-('5B2_RSD LA'!AM18+'5B2_RSD LA'!AR18)</f>
        <v>-13424854</v>
      </c>
      <c r="F23" s="392">
        <f>-('5C1A_Madison'!AL23+'5C1A_Madison'!AO23)</f>
        <v>-4091801</v>
      </c>
      <c r="G23" s="392">
        <f>-('5C1B_DArbonne'!AL23+'5C1B_DArbonne'!AO23)</f>
        <v>0</v>
      </c>
      <c r="H23" s="392">
        <f>-('5C1C_IntlHigh'!AL23+'5C1C_IntlHigh'!AO23)</f>
        <v>0</v>
      </c>
      <c r="I23" s="392">
        <f>-('5C1D_NOMMA'!AL23+'5C1D_NOMMA'!AO23)</f>
        <v>0</v>
      </c>
      <c r="J23" s="392">
        <f>-('5C1E_LFNO'!AL23+'5C1E_LFNO'!AO23)</f>
        <v>0</v>
      </c>
      <c r="K23" s="392">
        <f>-('5C1F_LCCharter'!AL23+'5C1F_LCCharter'!AO23)</f>
        <v>0</v>
      </c>
      <c r="L23" s="392">
        <f>-('5C1G_JSClark'!AL23+'5C1G_JSClark'!AO23)</f>
        <v>0</v>
      </c>
      <c r="M23" s="392">
        <f>-('5C1H_Southwest'!AL23+'5C1H_Southwest'!AO23)</f>
        <v>0</v>
      </c>
      <c r="N23" s="392">
        <f>-('5C1I_LAKey'!AL23+'5C1I_LAKey'!AO23)</f>
        <v>-2461667</v>
      </c>
      <c r="O23" s="392">
        <f>-('5C1J_JCFAEast'!AL23+'5C1J_JCFAEast'!AO23)</f>
        <v>0</v>
      </c>
      <c r="P23" s="392">
        <f>-('5C1M_GEOMidCity'!AL23+'5C1M_GEOMidCity'!AO23)</f>
        <v>-5380265</v>
      </c>
      <c r="Q23" s="392">
        <f>-('5C1N_Delta'!AL23+'5C1N_Delta'!AO23)</f>
        <v>0</v>
      </c>
      <c r="R23" s="392">
        <f>-('5C1O_Impact'!AL23+'5C1O_Impact'!AO23)</f>
        <v>-1350886</v>
      </c>
      <c r="S23" s="392">
        <f>-('5C1Q_Advantage'!AL23+'5C1Q_Advantage'!AO23)</f>
        <v>-1794794</v>
      </c>
      <c r="T23" s="392">
        <f>-('5C1R_Iberville'!AL23+'5C1R_Iberville'!AO23)</f>
        <v>-189359</v>
      </c>
      <c r="U23" s="392">
        <f>-('5C1S_LCColPrep'!AL23+'5C1S_LCColPrep'!AO23)</f>
        <v>0</v>
      </c>
      <c r="V23" s="392">
        <f>-('5C1T_Northeast'!AL23+'5C1T_Northeast'!AO23)</f>
        <v>0</v>
      </c>
      <c r="W23" s="392">
        <f>-('5C1U_AcadianaRen'!AL23+'5C1U_AcadianaRen'!AO23)</f>
        <v>-8233</v>
      </c>
      <c r="X23" s="392">
        <f>-('5C1V_LafRen'!AL23+'5C1V_LafRen'!AO23)</f>
        <v>0</v>
      </c>
      <c r="Y23" s="392">
        <f>-('5C1W_Willow'!AL23+'5C1W_Willow'!AO23)</f>
        <v>0</v>
      </c>
      <c r="Z23" s="392">
        <f>-('5C1Y_GEOPrep'!AL23+'5C1Y_GEOPrep'!AO23)</f>
        <v>-5450246</v>
      </c>
      <c r="AA23" s="392">
        <f>-('5C1Z_LincolnPrep'!AL23+'5C1Z_LincolnPrep'!AO23)</f>
        <v>0</v>
      </c>
      <c r="AB23" s="392">
        <f>-('5C1AE_NobleMinds'!$AL23+'5C1AE_NobleMinds'!$AO23)</f>
        <v>0</v>
      </c>
      <c r="AC23" s="392">
        <f>-('5C1AF_JCFA-Laf'!$AL23+'5C1AF_JCFA-Laf'!$AO23)</f>
        <v>0</v>
      </c>
      <c r="AD23" s="392">
        <f>-('5C1AG_Collegiate'!$AL23+'5C1AG_Collegiate'!$AO23)</f>
        <v>-3284967</v>
      </c>
      <c r="AE23" s="392">
        <f>-('5C1AI_Harmony'!$AL23+'5C1AI_Harmony'!$AO23)</f>
        <v>0</v>
      </c>
      <c r="AF23" s="392">
        <f>-('5C1AJ_Athlos'!$AL23+'5C1AJ_Athlos'!$AO23)</f>
        <v>0</v>
      </c>
      <c r="AG23" s="392">
        <f>-('5C1AK_NxtGen'!$AL23+'5C1AK_NxtGen'!$AO23)</f>
        <v>-2239376</v>
      </c>
      <c r="AH23" s="392">
        <f>-('5C1AL_RedRiver'!$AL23+'5C1AL_RedRiver'!$AO23)</f>
        <v>0</v>
      </c>
      <c r="AI23" s="392">
        <f>-('5C1AM_Williams'!$AL23+'5C1AM_Williams'!$AO23)</f>
        <v>0</v>
      </c>
      <c r="AJ23" s="392">
        <f>-('5C1AN_StLandry'!$AL23+'5C1AN_StLandry'!$AO23)</f>
        <v>0</v>
      </c>
      <c r="AK23" s="392">
        <f>-('5C2_LAVCA'!AM23+'5C2_LAVCA'!AP23)</f>
        <v>-955852</v>
      </c>
      <c r="AL23" s="392">
        <f>-('5C3_UnvView'!AM23+'5C3_UnvView'!AP23)</f>
        <v>-2141706</v>
      </c>
      <c r="AM23" s="393">
        <f t="shared" si="10"/>
        <v>-42847016</v>
      </c>
      <c r="AN23" s="394">
        <f t="shared" si="11"/>
        <v>144995633</v>
      </c>
    </row>
    <row r="24" spans="1:40" ht="15.6" customHeight="1" x14ac:dyDescent="0.2">
      <c r="A24" s="390">
        <v>18</v>
      </c>
      <c r="B24" s="391" t="s">
        <v>22</v>
      </c>
      <c r="C24" s="392">
        <f>'2_State Distrib and Adjs'!BE24</f>
        <v>5694942</v>
      </c>
      <c r="D24" s="392">
        <f>-'5A3_OJJ'!P24</f>
        <v>0</v>
      </c>
      <c r="E24" s="392"/>
      <c r="F24" s="392">
        <f>-('5C1A_Madison'!AL24+'5C1A_Madison'!AO24)</f>
        <v>0</v>
      </c>
      <c r="G24" s="392">
        <f>-('5C1B_DArbonne'!AL24+'5C1B_DArbonne'!AO24)</f>
        <v>0</v>
      </c>
      <c r="H24" s="392">
        <f>-('5C1C_IntlHigh'!AL24+'5C1C_IntlHigh'!AO24)</f>
        <v>0</v>
      </c>
      <c r="I24" s="392">
        <f>-('5C1D_NOMMA'!AL24+'5C1D_NOMMA'!AO24)</f>
        <v>0</v>
      </c>
      <c r="J24" s="392">
        <f>-('5C1E_LFNO'!AL24+'5C1E_LFNO'!AO24)</f>
        <v>0</v>
      </c>
      <c r="K24" s="392">
        <f>-('5C1F_LCCharter'!AL24+'5C1F_LCCharter'!AO24)</f>
        <v>0</v>
      </c>
      <c r="L24" s="392">
        <f>-('5C1G_JSClark'!AL24+'5C1G_JSClark'!AO24)</f>
        <v>0</v>
      </c>
      <c r="M24" s="392">
        <f>-('5C1H_Southwest'!AL24+'5C1H_Southwest'!AO24)</f>
        <v>0</v>
      </c>
      <c r="N24" s="392">
        <f>-('5C1I_LAKey'!AL24+'5C1I_LAKey'!AO24)</f>
        <v>0</v>
      </c>
      <c r="O24" s="392">
        <f>-('5C1J_JCFAEast'!AL24+'5C1J_JCFAEast'!AO24)</f>
        <v>0</v>
      </c>
      <c r="P24" s="392">
        <f>-('5C1M_GEOMidCity'!AL24+'5C1M_GEOMidCity'!AO24)</f>
        <v>0</v>
      </c>
      <c r="Q24" s="392">
        <f>-('5C1N_Delta'!AL24+'5C1N_Delta'!AO24)</f>
        <v>0</v>
      </c>
      <c r="R24" s="392">
        <f>-('5C1O_Impact'!AL24+'5C1O_Impact'!AO24)</f>
        <v>0</v>
      </c>
      <c r="S24" s="392">
        <f>-('5C1Q_Advantage'!AL24+'5C1Q_Advantage'!AO24)</f>
        <v>0</v>
      </c>
      <c r="T24" s="392">
        <f>-('5C1R_Iberville'!AL24+'5C1R_Iberville'!AO24)</f>
        <v>0</v>
      </c>
      <c r="U24" s="392">
        <f>-('5C1S_LCColPrep'!AL24+'5C1S_LCColPrep'!AO24)</f>
        <v>0</v>
      </c>
      <c r="V24" s="392">
        <f>-('5C1T_Northeast'!AL24+'5C1T_Northeast'!AO24)</f>
        <v>0</v>
      </c>
      <c r="W24" s="392">
        <f>-('5C1U_AcadianaRen'!AL24+'5C1U_AcadianaRen'!AO24)</f>
        <v>0</v>
      </c>
      <c r="X24" s="392">
        <f>-('5C1V_LafRen'!AL24+'5C1V_LafRen'!AO24)</f>
        <v>0</v>
      </c>
      <c r="Y24" s="392">
        <f>-('5C1W_Willow'!AL24+'5C1W_Willow'!AO24)</f>
        <v>0</v>
      </c>
      <c r="Z24" s="392">
        <f>-('5C1Y_GEOPrep'!AL24+'5C1Y_GEOPrep'!AO24)</f>
        <v>0</v>
      </c>
      <c r="AA24" s="392">
        <f>-('5C1Z_LincolnPrep'!AL24+'5C1Z_LincolnPrep'!AO24)</f>
        <v>0</v>
      </c>
      <c r="AB24" s="392">
        <f>-('5C1AE_NobleMinds'!$AL24+'5C1AE_NobleMinds'!$AO24)</f>
        <v>0</v>
      </c>
      <c r="AC24" s="392">
        <f>-('5C1AF_JCFA-Laf'!$AL24+'5C1AF_JCFA-Laf'!$AO24)</f>
        <v>0</v>
      </c>
      <c r="AD24" s="392">
        <f>-('5C1AG_Collegiate'!$AL24+'5C1AG_Collegiate'!$AO24)</f>
        <v>0</v>
      </c>
      <c r="AE24" s="392">
        <f>-('5C1AI_Harmony'!$AL24+'5C1AI_Harmony'!$AO24)</f>
        <v>0</v>
      </c>
      <c r="AF24" s="392">
        <f>-('5C1AJ_Athlos'!$AL24+'5C1AJ_Athlos'!$AO24)</f>
        <v>0</v>
      </c>
      <c r="AG24" s="392">
        <f>-('5C1AK_NxtGen'!$AL24+'5C1AK_NxtGen'!$AO24)</f>
        <v>0</v>
      </c>
      <c r="AH24" s="392">
        <f>-('5C1AL_RedRiver'!$AL24+'5C1AL_RedRiver'!$AO24)</f>
        <v>0</v>
      </c>
      <c r="AI24" s="392">
        <f>-('5C1AM_Williams'!$AL24+'5C1AM_Williams'!$AO24)</f>
        <v>0</v>
      </c>
      <c r="AJ24" s="392">
        <f>-('5C1AN_StLandry'!$AL24+'5C1AN_StLandry'!$AO24)</f>
        <v>0</v>
      </c>
      <c r="AK24" s="392">
        <f>-('5C2_LAVCA'!AM24+'5C2_LAVCA'!AP24)</f>
        <v>-8291</v>
      </c>
      <c r="AL24" s="392">
        <f>-('5C3_UnvView'!AM24+'5C3_UnvView'!AP24)</f>
        <v>0</v>
      </c>
      <c r="AM24" s="393">
        <f t="shared" si="10"/>
        <v>-8291</v>
      </c>
      <c r="AN24" s="394">
        <f t="shared" si="11"/>
        <v>5686651</v>
      </c>
    </row>
    <row r="25" spans="1:40" ht="15.6" customHeight="1" x14ac:dyDescent="0.2">
      <c r="A25" s="390">
        <v>19</v>
      </c>
      <c r="B25" s="391" t="s">
        <v>23</v>
      </c>
      <c r="C25" s="392">
        <f>'2_State Distrib and Adjs'!BE25</f>
        <v>9591022</v>
      </c>
      <c r="D25" s="392">
        <f>-'5A3_OJJ'!P25</f>
        <v>0</v>
      </c>
      <c r="E25" s="392"/>
      <c r="F25" s="392">
        <f>-('5C1A_Madison'!AL25+'5C1A_Madison'!AO25)</f>
        <v>0</v>
      </c>
      <c r="G25" s="392">
        <f>-('5C1B_DArbonne'!AL25+'5C1B_DArbonne'!AO25)</f>
        <v>0</v>
      </c>
      <c r="H25" s="392">
        <f>-('5C1C_IntlHigh'!AL25+'5C1C_IntlHigh'!AO25)</f>
        <v>0</v>
      </c>
      <c r="I25" s="392">
        <f>-('5C1D_NOMMA'!AL25+'5C1D_NOMMA'!AO25)</f>
        <v>0</v>
      </c>
      <c r="J25" s="392">
        <f>-('5C1E_LFNO'!AL25+'5C1E_LFNO'!AO25)</f>
        <v>0</v>
      </c>
      <c r="K25" s="392">
        <f>-('5C1F_LCCharter'!AL25+'5C1F_LCCharter'!AO25)</f>
        <v>0</v>
      </c>
      <c r="L25" s="392">
        <f>-('5C1G_JSClark'!AL25+'5C1G_JSClark'!AO25)</f>
        <v>0</v>
      </c>
      <c r="M25" s="392">
        <f>-('5C1H_Southwest'!AL25+'5C1H_Southwest'!AO25)</f>
        <v>0</v>
      </c>
      <c r="N25" s="392">
        <f>-('5C1I_LAKey'!AL25+'5C1I_LAKey'!AO25)</f>
        <v>-38592</v>
      </c>
      <c r="O25" s="392">
        <f>-('5C1J_JCFAEast'!AL25+'5C1J_JCFAEast'!AO25)</f>
        <v>0</v>
      </c>
      <c r="P25" s="392">
        <f>-('5C1M_GEOMidCity'!AL25+'5C1M_GEOMidCity'!AO25)</f>
        <v>0</v>
      </c>
      <c r="Q25" s="392">
        <f>-('5C1N_Delta'!AL25+'5C1N_Delta'!AO25)</f>
        <v>0</v>
      </c>
      <c r="R25" s="392">
        <f>-('5C1O_Impact'!AL25+'5C1O_Impact'!AO25)</f>
        <v>-4824</v>
      </c>
      <c r="S25" s="392">
        <f>-('5C1Q_Advantage'!AL25+'5C1Q_Advantage'!AO25)</f>
        <v>-43416</v>
      </c>
      <c r="T25" s="392">
        <f>-('5C1R_Iberville'!AL25+'5C1R_Iberville'!AO25)</f>
        <v>0</v>
      </c>
      <c r="U25" s="392">
        <f>-('5C1S_LCColPrep'!AL25+'5C1S_LCColPrep'!AO25)</f>
        <v>0</v>
      </c>
      <c r="V25" s="392">
        <f>-('5C1T_Northeast'!AL25+'5C1T_Northeast'!AO25)</f>
        <v>0</v>
      </c>
      <c r="W25" s="392">
        <f>-('5C1U_AcadianaRen'!AL25+'5C1U_AcadianaRen'!AO25)</f>
        <v>0</v>
      </c>
      <c r="X25" s="392">
        <f>-('5C1V_LafRen'!AL25+'5C1V_LafRen'!AO25)</f>
        <v>0</v>
      </c>
      <c r="Y25" s="392">
        <f>-('5C1W_Willow'!AL25+'5C1W_Willow'!AO25)</f>
        <v>0</v>
      </c>
      <c r="Z25" s="392">
        <f>-('5C1Y_GEOPrep'!AL25+'5C1Y_GEOPrep'!AO25)</f>
        <v>0</v>
      </c>
      <c r="AA25" s="392">
        <f>-('5C1Z_LincolnPrep'!AL25+'5C1Z_LincolnPrep'!AO25)</f>
        <v>0</v>
      </c>
      <c r="AB25" s="392">
        <f>-('5C1AE_NobleMinds'!$AL25+'5C1AE_NobleMinds'!$AO25)</f>
        <v>0</v>
      </c>
      <c r="AC25" s="392">
        <f>-('5C1AF_JCFA-Laf'!$AL25+'5C1AF_JCFA-Laf'!$AO25)</f>
        <v>0</v>
      </c>
      <c r="AD25" s="392">
        <f>-('5C1AG_Collegiate'!$AL25+'5C1AG_Collegiate'!$AO25)</f>
        <v>0</v>
      </c>
      <c r="AE25" s="392">
        <f>-('5C1AI_Harmony'!$AL25+'5C1AI_Harmony'!$AO25)</f>
        <v>0</v>
      </c>
      <c r="AF25" s="392">
        <f>-('5C1AJ_Athlos'!$AL25+'5C1AJ_Athlos'!$AO25)</f>
        <v>0</v>
      </c>
      <c r="AG25" s="392">
        <f>-('5C1AK_NxtGen'!$AL25+'5C1AK_NxtGen'!$AO25)</f>
        <v>-4824</v>
      </c>
      <c r="AH25" s="392">
        <f>-('5C1AL_RedRiver'!$AL25+'5C1AL_RedRiver'!$AO25)</f>
        <v>0</v>
      </c>
      <c r="AI25" s="392">
        <f>-('5C1AM_Williams'!$AL25+'5C1AM_Williams'!$AO25)</f>
        <v>0</v>
      </c>
      <c r="AJ25" s="392">
        <f>-('5C1AN_StLandry'!$AL25+'5C1AN_StLandry'!$AO25)</f>
        <v>0</v>
      </c>
      <c r="AK25" s="392">
        <f>-('5C2_LAVCA'!AM25+'5C2_LAVCA'!AP25)</f>
        <v>-32562</v>
      </c>
      <c r="AL25" s="392">
        <f>-('5C3_UnvView'!AM25+'5C3_UnvView'!AP25)</f>
        <v>-128078</v>
      </c>
      <c r="AM25" s="393">
        <f t="shared" si="10"/>
        <v>-252296</v>
      </c>
      <c r="AN25" s="394">
        <f t="shared" si="11"/>
        <v>9338726</v>
      </c>
    </row>
    <row r="26" spans="1:40" ht="15.6" customHeight="1" x14ac:dyDescent="0.2">
      <c r="A26" s="395">
        <v>20</v>
      </c>
      <c r="B26" s="396" t="s">
        <v>24</v>
      </c>
      <c r="C26" s="397">
        <f>'2_State Distrib and Adjs'!BE26</f>
        <v>38064136</v>
      </c>
      <c r="D26" s="397">
        <f>-'5A3_OJJ'!P26</f>
        <v>-3528</v>
      </c>
      <c r="E26" s="397"/>
      <c r="F26" s="397">
        <f>-('5C1A_Madison'!AL26+'5C1A_Madison'!AO26)</f>
        <v>0</v>
      </c>
      <c r="G26" s="397">
        <f>-('5C1B_DArbonne'!AL26+'5C1B_DArbonne'!AO26)</f>
        <v>0</v>
      </c>
      <c r="H26" s="397">
        <f>-('5C1C_IntlHigh'!AL26+'5C1C_IntlHigh'!AO26)</f>
        <v>0</v>
      </c>
      <c r="I26" s="397">
        <f>-('5C1D_NOMMA'!AL26+'5C1D_NOMMA'!AO26)</f>
        <v>0</v>
      </c>
      <c r="J26" s="397">
        <f>-('5C1E_LFNO'!AL26+'5C1E_LFNO'!AO26)</f>
        <v>0</v>
      </c>
      <c r="K26" s="397">
        <f>-('5C1F_LCCharter'!AL26+'5C1F_LCCharter'!AO26)</f>
        <v>0</v>
      </c>
      <c r="L26" s="397">
        <f>-('5C1G_JSClark'!AL26+'5C1G_JSClark'!AO26)</f>
        <v>-3083</v>
      </c>
      <c r="M26" s="397">
        <f>-('5C1H_Southwest'!AL26+'5C1H_Southwest'!AO26)</f>
        <v>0</v>
      </c>
      <c r="N26" s="397">
        <f>-('5C1I_LAKey'!AL26+'5C1I_LAKey'!AO26)</f>
        <v>0</v>
      </c>
      <c r="O26" s="397">
        <f>-('5C1J_JCFAEast'!AL26+'5C1J_JCFAEast'!AO26)</f>
        <v>0</v>
      </c>
      <c r="P26" s="397">
        <f>-('5C1M_GEOMidCity'!AL26+'5C1M_GEOMidCity'!AO26)</f>
        <v>0</v>
      </c>
      <c r="Q26" s="397">
        <f>-('5C1N_Delta'!AL26+'5C1N_Delta'!AO26)</f>
        <v>0</v>
      </c>
      <c r="R26" s="397">
        <f>-('5C1O_Impact'!AL26+'5C1O_Impact'!AO26)</f>
        <v>0</v>
      </c>
      <c r="S26" s="397">
        <f>-('5C1Q_Advantage'!AL26+'5C1Q_Advantage'!AO26)</f>
        <v>0</v>
      </c>
      <c r="T26" s="397">
        <f>-('5C1R_Iberville'!AL26+'5C1R_Iberville'!AO26)</f>
        <v>0</v>
      </c>
      <c r="U26" s="397">
        <f>-('5C1S_LCColPrep'!AL26+'5C1S_LCColPrep'!AO26)</f>
        <v>0</v>
      </c>
      <c r="V26" s="397">
        <f>-('5C1T_Northeast'!AL26+'5C1T_Northeast'!AO26)</f>
        <v>0</v>
      </c>
      <c r="W26" s="397">
        <f>-('5C1U_AcadianaRen'!AL26+'5C1U_AcadianaRen'!AO26)</f>
        <v>0</v>
      </c>
      <c r="X26" s="397">
        <f>-('5C1V_LafRen'!AL26+'5C1V_LafRen'!AO26)</f>
        <v>-9249</v>
      </c>
      <c r="Y26" s="397">
        <f>-('5C1W_Willow'!AL26+'5C1W_Willow'!AO26)</f>
        <v>0</v>
      </c>
      <c r="Z26" s="397">
        <f>-('5C1Y_GEOPrep'!AL26+'5C1Y_GEOPrep'!AO26)</f>
        <v>0</v>
      </c>
      <c r="AA26" s="397">
        <f>-('5C1Z_LincolnPrep'!AL26+'5C1Z_LincolnPrep'!AO26)</f>
        <v>0</v>
      </c>
      <c r="AB26" s="397">
        <f>-('5C1AE_NobleMinds'!$AL26+'5C1AE_NobleMinds'!$AO26)</f>
        <v>0</v>
      </c>
      <c r="AC26" s="397">
        <f>-('5C1AF_JCFA-Laf'!$AL26+'5C1AF_JCFA-Laf'!$AO26)</f>
        <v>0</v>
      </c>
      <c r="AD26" s="397">
        <f>-('5C1AG_Collegiate'!$AL26+'5C1AG_Collegiate'!$AO26)</f>
        <v>0</v>
      </c>
      <c r="AE26" s="686">
        <f>-('5C1AI_Harmony'!$AL26+'5C1AI_Harmony'!$AO26)</f>
        <v>0</v>
      </c>
      <c r="AF26" s="686">
        <f>-('5C1AJ_Athlos'!$AL26+'5C1AJ_Athlos'!$AO26)</f>
        <v>0</v>
      </c>
      <c r="AG26" s="925">
        <f>-('5C1AK_NxtGen'!$AL26+'5C1AK_NxtGen'!$AO26)</f>
        <v>0</v>
      </c>
      <c r="AH26" s="925">
        <f>-('5C1AL_RedRiver'!$AL26+'5C1AL_RedRiver'!$AO26)</f>
        <v>0</v>
      </c>
      <c r="AI26" s="1492">
        <f>-('5C1AM_Williams'!$AL26+'5C1AM_Williams'!$AO26)</f>
        <v>0</v>
      </c>
      <c r="AJ26" s="1492">
        <f>-('5C1AN_StLandry'!$AL26+'5C1AN_StLandry'!$AO26)</f>
        <v>0</v>
      </c>
      <c r="AK26" s="397">
        <f>-('5C2_LAVCA'!AM26+'5C2_LAVCA'!AP26)</f>
        <v>-48557</v>
      </c>
      <c r="AL26" s="397">
        <f>-('5C3_UnvView'!AM26+'5C3_UnvView'!AP26)</f>
        <v>-49944</v>
      </c>
      <c r="AM26" s="398">
        <f t="shared" si="10"/>
        <v>-114361</v>
      </c>
      <c r="AN26" s="399">
        <f t="shared" si="11"/>
        <v>37949775</v>
      </c>
    </row>
    <row r="27" spans="1:40" ht="15.6" customHeight="1" x14ac:dyDescent="0.2">
      <c r="A27" s="384">
        <v>21</v>
      </c>
      <c r="B27" s="385" t="s">
        <v>25</v>
      </c>
      <c r="C27" s="386">
        <f>'2_State Distrib and Adjs'!BE27</f>
        <v>20200693</v>
      </c>
      <c r="D27" s="386">
        <f>-'5A3_OJJ'!P27</f>
        <v>-1270</v>
      </c>
      <c r="E27" s="386"/>
      <c r="F27" s="386">
        <f>-('5C1A_Madison'!AL27+'5C1A_Madison'!AO27)</f>
        <v>0</v>
      </c>
      <c r="G27" s="386">
        <f>-('5C1B_DArbonne'!AL27+'5C1B_DArbonne'!AO27)</f>
        <v>0</v>
      </c>
      <c r="H27" s="386">
        <f>-('5C1C_IntlHigh'!AL27+'5C1C_IntlHigh'!AO27)</f>
        <v>0</v>
      </c>
      <c r="I27" s="386">
        <f>-('5C1D_NOMMA'!AL27+'5C1D_NOMMA'!AO27)</f>
        <v>0</v>
      </c>
      <c r="J27" s="386">
        <f>-('5C1E_LFNO'!AL27+'5C1E_LFNO'!AO27)</f>
        <v>0</v>
      </c>
      <c r="K27" s="386">
        <f>-('5C1F_LCCharter'!AL27+'5C1F_LCCharter'!AO27)</f>
        <v>0</v>
      </c>
      <c r="L27" s="386">
        <f>-('5C1G_JSClark'!AL27+'5C1G_JSClark'!AO27)</f>
        <v>0</v>
      </c>
      <c r="M27" s="386">
        <f>-('5C1H_Southwest'!AL27+'5C1H_Southwest'!AO27)</f>
        <v>0</v>
      </c>
      <c r="N27" s="386">
        <f>-('5C1I_LAKey'!AL27+'5C1I_LAKey'!AO27)</f>
        <v>0</v>
      </c>
      <c r="O27" s="386">
        <f>-('5C1J_JCFAEast'!AL27+'5C1J_JCFAEast'!AO27)</f>
        <v>0</v>
      </c>
      <c r="P27" s="386">
        <f>-('5C1M_GEOMidCity'!AL27+'5C1M_GEOMidCity'!AO27)</f>
        <v>0</v>
      </c>
      <c r="Q27" s="386">
        <f>-('5C1N_Delta'!AL27+'5C1N_Delta'!AO27)</f>
        <v>-3204</v>
      </c>
      <c r="R27" s="386">
        <f>-('5C1O_Impact'!AL27+'5C1O_Impact'!AO27)</f>
        <v>0</v>
      </c>
      <c r="S27" s="386">
        <f>-('5C1Q_Advantage'!AL27+'5C1Q_Advantage'!AO27)</f>
        <v>0</v>
      </c>
      <c r="T27" s="386">
        <f>-('5C1R_Iberville'!AL27+'5C1R_Iberville'!AO27)</f>
        <v>0</v>
      </c>
      <c r="U27" s="386">
        <f>-('5C1S_LCColPrep'!AL27+'5C1S_LCColPrep'!AO27)</f>
        <v>0</v>
      </c>
      <c r="V27" s="386">
        <f>-('5C1T_Northeast'!AL27+'5C1T_Northeast'!AO27)</f>
        <v>0</v>
      </c>
      <c r="W27" s="386">
        <f>-('5C1U_AcadianaRen'!AL27+'5C1U_AcadianaRen'!AO27)</f>
        <v>0</v>
      </c>
      <c r="X27" s="386">
        <f>-('5C1V_LafRen'!AL27+'5C1V_LafRen'!AO27)</f>
        <v>0</v>
      </c>
      <c r="Y27" s="386">
        <f>-('5C1W_Willow'!AL27+'5C1W_Willow'!AO27)</f>
        <v>0</v>
      </c>
      <c r="Z27" s="386">
        <f>-('5C1Y_GEOPrep'!AL27+'5C1Y_GEOPrep'!AO27)</f>
        <v>0</v>
      </c>
      <c r="AA27" s="387">
        <f>-('5C1Z_LincolnPrep'!AL27+'5C1Z_LincolnPrep'!AO27)</f>
        <v>0</v>
      </c>
      <c r="AB27" s="387">
        <f>-('5C1AE_NobleMinds'!$AL27+'5C1AE_NobleMinds'!$AO27)</f>
        <v>0</v>
      </c>
      <c r="AC27" s="387">
        <f>-('5C1AF_JCFA-Laf'!$AL27+'5C1AF_JCFA-Laf'!$AO27)</f>
        <v>0</v>
      </c>
      <c r="AD27" s="387">
        <f>-('5C1AG_Collegiate'!$AL27+'5C1AG_Collegiate'!$AO27)</f>
        <v>0</v>
      </c>
      <c r="AE27" s="685">
        <f>-('5C1AI_Harmony'!$AL27+'5C1AI_Harmony'!$AO27)</f>
        <v>0</v>
      </c>
      <c r="AF27" s="685">
        <f>-('5C1AJ_Athlos'!$AL27+'5C1AJ_Athlos'!$AO27)</f>
        <v>0</v>
      </c>
      <c r="AG27" s="685">
        <f>-('5C1AK_NxtGen'!$AL27+'5C1AK_NxtGen'!$AO27)</f>
        <v>0</v>
      </c>
      <c r="AH27" s="685">
        <f>-('5C1AL_RedRiver'!$AL27+'5C1AL_RedRiver'!$AO27)</f>
        <v>0</v>
      </c>
      <c r="AI27" s="1491">
        <f>-('5C1AM_Williams'!$AL27+'5C1AM_Williams'!$AO27)</f>
        <v>0</v>
      </c>
      <c r="AJ27" s="1491">
        <f>-('5C1AN_StLandry'!$AL27+'5C1AN_StLandry'!$AO27)</f>
        <v>0</v>
      </c>
      <c r="AK27" s="386">
        <f>-('5C2_LAVCA'!AM27+'5C2_LAVCA'!AP27)</f>
        <v>-24510</v>
      </c>
      <c r="AL27" s="386">
        <f>-('5C3_UnvView'!AM27+'5C3_UnvView'!AP27)</f>
        <v>-40370</v>
      </c>
      <c r="AM27" s="388">
        <f t="shared" si="10"/>
        <v>-69354</v>
      </c>
      <c r="AN27" s="389">
        <f t="shared" si="11"/>
        <v>20131339</v>
      </c>
    </row>
    <row r="28" spans="1:40" ht="15.6" customHeight="1" x14ac:dyDescent="0.2">
      <c r="A28" s="390">
        <v>22</v>
      </c>
      <c r="B28" s="391" t="s">
        <v>26</v>
      </c>
      <c r="C28" s="392">
        <f>'2_State Distrib and Adjs'!BE28</f>
        <v>22493104</v>
      </c>
      <c r="D28" s="392">
        <f>-'5A3_OJJ'!P28</f>
        <v>0</v>
      </c>
      <c r="E28" s="392"/>
      <c r="F28" s="392">
        <f>-('5C1A_Madison'!AL28+'5C1A_Madison'!AO28)</f>
        <v>0</v>
      </c>
      <c r="G28" s="392">
        <f>-('5C1B_DArbonne'!AL28+'5C1B_DArbonne'!AO28)</f>
        <v>0</v>
      </c>
      <c r="H28" s="392">
        <f>-('5C1C_IntlHigh'!AL28+'5C1C_IntlHigh'!AO28)</f>
        <v>0</v>
      </c>
      <c r="I28" s="392">
        <f>-('5C1D_NOMMA'!AL28+'5C1D_NOMMA'!AO28)</f>
        <v>0</v>
      </c>
      <c r="J28" s="392">
        <f>-('5C1E_LFNO'!AL28+'5C1E_LFNO'!AO28)</f>
        <v>0</v>
      </c>
      <c r="K28" s="392">
        <f>-('5C1F_LCCharter'!AL28+'5C1F_LCCharter'!AO28)</f>
        <v>0</v>
      </c>
      <c r="L28" s="392">
        <f>-('5C1G_JSClark'!AL28+'5C1G_JSClark'!AO28)</f>
        <v>0</v>
      </c>
      <c r="M28" s="392">
        <f>-('5C1H_Southwest'!AL28+'5C1H_Southwest'!AO28)</f>
        <v>0</v>
      </c>
      <c r="N28" s="392">
        <f>-('5C1I_LAKey'!AL28+'5C1I_LAKey'!AO28)</f>
        <v>0</v>
      </c>
      <c r="O28" s="392">
        <f>-('5C1J_JCFAEast'!AL28+'5C1J_JCFAEast'!AO28)</f>
        <v>0</v>
      </c>
      <c r="P28" s="392">
        <f>-('5C1M_GEOMidCity'!AL28+'5C1M_GEOMidCity'!AO28)</f>
        <v>0</v>
      </c>
      <c r="Q28" s="392">
        <f>-('5C1N_Delta'!AL28+'5C1N_Delta'!AO28)</f>
        <v>0</v>
      </c>
      <c r="R28" s="392">
        <f>-('5C1O_Impact'!AL28+'5C1O_Impact'!AO28)</f>
        <v>0</v>
      </c>
      <c r="S28" s="392">
        <f>-('5C1Q_Advantage'!AL28+'5C1Q_Advantage'!AO28)</f>
        <v>0</v>
      </c>
      <c r="T28" s="392">
        <f>-('5C1R_Iberville'!AL28+'5C1R_Iberville'!AO28)</f>
        <v>0</v>
      </c>
      <c r="U28" s="392">
        <f>-('5C1S_LCColPrep'!AL28+'5C1S_LCColPrep'!AO28)</f>
        <v>0</v>
      </c>
      <c r="V28" s="392">
        <f>-('5C1T_Northeast'!AL28+'5C1T_Northeast'!AO28)</f>
        <v>0</v>
      </c>
      <c r="W28" s="392">
        <f>-('5C1U_AcadianaRen'!AL28+'5C1U_AcadianaRen'!AO28)</f>
        <v>0</v>
      </c>
      <c r="X28" s="392">
        <f>-('5C1V_LafRen'!AL28+'5C1V_LafRen'!AO28)</f>
        <v>0</v>
      </c>
      <c r="Y28" s="392">
        <f>-('5C1W_Willow'!AL28+'5C1W_Willow'!AO28)</f>
        <v>0</v>
      </c>
      <c r="Z28" s="392">
        <f>-('5C1Y_GEOPrep'!AL28+'5C1Y_GEOPrep'!AO28)</f>
        <v>0</v>
      </c>
      <c r="AA28" s="392">
        <f>-('5C1Z_LincolnPrep'!AL28+'5C1Z_LincolnPrep'!AO28)</f>
        <v>0</v>
      </c>
      <c r="AB28" s="392">
        <f>-('5C1AE_NobleMinds'!$AL28+'5C1AE_NobleMinds'!$AO28)</f>
        <v>0</v>
      </c>
      <c r="AC28" s="392">
        <f>-('5C1AF_JCFA-Laf'!$AL28+'5C1AF_JCFA-Laf'!$AO28)</f>
        <v>0</v>
      </c>
      <c r="AD28" s="392">
        <f>-('5C1AG_Collegiate'!$AL28+'5C1AG_Collegiate'!$AO28)</f>
        <v>0</v>
      </c>
      <c r="AE28" s="392">
        <f>-('5C1AI_Harmony'!$AL28+'5C1AI_Harmony'!$AO28)</f>
        <v>0</v>
      </c>
      <c r="AF28" s="392">
        <f>-('5C1AJ_Athlos'!$AL28+'5C1AJ_Athlos'!$AO28)</f>
        <v>0</v>
      </c>
      <c r="AG28" s="392">
        <f>-('5C1AK_NxtGen'!$AL28+'5C1AK_NxtGen'!$AO28)</f>
        <v>0</v>
      </c>
      <c r="AH28" s="392">
        <f>-('5C1AL_RedRiver'!$AL28+'5C1AL_RedRiver'!$AO28)</f>
        <v>0</v>
      </c>
      <c r="AI28" s="392">
        <f>-('5C1AM_Williams'!$AL28+'5C1AM_Williams'!$AO28)</f>
        <v>0</v>
      </c>
      <c r="AJ28" s="392">
        <f>-('5C1AN_StLandry'!$AL28+'5C1AN_StLandry'!$AO28)</f>
        <v>0</v>
      </c>
      <c r="AK28" s="392">
        <f>-('5C2_LAVCA'!AM28+'5C2_LAVCA'!AP28)</f>
        <v>-9793</v>
      </c>
      <c r="AL28" s="392">
        <f>-('5C3_UnvView'!AM28+'5C3_UnvView'!AP28)</f>
        <v>-31555</v>
      </c>
      <c r="AM28" s="393">
        <f t="shared" si="10"/>
        <v>-41348</v>
      </c>
      <c r="AN28" s="394">
        <f t="shared" si="11"/>
        <v>22451756</v>
      </c>
    </row>
    <row r="29" spans="1:40" ht="15.6" customHeight="1" x14ac:dyDescent="0.2">
      <c r="A29" s="390">
        <v>23</v>
      </c>
      <c r="B29" s="391" t="s">
        <v>27</v>
      </c>
      <c r="C29" s="392">
        <f>'2_State Distrib and Adjs'!BE29</f>
        <v>70989619</v>
      </c>
      <c r="D29" s="392">
        <f>-'5A3_OJJ'!P29</f>
        <v>-16253</v>
      </c>
      <c r="E29" s="392"/>
      <c r="F29" s="392">
        <f>-('5C1A_Madison'!AL29+'5C1A_Madison'!AO29)</f>
        <v>0</v>
      </c>
      <c r="G29" s="392">
        <f>-('5C1B_DArbonne'!AL29+'5C1B_DArbonne'!AO29)</f>
        <v>0</v>
      </c>
      <c r="H29" s="392">
        <f>-('5C1C_IntlHigh'!AL29+'5C1C_IntlHigh'!AO29)</f>
        <v>0</v>
      </c>
      <c r="I29" s="392">
        <f>-('5C1D_NOMMA'!AL29+'5C1D_NOMMA'!AO29)</f>
        <v>0</v>
      </c>
      <c r="J29" s="392">
        <f>-('5C1E_LFNO'!AL29+'5C1E_LFNO'!AO29)</f>
        <v>0</v>
      </c>
      <c r="K29" s="392">
        <f>-('5C1F_LCCharter'!AL29+'5C1F_LCCharter'!AO29)</f>
        <v>0</v>
      </c>
      <c r="L29" s="392">
        <f>-('5C1G_JSClark'!AL29+'5C1G_JSClark'!AO29)</f>
        <v>0</v>
      </c>
      <c r="M29" s="392">
        <f>-('5C1H_Southwest'!AL29+'5C1H_Southwest'!AO29)</f>
        <v>0</v>
      </c>
      <c r="N29" s="392">
        <f>-('5C1I_LAKey'!AL29+'5C1I_LAKey'!AO29)</f>
        <v>0</v>
      </c>
      <c r="O29" s="392">
        <f>-('5C1J_JCFAEast'!AL29+'5C1J_JCFAEast'!AO29)</f>
        <v>0</v>
      </c>
      <c r="P29" s="392">
        <f>-('5C1M_GEOMidCity'!AL29+'5C1M_GEOMidCity'!AO29)</f>
        <v>0</v>
      </c>
      <c r="Q29" s="392">
        <f>-('5C1N_Delta'!AL29+'5C1N_Delta'!AO29)</f>
        <v>0</v>
      </c>
      <c r="R29" s="392">
        <f>-('5C1O_Impact'!AL29+'5C1O_Impact'!AO29)</f>
        <v>0</v>
      </c>
      <c r="S29" s="392">
        <f>-('5C1Q_Advantage'!AL29+'5C1Q_Advantage'!AO29)</f>
        <v>0</v>
      </c>
      <c r="T29" s="392">
        <f>-('5C1R_Iberville'!AL29+'5C1R_Iberville'!AO29)</f>
        <v>0</v>
      </c>
      <c r="U29" s="392">
        <f>-('5C1S_LCColPrep'!AL29+'5C1S_LCColPrep'!AO29)</f>
        <v>0</v>
      </c>
      <c r="V29" s="392">
        <f>-('5C1T_Northeast'!AL29+'5C1T_Northeast'!AO29)</f>
        <v>0</v>
      </c>
      <c r="W29" s="392">
        <f>-('5C1U_AcadianaRen'!AL29+'5C1U_AcadianaRen'!AO29)</f>
        <v>-510350</v>
      </c>
      <c r="X29" s="392">
        <f>-('5C1V_LafRen'!AL29+'5C1V_LafRen'!AO29)</f>
        <v>-25950</v>
      </c>
      <c r="Y29" s="392">
        <f>-('5C1W_Willow'!AL29+'5C1W_Willow'!AO29)</f>
        <v>-15137</v>
      </c>
      <c r="Z29" s="392">
        <f>-('5C1Y_GEOPrep'!AL29+'5C1Y_GEOPrep'!AO29)</f>
        <v>0</v>
      </c>
      <c r="AA29" s="392">
        <f>-('5C1Z_LincolnPrep'!AL29+'5C1Z_LincolnPrep'!AO29)</f>
        <v>0</v>
      </c>
      <c r="AB29" s="392">
        <f>-('5C1AE_NobleMinds'!$AL29+'5C1AE_NobleMinds'!$AO29)</f>
        <v>0</v>
      </c>
      <c r="AC29" s="392">
        <f>-('5C1AF_JCFA-Laf'!$AL29+'5C1AF_JCFA-Laf'!$AO29)</f>
        <v>-2162</v>
      </c>
      <c r="AD29" s="392">
        <f>-('5C1AG_Collegiate'!$AL29+'5C1AG_Collegiate'!$AO29)</f>
        <v>0</v>
      </c>
      <c r="AE29" s="392">
        <f>-('5C1AI_Harmony'!$AL29+'5C1AI_Harmony'!$AO29)</f>
        <v>0</v>
      </c>
      <c r="AF29" s="392">
        <f>-('5C1AJ_Athlos'!$AL29+'5C1AJ_Athlos'!$AO29)</f>
        <v>0</v>
      </c>
      <c r="AG29" s="392">
        <f>-('5C1AK_NxtGen'!$AL29+'5C1AK_NxtGen'!$AO29)</f>
        <v>0</v>
      </c>
      <c r="AH29" s="392">
        <f>-('5C1AL_RedRiver'!$AL29+'5C1AL_RedRiver'!$AO29)</f>
        <v>0</v>
      </c>
      <c r="AI29" s="392">
        <f>-('5C1AM_Williams'!$AL29+'5C1AM_Williams'!$AO29)</f>
        <v>-47575</v>
      </c>
      <c r="AJ29" s="392">
        <f>-('5C1AN_StLandry'!$AL29+'5C1AN_StLandry'!$AO29)</f>
        <v>0</v>
      </c>
      <c r="AK29" s="392">
        <f>-('5C2_LAVCA'!AM29+'5C2_LAVCA'!AP29)</f>
        <v>-144023</v>
      </c>
      <c r="AL29" s="392">
        <f>-('5C3_UnvView'!AM29+'5C3_UnvView'!AP29)</f>
        <v>-235776</v>
      </c>
      <c r="AM29" s="393">
        <f t="shared" si="10"/>
        <v>-997226</v>
      </c>
      <c r="AN29" s="394">
        <f t="shared" si="11"/>
        <v>69992393</v>
      </c>
    </row>
    <row r="30" spans="1:40" ht="15.6" customHeight="1" x14ac:dyDescent="0.2">
      <c r="A30" s="390">
        <v>24</v>
      </c>
      <c r="B30" s="391" t="s">
        <v>28</v>
      </c>
      <c r="C30" s="392">
        <f>'2_State Distrib and Adjs'!BE30</f>
        <v>12903304</v>
      </c>
      <c r="D30" s="392">
        <f>-'5A3_OJJ'!P30</f>
        <v>-1464</v>
      </c>
      <c r="E30" s="392"/>
      <c r="F30" s="392">
        <f>-('5C1A_Madison'!AL30+'5C1A_Madison'!AO30)</f>
        <v>-33086</v>
      </c>
      <c r="G30" s="392">
        <f>-('5C1B_DArbonne'!AL30+'5C1B_DArbonne'!AO30)</f>
        <v>0</v>
      </c>
      <c r="H30" s="392">
        <f>-('5C1C_IntlHigh'!AL30+'5C1C_IntlHigh'!AO30)</f>
        <v>0</v>
      </c>
      <c r="I30" s="392">
        <f>-('5C1D_NOMMA'!AL30+'5C1D_NOMMA'!AO30)</f>
        <v>0</v>
      </c>
      <c r="J30" s="392">
        <f>-('5C1E_LFNO'!AL30+'5C1E_LFNO'!AO30)</f>
        <v>0</v>
      </c>
      <c r="K30" s="392">
        <f>-('5C1F_LCCharter'!AL30+'5C1F_LCCharter'!AO30)</f>
        <v>0</v>
      </c>
      <c r="L30" s="392">
        <f>-('5C1G_JSClark'!AL30+'5C1G_JSClark'!AO30)</f>
        <v>0</v>
      </c>
      <c r="M30" s="392">
        <f>-('5C1H_Southwest'!AL30+'5C1H_Southwest'!AO30)</f>
        <v>0</v>
      </c>
      <c r="N30" s="392">
        <f>-('5C1I_LAKey'!AL30+'5C1I_LAKey'!AO30)</f>
        <v>-198516</v>
      </c>
      <c r="O30" s="392">
        <f>-('5C1J_JCFAEast'!AL30+'5C1J_JCFAEast'!AO30)</f>
        <v>0</v>
      </c>
      <c r="P30" s="392">
        <f>-('5C1M_GEOMidCity'!AL30+'5C1M_GEOMidCity'!AO30)</f>
        <v>0</v>
      </c>
      <c r="Q30" s="392">
        <f>-('5C1N_Delta'!AL30+'5C1N_Delta'!AO30)</f>
        <v>0</v>
      </c>
      <c r="R30" s="392">
        <f>-('5C1O_Impact'!AL30+'5C1O_Impact'!AO30)</f>
        <v>0</v>
      </c>
      <c r="S30" s="392">
        <f>-('5C1Q_Advantage'!AL30+'5C1Q_Advantage'!AO30)</f>
        <v>0</v>
      </c>
      <c r="T30" s="392">
        <f>-('5C1R_Iberville'!AL30+'5C1R_Iberville'!AO30)</f>
        <v>-2588980</v>
      </c>
      <c r="U30" s="392">
        <f>-('5C1S_LCColPrep'!AL30+'5C1S_LCColPrep'!AO30)</f>
        <v>0</v>
      </c>
      <c r="V30" s="392">
        <f>-('5C1T_Northeast'!AL30+'5C1T_Northeast'!AO30)</f>
        <v>0</v>
      </c>
      <c r="W30" s="392">
        <f>-('5C1U_AcadianaRen'!AL30+'5C1U_AcadianaRen'!AO30)</f>
        <v>0</v>
      </c>
      <c r="X30" s="392">
        <f>-('5C1V_LafRen'!AL30+'5C1V_LafRen'!AO30)</f>
        <v>0</v>
      </c>
      <c r="Y30" s="392">
        <f>-('5C1W_Willow'!AL30+'5C1W_Willow'!AO30)</f>
        <v>0</v>
      </c>
      <c r="Z30" s="392">
        <f>-('5C1Y_GEOPrep'!AL30+'5C1Y_GEOPrep'!AO30)</f>
        <v>0</v>
      </c>
      <c r="AA30" s="392">
        <f>-('5C1Z_LincolnPrep'!AL30+'5C1Z_LincolnPrep'!AO30)</f>
        <v>0</v>
      </c>
      <c r="AB30" s="392">
        <f>-('5C1AE_NobleMinds'!$AL30+'5C1AE_NobleMinds'!$AO30)</f>
        <v>0</v>
      </c>
      <c r="AC30" s="392">
        <f>-('5C1AF_JCFA-Laf'!$AL30+'5C1AF_JCFA-Laf'!$AO30)</f>
        <v>0</v>
      </c>
      <c r="AD30" s="392">
        <f>-('5C1AG_Collegiate'!$AL30+'5C1AG_Collegiate'!$AO30)</f>
        <v>0</v>
      </c>
      <c r="AE30" s="392">
        <f>-('5C1AI_Harmony'!$AL30+'5C1AI_Harmony'!$AO30)</f>
        <v>0</v>
      </c>
      <c r="AF30" s="392">
        <f>-('5C1AJ_Athlos'!$AL30+'5C1AJ_Athlos'!$AO30)</f>
        <v>0</v>
      </c>
      <c r="AG30" s="392">
        <f>-('5C1AK_NxtGen'!$AL30+'5C1AK_NxtGen'!$AO30)</f>
        <v>0</v>
      </c>
      <c r="AH30" s="392">
        <f>-('5C1AL_RedRiver'!$AL30+'5C1AL_RedRiver'!$AO30)</f>
        <v>0</v>
      </c>
      <c r="AI30" s="392">
        <f>-('5C1AM_Williams'!$AL30+'5C1AM_Williams'!$AO30)</f>
        <v>0</v>
      </c>
      <c r="AJ30" s="392">
        <f>-('5C1AN_StLandry'!$AL30+'5C1AN_StLandry'!$AO30)</f>
        <v>0</v>
      </c>
      <c r="AK30" s="392">
        <f>-('5C2_LAVCA'!AM30+'5C2_LAVCA'!AP30)</f>
        <v>-37221</v>
      </c>
      <c r="AL30" s="392">
        <f>-('5C3_UnvView'!AM30+'5C3_UnvView'!AP30)</f>
        <v>-163776</v>
      </c>
      <c r="AM30" s="393">
        <f t="shared" si="10"/>
        <v>-3023043</v>
      </c>
      <c r="AN30" s="394">
        <f t="shared" si="11"/>
        <v>9880261</v>
      </c>
    </row>
    <row r="31" spans="1:40" ht="15.6" customHeight="1" x14ac:dyDescent="0.2">
      <c r="A31" s="395">
        <v>25</v>
      </c>
      <c r="B31" s="396" t="s">
        <v>29</v>
      </c>
      <c r="C31" s="397">
        <f>'2_State Distrib and Adjs'!BE31</f>
        <v>12554825</v>
      </c>
      <c r="D31" s="397">
        <f>-'5A3_OJJ'!P31</f>
        <v>-1663</v>
      </c>
      <c r="E31" s="397"/>
      <c r="F31" s="397">
        <f>-('5C1A_Madison'!AL31+'5C1A_Madison'!AO31)</f>
        <v>0</v>
      </c>
      <c r="G31" s="397">
        <f>-('5C1B_DArbonne'!AL31+'5C1B_DArbonne'!AO31)</f>
        <v>-5344</v>
      </c>
      <c r="H31" s="397">
        <f>-('5C1C_IntlHigh'!AL31+'5C1C_IntlHigh'!AO31)</f>
        <v>0</v>
      </c>
      <c r="I31" s="397">
        <f>-('5C1D_NOMMA'!AL31+'5C1D_NOMMA'!AO31)</f>
        <v>0</v>
      </c>
      <c r="J31" s="397">
        <f>-('5C1E_LFNO'!AL31+'5C1E_LFNO'!AO31)</f>
        <v>0</v>
      </c>
      <c r="K31" s="397">
        <f>-('5C1F_LCCharter'!AL31+'5C1F_LCCharter'!AO31)</f>
        <v>0</v>
      </c>
      <c r="L31" s="397">
        <f>-('5C1G_JSClark'!AL31+'5C1G_JSClark'!AO31)</f>
        <v>0</v>
      </c>
      <c r="M31" s="397">
        <f>-('5C1H_Southwest'!AL31+'5C1H_Southwest'!AO31)</f>
        <v>0</v>
      </c>
      <c r="N31" s="397">
        <f>-('5C1I_LAKey'!AL31+'5C1I_LAKey'!AO31)</f>
        <v>0</v>
      </c>
      <c r="O31" s="397">
        <f>-('5C1J_JCFAEast'!AL31+'5C1J_JCFAEast'!AO31)</f>
        <v>0</v>
      </c>
      <c r="P31" s="397">
        <f>-('5C1M_GEOMidCity'!AL31+'5C1M_GEOMidCity'!AO31)</f>
        <v>0</v>
      </c>
      <c r="Q31" s="397">
        <f>-('5C1N_Delta'!AL31+'5C1N_Delta'!AO31)</f>
        <v>0</v>
      </c>
      <c r="R31" s="397">
        <f>-('5C1O_Impact'!AL31+'5C1O_Impact'!AO31)</f>
        <v>0</v>
      </c>
      <c r="S31" s="397">
        <f>-('5C1Q_Advantage'!AL31+'5C1Q_Advantage'!AO31)</f>
        <v>0</v>
      </c>
      <c r="T31" s="397">
        <f>-('5C1R_Iberville'!AL31+'5C1R_Iberville'!AO31)</f>
        <v>0</v>
      </c>
      <c r="U31" s="397">
        <f>-('5C1S_LCColPrep'!AL31+'5C1S_LCColPrep'!AO31)</f>
        <v>0</v>
      </c>
      <c r="V31" s="397">
        <f>-('5C1T_Northeast'!AL31+'5C1T_Northeast'!AO31)</f>
        <v>0</v>
      </c>
      <c r="W31" s="397">
        <f>-('5C1U_AcadianaRen'!AL31+'5C1U_AcadianaRen'!AO31)</f>
        <v>0</v>
      </c>
      <c r="X31" s="397">
        <f>-('5C1V_LafRen'!AL31+'5C1V_LafRen'!AO31)</f>
        <v>0</v>
      </c>
      <c r="Y31" s="397">
        <f>-('5C1W_Willow'!AL31+'5C1W_Willow'!AO31)</f>
        <v>0</v>
      </c>
      <c r="Z31" s="397">
        <f>-('5C1Y_GEOPrep'!AL31+'5C1Y_GEOPrep'!AO31)</f>
        <v>0</v>
      </c>
      <c r="AA31" s="397">
        <f>-('5C1Z_LincolnPrep'!AL31+'5C1Z_LincolnPrep'!AO31)</f>
        <v>-125584</v>
      </c>
      <c r="AB31" s="397">
        <f>-('5C1AE_NobleMinds'!$AL31+'5C1AE_NobleMinds'!$AO31)</f>
        <v>0</v>
      </c>
      <c r="AC31" s="397">
        <f>-('5C1AF_JCFA-Laf'!$AL31+'5C1AF_JCFA-Laf'!$AO31)</f>
        <v>0</v>
      </c>
      <c r="AD31" s="397">
        <f>-('5C1AG_Collegiate'!$AL31+'5C1AG_Collegiate'!$AO31)</f>
        <v>0</v>
      </c>
      <c r="AE31" s="686">
        <f>-('5C1AI_Harmony'!$AL31+'5C1AI_Harmony'!$AO31)</f>
        <v>0</v>
      </c>
      <c r="AF31" s="686">
        <f>-('5C1AJ_Athlos'!$AL31+'5C1AJ_Athlos'!$AO31)</f>
        <v>0</v>
      </c>
      <c r="AG31" s="925">
        <f>-('5C1AK_NxtGen'!$AL31+'5C1AK_NxtGen'!$AO31)</f>
        <v>0</v>
      </c>
      <c r="AH31" s="925">
        <f>-('5C1AL_RedRiver'!$AL31+'5C1AL_RedRiver'!$AO31)</f>
        <v>0</v>
      </c>
      <c r="AI31" s="1492">
        <f>-('5C1AM_Williams'!$AL31+'5C1AM_Williams'!$AO31)</f>
        <v>0</v>
      </c>
      <c r="AJ31" s="1492">
        <f>-('5C1AN_StLandry'!$AL31+'5C1AN_StLandry'!$AO31)</f>
        <v>0</v>
      </c>
      <c r="AK31" s="397">
        <f>-('5C2_LAVCA'!AM31+'5C2_LAVCA'!AP31)</f>
        <v>-76953</v>
      </c>
      <c r="AL31" s="397">
        <f>-('5C3_UnvView'!AM31+'5C3_UnvView'!AP31)</f>
        <v>-43287</v>
      </c>
      <c r="AM31" s="398">
        <f t="shared" si="10"/>
        <v>-252831</v>
      </c>
      <c r="AN31" s="399">
        <f t="shared" si="11"/>
        <v>12301994</v>
      </c>
    </row>
    <row r="32" spans="1:40" ht="15.6" customHeight="1" x14ac:dyDescent="0.2">
      <c r="A32" s="384">
        <v>26</v>
      </c>
      <c r="B32" s="385" t="s">
        <v>30</v>
      </c>
      <c r="C32" s="386">
        <f>'2_State Distrib and Adjs'!BE32</f>
        <v>240118799</v>
      </c>
      <c r="D32" s="386">
        <f>-'5A3_OJJ'!P32</f>
        <v>-23353</v>
      </c>
      <c r="E32" s="386"/>
      <c r="F32" s="386">
        <f>-('5C1A_Madison'!AL32+'5C1A_Madison'!AO32)</f>
        <v>0</v>
      </c>
      <c r="G32" s="386">
        <f>-('5C1B_DArbonne'!AL32+'5C1B_DArbonne'!AO32)</f>
        <v>0</v>
      </c>
      <c r="H32" s="386">
        <f>-('5C1C_IntlHigh'!AL32+'5C1C_IntlHigh'!AO32)</f>
        <v>-339250</v>
      </c>
      <c r="I32" s="386">
        <f>-('5C1D_NOMMA'!AL32+'5C1D_NOMMA'!AO32)</f>
        <v>-4674865</v>
      </c>
      <c r="J32" s="386">
        <f>-('5C1E_LFNO'!AL32+'5C1E_LFNO'!AO32)</f>
        <v>-1614094</v>
      </c>
      <c r="K32" s="386">
        <f>-('5C1F_LCCharter'!AL32+'5C1F_LCCharter'!AO32)</f>
        <v>0</v>
      </c>
      <c r="L32" s="386">
        <f>-('5C1G_JSClark'!AL32+'5C1G_JSClark'!AO32)</f>
        <v>0</v>
      </c>
      <c r="M32" s="386">
        <f>-('5C1H_Southwest'!AL32+'5C1H_Southwest'!AO32)</f>
        <v>0</v>
      </c>
      <c r="N32" s="386">
        <f>-('5C1I_LAKey'!AL32+'5C1I_LAKey'!AO32)</f>
        <v>0</v>
      </c>
      <c r="O32" s="386">
        <f>-('5C1J_JCFAEast'!AL32+'5C1J_JCFAEast'!AO32)</f>
        <v>-914790</v>
      </c>
      <c r="P32" s="386">
        <f>-('5C1M_GEOMidCity'!AL32+'5C1M_GEOMidCity'!AO32)</f>
        <v>0</v>
      </c>
      <c r="Q32" s="386">
        <f>-('5C1N_Delta'!AL32+'5C1N_Delta'!AO32)</f>
        <v>0</v>
      </c>
      <c r="R32" s="386">
        <f>-('5C1O_Impact'!AL32+'5C1O_Impact'!AO32)</f>
        <v>0</v>
      </c>
      <c r="S32" s="386">
        <f>-('5C1Q_Advantage'!AL32+'5C1Q_Advantage'!AO32)</f>
        <v>0</v>
      </c>
      <c r="T32" s="386">
        <f>-('5C1R_Iberville'!AL32+'5C1R_Iberville'!AO32)</f>
        <v>-71243</v>
      </c>
      <c r="U32" s="386">
        <f>-('5C1S_LCColPrep'!AL32+'5C1S_LCColPrep'!AO32)</f>
        <v>0</v>
      </c>
      <c r="V32" s="386">
        <f>-('5C1T_Northeast'!AL32+'5C1T_Northeast'!AO32)</f>
        <v>0</v>
      </c>
      <c r="W32" s="386">
        <f>-('5C1U_AcadianaRen'!AL32+'5C1U_AcadianaRen'!AO32)</f>
        <v>0</v>
      </c>
      <c r="X32" s="386">
        <f>-('5C1V_LafRen'!AL32+'5C1V_LafRen'!AO32)</f>
        <v>-33925</v>
      </c>
      <c r="Y32" s="386">
        <f>-('5C1W_Willow'!AL32+'5C1W_Willow'!AO32)</f>
        <v>0</v>
      </c>
      <c r="Z32" s="386">
        <f>-('5C1Y_GEOPrep'!AL32+'5C1Y_GEOPrep'!AO32)</f>
        <v>0</v>
      </c>
      <c r="AA32" s="387">
        <f>-('5C1Z_LincolnPrep'!AL32+'5C1Z_LincolnPrep'!AO32)</f>
        <v>0</v>
      </c>
      <c r="AB32" s="387">
        <f>-('5C1AE_NobleMinds'!$AL32+'5C1AE_NobleMinds'!$AO32)</f>
        <v>-122130</v>
      </c>
      <c r="AC32" s="387">
        <f>-('5C1AF_JCFA-Laf'!$AL32+'5C1AF_JCFA-Laf'!$AO32)</f>
        <v>0</v>
      </c>
      <c r="AD32" s="387">
        <f>-('5C1AG_Collegiate'!$AL32+'5C1AG_Collegiate'!$AO32)</f>
        <v>0</v>
      </c>
      <c r="AE32" s="685">
        <f>-('5C1AI_Harmony'!$AL32+'5C1AI_Harmony'!$AO32)</f>
        <v>-125522</v>
      </c>
      <c r="AF32" s="685">
        <f>-('5C1AJ_Athlos'!$AL32+'5C1AJ_Athlos'!$AO32)</f>
        <v>-7124250</v>
      </c>
      <c r="AG32" s="685">
        <f>-('5C1AK_NxtGen'!$AL32+'5C1AK_NxtGen'!$AO32)</f>
        <v>0</v>
      </c>
      <c r="AH32" s="685">
        <f>-('5C1AL_RedRiver'!$AL32+'5C1AL_RedRiver'!$AO32)</f>
        <v>0</v>
      </c>
      <c r="AI32" s="1491">
        <f>-('5C1AM_Williams'!$AL32+'5C1AM_Williams'!$AO32)</f>
        <v>0</v>
      </c>
      <c r="AJ32" s="1491">
        <f>-('5C1AN_StLandry'!$AL32+'5C1AN_StLandry'!$AO32)</f>
        <v>0</v>
      </c>
      <c r="AK32" s="386">
        <f>-('5C2_LAVCA'!AM32+'5C2_LAVCA'!AP32)</f>
        <v>-1117490</v>
      </c>
      <c r="AL32" s="386">
        <f>-('5C3_UnvView'!AM32+'5C3_UnvView'!AP32)</f>
        <v>-1798365</v>
      </c>
      <c r="AM32" s="388">
        <f t="shared" si="10"/>
        <v>-17959277</v>
      </c>
      <c r="AN32" s="389">
        <f t="shared" si="11"/>
        <v>222159522</v>
      </c>
    </row>
    <row r="33" spans="1:40" ht="15.6" customHeight="1" x14ac:dyDescent="0.2">
      <c r="A33" s="390">
        <v>27</v>
      </c>
      <c r="B33" s="391" t="s">
        <v>31</v>
      </c>
      <c r="C33" s="392">
        <f>'2_State Distrib and Adjs'!BE33</f>
        <v>36865087</v>
      </c>
      <c r="D33" s="392">
        <f>-'5A3_OJJ'!P33</f>
        <v>-5334</v>
      </c>
      <c r="E33" s="392"/>
      <c r="F33" s="392">
        <f>-('5C1A_Madison'!AL33+'5C1A_Madison'!AO33)</f>
        <v>0</v>
      </c>
      <c r="G33" s="392">
        <f>-('5C1B_DArbonne'!AL33+'5C1B_DArbonne'!AO33)</f>
        <v>0</v>
      </c>
      <c r="H33" s="392">
        <f>-('5C1C_IntlHigh'!AL33+'5C1C_IntlHigh'!AO33)</f>
        <v>0</v>
      </c>
      <c r="I33" s="392">
        <f>-('5C1D_NOMMA'!AL33+'5C1D_NOMMA'!AO33)</f>
        <v>0</v>
      </c>
      <c r="J33" s="392">
        <f>-('5C1E_LFNO'!AL33+'5C1E_LFNO'!AO33)</f>
        <v>0</v>
      </c>
      <c r="K33" s="392">
        <f>-('5C1F_LCCharter'!AL33+'5C1F_LCCharter'!AO33)</f>
        <v>-16342</v>
      </c>
      <c r="L33" s="392">
        <f>-('5C1G_JSClark'!AL33+'5C1G_JSClark'!AO33)</f>
        <v>0</v>
      </c>
      <c r="M33" s="392">
        <f>-('5C1H_Southwest'!AL33+'5C1H_Southwest'!AO33)</f>
        <v>-4669</v>
      </c>
      <c r="N33" s="392">
        <f>-('5C1I_LAKey'!AL33+'5C1I_LAKey'!AO33)</f>
        <v>-4669</v>
      </c>
      <c r="O33" s="392">
        <f>-('5C1J_JCFAEast'!AL33+'5C1J_JCFAEast'!AO33)</f>
        <v>0</v>
      </c>
      <c r="P33" s="392">
        <f>-('5C1M_GEOMidCity'!AL33+'5C1M_GEOMidCity'!AO33)</f>
        <v>0</v>
      </c>
      <c r="Q33" s="392">
        <f>-('5C1N_Delta'!AL33+'5C1N_Delta'!AO33)</f>
        <v>0</v>
      </c>
      <c r="R33" s="392">
        <f>-('5C1O_Impact'!AL33+'5C1O_Impact'!AO33)</f>
        <v>0</v>
      </c>
      <c r="S33" s="392">
        <f>-('5C1Q_Advantage'!AL33+'5C1Q_Advantage'!AO33)</f>
        <v>0</v>
      </c>
      <c r="T33" s="392">
        <f>-('5C1R_Iberville'!AL33+'5C1R_Iberville'!AO33)</f>
        <v>0</v>
      </c>
      <c r="U33" s="392">
        <f>-('5C1S_LCColPrep'!AL33+'5C1S_LCColPrep'!AO33)</f>
        <v>0</v>
      </c>
      <c r="V33" s="392">
        <f>-('5C1T_Northeast'!AL33+'5C1T_Northeast'!AO33)</f>
        <v>0</v>
      </c>
      <c r="W33" s="392">
        <f>-('5C1U_AcadianaRen'!AL33+'5C1U_AcadianaRen'!AO33)</f>
        <v>0</v>
      </c>
      <c r="X33" s="392">
        <f>-('5C1V_LafRen'!AL33+'5C1V_LafRen'!AO33)</f>
        <v>0</v>
      </c>
      <c r="Y33" s="392">
        <f>-('5C1W_Willow'!AL33+'5C1W_Willow'!AO33)</f>
        <v>0</v>
      </c>
      <c r="Z33" s="392">
        <f>-('5C1Y_GEOPrep'!AL33+'5C1Y_GEOPrep'!AO33)</f>
        <v>0</v>
      </c>
      <c r="AA33" s="392">
        <f>-('5C1Z_LincolnPrep'!AL33+'5C1Z_LincolnPrep'!AO33)</f>
        <v>0</v>
      </c>
      <c r="AB33" s="392">
        <f>-('5C1AE_NobleMinds'!$AL33+'5C1AE_NobleMinds'!$AO33)</f>
        <v>0</v>
      </c>
      <c r="AC33" s="392">
        <f>-('5C1AF_JCFA-Laf'!$AL33+'5C1AF_JCFA-Laf'!$AO33)</f>
        <v>0</v>
      </c>
      <c r="AD33" s="392">
        <f>-('5C1AG_Collegiate'!$AL33+'5C1AG_Collegiate'!$AO33)</f>
        <v>0</v>
      </c>
      <c r="AE33" s="392">
        <f>-('5C1AI_Harmony'!$AL33+'5C1AI_Harmony'!$AO33)</f>
        <v>0</v>
      </c>
      <c r="AF33" s="392">
        <f>-('5C1AJ_Athlos'!$AL33+'5C1AJ_Athlos'!$AO33)</f>
        <v>0</v>
      </c>
      <c r="AG33" s="392">
        <f>-('5C1AK_NxtGen'!$AL33+'5C1AK_NxtGen'!$AO33)</f>
        <v>0</v>
      </c>
      <c r="AH33" s="392">
        <f>-('5C1AL_RedRiver'!$AL33+'5C1AL_RedRiver'!$AO33)</f>
        <v>0</v>
      </c>
      <c r="AI33" s="392">
        <f>-('5C1AM_Williams'!$AL33+'5C1AM_Williams'!$AO33)</f>
        <v>0</v>
      </c>
      <c r="AJ33" s="392">
        <f>-('5C1AN_StLandry'!$AL33+'5C1AN_StLandry'!$AO33)</f>
        <v>0</v>
      </c>
      <c r="AK33" s="392">
        <f>-('5C2_LAVCA'!AM33+'5C2_LAVCA'!AP33)</f>
        <v>-44122</v>
      </c>
      <c r="AL33" s="392">
        <f>-('5C3_UnvView'!AM33+'5C3_UnvView'!AP33)</f>
        <v>-81941</v>
      </c>
      <c r="AM33" s="393">
        <f t="shared" si="10"/>
        <v>-157077</v>
      </c>
      <c r="AN33" s="394">
        <f t="shared" si="11"/>
        <v>36708010</v>
      </c>
    </row>
    <row r="34" spans="1:40" ht="15.6" customHeight="1" x14ac:dyDescent="0.2">
      <c r="A34" s="390">
        <v>28</v>
      </c>
      <c r="B34" s="391" t="s">
        <v>32</v>
      </c>
      <c r="C34" s="392">
        <f>'2_State Distrib and Adjs'!BE34</f>
        <v>149451634</v>
      </c>
      <c r="D34" s="392">
        <f>-'5A3_OJJ'!P34</f>
        <v>-39532</v>
      </c>
      <c r="E34" s="392"/>
      <c r="F34" s="392">
        <f>-('5C1A_Madison'!AL34+'5C1A_Madison'!AO34)</f>
        <v>0</v>
      </c>
      <c r="G34" s="392">
        <f>-('5C1B_DArbonne'!AL34+'5C1B_DArbonne'!AO34)</f>
        <v>0</v>
      </c>
      <c r="H34" s="392">
        <f>-('5C1C_IntlHigh'!AL34+'5C1C_IntlHigh'!AO34)</f>
        <v>0</v>
      </c>
      <c r="I34" s="392">
        <f>-('5C1D_NOMMA'!AL34+'5C1D_NOMMA'!AO34)</f>
        <v>0</v>
      </c>
      <c r="J34" s="392">
        <f>-('5C1E_LFNO'!AL34+'5C1E_LFNO'!AO34)</f>
        <v>0</v>
      </c>
      <c r="K34" s="392">
        <f>-('5C1F_LCCharter'!AL34+'5C1F_LCCharter'!AO34)</f>
        <v>-3107</v>
      </c>
      <c r="L34" s="392">
        <f>-('5C1G_JSClark'!AL34+'5C1G_JSClark'!AO34)</f>
        <v>-6215</v>
      </c>
      <c r="M34" s="392">
        <f>-('5C1H_Southwest'!AL34+'5C1H_Southwest'!AO34)</f>
        <v>0</v>
      </c>
      <c r="N34" s="392">
        <f>-('5C1I_LAKey'!AL34+'5C1I_LAKey'!AO34)</f>
        <v>-6215</v>
      </c>
      <c r="O34" s="392">
        <f>-('5C1J_JCFAEast'!AL34+'5C1J_JCFAEast'!AO34)</f>
        <v>0</v>
      </c>
      <c r="P34" s="392">
        <f>-('5C1M_GEOMidCity'!AL34+'5C1M_GEOMidCity'!AO34)</f>
        <v>0</v>
      </c>
      <c r="Q34" s="392">
        <f>-('5C1N_Delta'!AL34+'5C1N_Delta'!AO34)</f>
        <v>0</v>
      </c>
      <c r="R34" s="392">
        <f>-('5C1O_Impact'!AL34+'5C1O_Impact'!AO34)</f>
        <v>0</v>
      </c>
      <c r="S34" s="392">
        <f>-('5C1Q_Advantage'!AL34+'5C1Q_Advantage'!AO34)</f>
        <v>-6215</v>
      </c>
      <c r="T34" s="392">
        <f>-('5C1R_Iberville'!AL34+'5C1R_Iberville'!AO34)</f>
        <v>-43505</v>
      </c>
      <c r="U34" s="392">
        <f>-('5C1S_LCColPrep'!AL34+'5C1S_LCColPrep'!AO34)</f>
        <v>0</v>
      </c>
      <c r="V34" s="392">
        <f>-('5C1T_Northeast'!AL34+'5C1T_Northeast'!AO34)</f>
        <v>0</v>
      </c>
      <c r="W34" s="392">
        <f>-('5C1U_AcadianaRen'!AL34+'5C1U_AcadianaRen'!AO34)</f>
        <v>-8380927</v>
      </c>
      <c r="X34" s="392">
        <f>-('5C1V_LafRen'!AL34+'5C1V_LafRen'!AO34)</f>
        <v>-5577535</v>
      </c>
      <c r="Y34" s="392">
        <f>-('5C1W_Willow'!AL34+'5C1W_Willow'!AO34)</f>
        <v>-3697925</v>
      </c>
      <c r="Z34" s="392">
        <f>-('5C1Y_GEOPrep'!AL34+'5C1Y_GEOPrep'!AO34)</f>
        <v>0</v>
      </c>
      <c r="AA34" s="392">
        <f>-('5C1Z_LincolnPrep'!AL34+'5C1Z_LincolnPrep'!AO34)</f>
        <v>0</v>
      </c>
      <c r="AB34" s="392">
        <f>-('5C1AE_NobleMinds'!$AL34+'5C1AE_NobleMinds'!$AO34)</f>
        <v>0</v>
      </c>
      <c r="AC34" s="392">
        <f>-('5C1AF_JCFA-Laf'!$AL34+'5C1AF_JCFA-Laf'!$AO34)</f>
        <v>-366685</v>
      </c>
      <c r="AD34" s="392">
        <f>-('5C1AG_Collegiate'!$AL34+'5C1AG_Collegiate'!$AO34)</f>
        <v>0</v>
      </c>
      <c r="AE34" s="392">
        <f>-('5C1AI_Harmony'!$AL34+'5C1AI_Harmony'!$AO34)</f>
        <v>0</v>
      </c>
      <c r="AF34" s="392">
        <f>-('5C1AJ_Athlos'!$AL34+'5C1AJ_Athlos'!$AO34)</f>
        <v>0</v>
      </c>
      <c r="AG34" s="392">
        <f>-('5C1AK_NxtGen'!$AL34+'5C1AK_NxtGen'!$AO34)</f>
        <v>0</v>
      </c>
      <c r="AH34" s="392">
        <f>-('5C1AL_RedRiver'!$AL34+'5C1AL_RedRiver'!$AO34)</f>
        <v>0</v>
      </c>
      <c r="AI34" s="392">
        <f>-('5C1AM_Williams'!$AL34+'5C1AM_Williams'!$AO34)</f>
        <v>-18645</v>
      </c>
      <c r="AJ34" s="392">
        <f>-('5C1AN_StLandry'!$AL34+'5C1AN_StLandry'!$AO34)</f>
        <v>-6215</v>
      </c>
      <c r="AK34" s="392">
        <f>-('5C2_LAVCA'!AM34+'5C2_LAVCA'!AP34)</f>
        <v>-422310</v>
      </c>
      <c r="AL34" s="392">
        <f>-('5C3_UnvView'!AM34+'5C3_UnvView'!AP34)</f>
        <v>-755316</v>
      </c>
      <c r="AM34" s="393">
        <f t="shared" si="10"/>
        <v>-19330347</v>
      </c>
      <c r="AN34" s="394">
        <f t="shared" si="11"/>
        <v>130121287</v>
      </c>
    </row>
    <row r="35" spans="1:40" ht="15.6" customHeight="1" x14ac:dyDescent="0.2">
      <c r="A35" s="390">
        <v>29</v>
      </c>
      <c r="B35" s="391" t="s">
        <v>33</v>
      </c>
      <c r="C35" s="392">
        <f>'2_State Distrib and Adjs'!BE35</f>
        <v>75174467</v>
      </c>
      <c r="D35" s="392">
        <f>-'5A3_OJJ'!P35</f>
        <v>-8236</v>
      </c>
      <c r="E35" s="392"/>
      <c r="F35" s="392">
        <f>-('5C1A_Madison'!AL35+'5C1A_Madison'!AO35)</f>
        <v>0</v>
      </c>
      <c r="G35" s="392">
        <f>-('5C1B_DArbonne'!AL35+'5C1B_DArbonne'!AO35)</f>
        <v>0</v>
      </c>
      <c r="H35" s="392">
        <f>-('5C1C_IntlHigh'!AL35+'5C1C_IntlHigh'!AO35)</f>
        <v>0</v>
      </c>
      <c r="I35" s="392">
        <f>-('5C1D_NOMMA'!AL35+'5C1D_NOMMA'!AO35)</f>
        <v>0</v>
      </c>
      <c r="J35" s="392">
        <f>-('5C1E_LFNO'!AL35+'5C1E_LFNO'!AO35)</f>
        <v>0</v>
      </c>
      <c r="K35" s="392">
        <f>-('5C1F_LCCharter'!AL35+'5C1F_LCCharter'!AO35)</f>
        <v>0</v>
      </c>
      <c r="L35" s="392">
        <f>-('5C1G_JSClark'!AL35+'5C1G_JSClark'!AO35)</f>
        <v>0</v>
      </c>
      <c r="M35" s="392">
        <f>-('5C1H_Southwest'!AL35+'5C1H_Southwest'!AO35)</f>
        <v>-11198</v>
      </c>
      <c r="N35" s="392">
        <f>-('5C1I_LAKey'!AL35+'5C1I_LAKey'!AO35)</f>
        <v>0</v>
      </c>
      <c r="O35" s="392">
        <f>-('5C1J_JCFAEast'!AL35+'5C1J_JCFAEast'!AO35)</f>
        <v>0</v>
      </c>
      <c r="P35" s="392">
        <f>-('5C1M_GEOMidCity'!AL35+'5C1M_GEOMidCity'!AO35)</f>
        <v>0</v>
      </c>
      <c r="Q35" s="392">
        <f>-('5C1N_Delta'!AL35+'5C1N_Delta'!AO35)</f>
        <v>0</v>
      </c>
      <c r="R35" s="392">
        <f>-('5C1O_Impact'!AL35+'5C1O_Impact'!AO35)</f>
        <v>0</v>
      </c>
      <c r="S35" s="392">
        <f>-('5C1Q_Advantage'!AL35+'5C1Q_Advantage'!AO35)</f>
        <v>0</v>
      </c>
      <c r="T35" s="392">
        <f>-('5C1R_Iberville'!AL35+'5C1R_Iberville'!AO35)</f>
        <v>-358336</v>
      </c>
      <c r="U35" s="392">
        <f>-('5C1S_LCColPrep'!AL35+'5C1S_LCColPrep'!AO35)</f>
        <v>0</v>
      </c>
      <c r="V35" s="392">
        <f>-('5C1T_Northeast'!AL35+'5C1T_Northeast'!AO35)</f>
        <v>0</v>
      </c>
      <c r="W35" s="392">
        <f>-('5C1U_AcadianaRen'!AL35+'5C1U_AcadianaRen'!AO35)</f>
        <v>-11198</v>
      </c>
      <c r="X35" s="392">
        <f>-('5C1V_LafRen'!AL35+'5C1V_LafRen'!AO35)</f>
        <v>-13997</v>
      </c>
      <c r="Y35" s="392">
        <f>-('5C1W_Willow'!AL35+'5C1W_Willow'!AO35)</f>
        <v>0</v>
      </c>
      <c r="Z35" s="392">
        <f>-('5C1Y_GEOPrep'!AL35+'5C1Y_GEOPrep'!AO35)</f>
        <v>0</v>
      </c>
      <c r="AA35" s="392">
        <f>-('5C1Z_LincolnPrep'!AL35+'5C1Z_LincolnPrep'!AO35)</f>
        <v>0</v>
      </c>
      <c r="AB35" s="392">
        <f>-('5C1AE_NobleMinds'!$AL35+'5C1AE_NobleMinds'!$AO35)</f>
        <v>0</v>
      </c>
      <c r="AC35" s="392">
        <f>-('5C1AF_JCFA-Laf'!$AL35+'5C1AF_JCFA-Laf'!$AO35)</f>
        <v>0</v>
      </c>
      <c r="AD35" s="392">
        <f>-('5C1AG_Collegiate'!$AL35+'5C1AG_Collegiate'!$AO35)</f>
        <v>0</v>
      </c>
      <c r="AE35" s="392">
        <f>-('5C1AI_Harmony'!$AL35+'5C1AI_Harmony'!$AO35)</f>
        <v>0</v>
      </c>
      <c r="AF35" s="392">
        <f>-('5C1AJ_Athlos'!$AL35+'5C1AJ_Athlos'!$AO35)</f>
        <v>0</v>
      </c>
      <c r="AG35" s="392">
        <f>-('5C1AK_NxtGen'!$AL35+'5C1AK_NxtGen'!$AO35)</f>
        <v>0</v>
      </c>
      <c r="AH35" s="392">
        <f>-('5C1AL_RedRiver'!$AL35+'5C1AL_RedRiver'!$AO35)</f>
        <v>0</v>
      </c>
      <c r="AI35" s="392">
        <f>-('5C1AM_Williams'!$AL35+'5C1AM_Williams'!$AO35)</f>
        <v>0</v>
      </c>
      <c r="AJ35" s="392">
        <f>-('5C1AN_StLandry'!$AL35+'5C1AN_StLandry'!$AO35)</f>
        <v>0</v>
      </c>
      <c r="AK35" s="392">
        <f>-('5C2_LAVCA'!AM35+'5C2_LAVCA'!AP35)</f>
        <v>-118418</v>
      </c>
      <c r="AL35" s="392">
        <f>-('5C3_UnvView'!AM35+'5C3_UnvView'!AP35)</f>
        <v>-317464</v>
      </c>
      <c r="AM35" s="393">
        <f t="shared" si="10"/>
        <v>-838847</v>
      </c>
      <c r="AN35" s="394">
        <f t="shared" si="11"/>
        <v>74335620</v>
      </c>
    </row>
    <row r="36" spans="1:40" ht="15.6" customHeight="1" x14ac:dyDescent="0.2">
      <c r="A36" s="395">
        <v>30</v>
      </c>
      <c r="B36" s="396" t="s">
        <v>34</v>
      </c>
      <c r="C36" s="397">
        <f>'2_State Distrib and Adjs'!BE36</f>
        <v>17319394</v>
      </c>
      <c r="D36" s="397">
        <f>-'5A3_OJJ'!P36</f>
        <v>0</v>
      </c>
      <c r="E36" s="397"/>
      <c r="F36" s="397">
        <f>-('5C1A_Madison'!AL36+'5C1A_Madison'!AO36)</f>
        <v>0</v>
      </c>
      <c r="G36" s="397">
        <f>-('5C1B_DArbonne'!AL36+'5C1B_DArbonne'!AO36)</f>
        <v>0</v>
      </c>
      <c r="H36" s="397">
        <f>-('5C1C_IntlHigh'!AL36+'5C1C_IntlHigh'!AO36)</f>
        <v>0</v>
      </c>
      <c r="I36" s="397">
        <f>-('5C1D_NOMMA'!AL36+'5C1D_NOMMA'!AO36)</f>
        <v>0</v>
      </c>
      <c r="J36" s="397">
        <f>-('5C1E_LFNO'!AL36+'5C1E_LFNO'!AO36)</f>
        <v>0</v>
      </c>
      <c r="K36" s="397">
        <f>-('5C1F_LCCharter'!AL36+'5C1F_LCCharter'!AO36)</f>
        <v>0</v>
      </c>
      <c r="L36" s="397">
        <f>-('5C1G_JSClark'!AL36+'5C1G_JSClark'!AO36)</f>
        <v>0</v>
      </c>
      <c r="M36" s="397">
        <f>-('5C1H_Southwest'!AL36+'5C1H_Southwest'!AO36)</f>
        <v>0</v>
      </c>
      <c r="N36" s="397">
        <f>-('5C1I_LAKey'!AL36+'5C1I_LAKey'!AO36)</f>
        <v>0</v>
      </c>
      <c r="O36" s="397">
        <f>-('5C1J_JCFAEast'!AL36+'5C1J_JCFAEast'!AO36)</f>
        <v>0</v>
      </c>
      <c r="P36" s="397">
        <f>-('5C1M_GEOMidCity'!AL36+'5C1M_GEOMidCity'!AO36)</f>
        <v>0</v>
      </c>
      <c r="Q36" s="397">
        <f>-('5C1N_Delta'!AL36+'5C1N_Delta'!AO36)</f>
        <v>-2420</v>
      </c>
      <c r="R36" s="397">
        <f>-('5C1O_Impact'!AL36+'5C1O_Impact'!AO36)</f>
        <v>0</v>
      </c>
      <c r="S36" s="397">
        <f>-('5C1Q_Advantage'!AL36+'5C1Q_Advantage'!AO36)</f>
        <v>0</v>
      </c>
      <c r="T36" s="397">
        <f>-('5C1R_Iberville'!AL36+'5C1R_Iberville'!AO36)</f>
        <v>0</v>
      </c>
      <c r="U36" s="397">
        <f>-('5C1S_LCColPrep'!AL36+'5C1S_LCColPrep'!AO36)</f>
        <v>0</v>
      </c>
      <c r="V36" s="397">
        <f>-('5C1T_Northeast'!AL36+'5C1T_Northeast'!AO36)</f>
        <v>0</v>
      </c>
      <c r="W36" s="397">
        <f>-('5C1U_AcadianaRen'!AL36+'5C1U_AcadianaRen'!AO36)</f>
        <v>0</v>
      </c>
      <c r="X36" s="397">
        <f>-('5C1V_LafRen'!AL36+'5C1V_LafRen'!AO36)</f>
        <v>0</v>
      </c>
      <c r="Y36" s="397">
        <f>-('5C1W_Willow'!AL36+'5C1W_Willow'!AO36)</f>
        <v>0</v>
      </c>
      <c r="Z36" s="397">
        <f>-('5C1Y_GEOPrep'!AL36+'5C1Y_GEOPrep'!AO36)</f>
        <v>0</v>
      </c>
      <c r="AA36" s="397">
        <f>-('5C1Z_LincolnPrep'!AL36+'5C1Z_LincolnPrep'!AO36)</f>
        <v>0</v>
      </c>
      <c r="AB36" s="397">
        <f>-('5C1AE_NobleMinds'!$AL36+'5C1AE_NobleMinds'!$AO36)</f>
        <v>0</v>
      </c>
      <c r="AC36" s="397">
        <f>-('5C1AF_JCFA-Laf'!$AL36+'5C1AF_JCFA-Laf'!$AO36)</f>
        <v>0</v>
      </c>
      <c r="AD36" s="397">
        <f>-('5C1AG_Collegiate'!$AL36+'5C1AG_Collegiate'!$AO36)</f>
        <v>0</v>
      </c>
      <c r="AE36" s="686">
        <f>-('5C1AI_Harmony'!$AL36+'5C1AI_Harmony'!$AO36)</f>
        <v>0</v>
      </c>
      <c r="AF36" s="686">
        <f>-('5C1AJ_Athlos'!$AL36+'5C1AJ_Athlos'!$AO36)</f>
        <v>0</v>
      </c>
      <c r="AG36" s="925">
        <f>-('5C1AK_NxtGen'!$AL36+'5C1AK_NxtGen'!$AO36)</f>
        <v>0</v>
      </c>
      <c r="AH36" s="925">
        <f>-('5C1AL_RedRiver'!$AL36+'5C1AL_RedRiver'!$AO36)</f>
        <v>0</v>
      </c>
      <c r="AI36" s="1492">
        <f>-('5C1AM_Williams'!$AL36+'5C1AM_Williams'!$AO36)</f>
        <v>0</v>
      </c>
      <c r="AJ36" s="1492">
        <f>-('5C1AN_StLandry'!$AL36+'5C1AN_StLandry'!$AO36)</f>
        <v>0</v>
      </c>
      <c r="AK36" s="397">
        <f>-('5C2_LAVCA'!AM36+'5C2_LAVCA'!AP36)</f>
        <v>-6470</v>
      </c>
      <c r="AL36" s="397">
        <f>-('5C3_UnvView'!AM36+'5C3_UnvView'!AP36)</f>
        <v>-78408</v>
      </c>
      <c r="AM36" s="398">
        <f t="shared" si="10"/>
        <v>-87298</v>
      </c>
      <c r="AN36" s="399">
        <f t="shared" si="11"/>
        <v>17232096</v>
      </c>
    </row>
    <row r="37" spans="1:40" ht="15.6" customHeight="1" x14ac:dyDescent="0.2">
      <c r="A37" s="384">
        <v>31</v>
      </c>
      <c r="B37" s="385" t="s">
        <v>35</v>
      </c>
      <c r="C37" s="386">
        <f>'2_State Distrib and Adjs'!BE37</f>
        <v>32286533</v>
      </c>
      <c r="D37" s="386">
        <f>-'5A3_OJJ'!P37</f>
        <v>-678</v>
      </c>
      <c r="E37" s="386"/>
      <c r="F37" s="386">
        <f>-('5C1A_Madison'!AL37+'5C1A_Madison'!AO37)</f>
        <v>0</v>
      </c>
      <c r="G37" s="386">
        <f>-('5C1B_DArbonne'!AL37+'5C1B_DArbonne'!AO37)</f>
        <v>-437593</v>
      </c>
      <c r="H37" s="386">
        <f>-('5C1C_IntlHigh'!AL37+'5C1C_IntlHigh'!AO37)</f>
        <v>0</v>
      </c>
      <c r="I37" s="386">
        <f>-('5C1D_NOMMA'!AL37+'5C1D_NOMMA'!AO37)</f>
        <v>0</v>
      </c>
      <c r="J37" s="386">
        <f>-('5C1E_LFNO'!AL37+'5C1E_LFNO'!AO37)</f>
        <v>0</v>
      </c>
      <c r="K37" s="386">
        <f>-('5C1F_LCCharter'!AL37+'5C1F_LCCharter'!AO37)</f>
        <v>0</v>
      </c>
      <c r="L37" s="386">
        <f>-('5C1G_JSClark'!AL37+'5C1G_JSClark'!AO37)</f>
        <v>0</v>
      </c>
      <c r="M37" s="386">
        <f>-('5C1H_Southwest'!AL37+'5C1H_Southwest'!AO37)</f>
        <v>0</v>
      </c>
      <c r="N37" s="386">
        <f>-('5C1I_LAKey'!AL37+'5C1I_LAKey'!AO37)</f>
        <v>0</v>
      </c>
      <c r="O37" s="386">
        <f>-('5C1J_JCFAEast'!AL37+'5C1J_JCFAEast'!AO37)</f>
        <v>0</v>
      </c>
      <c r="P37" s="386">
        <f>-('5C1M_GEOMidCity'!AL37+'5C1M_GEOMidCity'!AO37)</f>
        <v>0</v>
      </c>
      <c r="Q37" s="386">
        <f>-('5C1N_Delta'!AL37+'5C1N_Delta'!AO37)</f>
        <v>0</v>
      </c>
      <c r="R37" s="386">
        <f>-('5C1O_Impact'!AL37+'5C1O_Impact'!AO37)</f>
        <v>0</v>
      </c>
      <c r="S37" s="386">
        <f>-('5C1Q_Advantage'!AL37+'5C1Q_Advantage'!AO37)</f>
        <v>0</v>
      </c>
      <c r="T37" s="386">
        <f>-('5C1R_Iberville'!AL37+'5C1R_Iberville'!AO37)</f>
        <v>0</v>
      </c>
      <c r="U37" s="386">
        <f>-('5C1S_LCColPrep'!AL37+'5C1S_LCColPrep'!AO37)</f>
        <v>0</v>
      </c>
      <c r="V37" s="386">
        <f>-('5C1T_Northeast'!AL37+'5C1T_Northeast'!AO37)</f>
        <v>-46470</v>
      </c>
      <c r="W37" s="386">
        <f>-('5C1U_AcadianaRen'!AL37+'5C1U_AcadianaRen'!AO37)</f>
        <v>0</v>
      </c>
      <c r="X37" s="386">
        <f>-('5C1V_LafRen'!AL37+'5C1V_LafRen'!AO37)</f>
        <v>0</v>
      </c>
      <c r="Y37" s="386">
        <f>-('5C1W_Willow'!AL37+'5C1W_Willow'!AO37)</f>
        <v>0</v>
      </c>
      <c r="Z37" s="386">
        <f>-('5C1Y_GEOPrep'!AL37+'5C1Y_GEOPrep'!AO37)</f>
        <v>0</v>
      </c>
      <c r="AA37" s="387">
        <f>-('5C1Z_LincolnPrep'!AL37+'5C1Z_LincolnPrep'!AO37)</f>
        <v>-3748580</v>
      </c>
      <c r="AB37" s="387">
        <f>-('5C1AE_NobleMinds'!$AL37+'5C1AE_NobleMinds'!$AO37)</f>
        <v>0</v>
      </c>
      <c r="AC37" s="387">
        <f>-('5C1AF_JCFA-Laf'!$AL37+'5C1AF_JCFA-Laf'!$AO37)</f>
        <v>0</v>
      </c>
      <c r="AD37" s="387">
        <f>-('5C1AG_Collegiate'!$AL37+'5C1AG_Collegiate'!$AO37)</f>
        <v>0</v>
      </c>
      <c r="AE37" s="685">
        <f>-('5C1AI_Harmony'!$AL37+'5C1AI_Harmony'!$AO37)</f>
        <v>0</v>
      </c>
      <c r="AF37" s="685">
        <f>-('5C1AJ_Athlos'!$AL37+'5C1AJ_Athlos'!$AO37)</f>
        <v>0</v>
      </c>
      <c r="AG37" s="685">
        <f>-('5C1AK_NxtGen'!$AL37+'5C1AK_NxtGen'!$AO37)</f>
        <v>0</v>
      </c>
      <c r="AH37" s="685">
        <f>-('5C1AL_RedRiver'!$AL37+'5C1AL_RedRiver'!$AO37)</f>
        <v>0</v>
      </c>
      <c r="AI37" s="1491">
        <f>-('5C1AM_Williams'!$AL37+'5C1AM_Williams'!$AO37)</f>
        <v>0</v>
      </c>
      <c r="AJ37" s="1491">
        <f>-('5C1AN_StLandry'!$AL37+'5C1AN_StLandry'!$AO37)</f>
        <v>0</v>
      </c>
      <c r="AK37" s="386">
        <f>-('5C2_LAVCA'!AM37+'5C2_LAVCA'!AP37)</f>
        <v>-146381</v>
      </c>
      <c r="AL37" s="386">
        <f>-('5C3_UnvView'!AM37+'5C3_UnvView'!AP37)</f>
        <v>-90617</v>
      </c>
      <c r="AM37" s="388">
        <f t="shared" si="10"/>
        <v>-4470319</v>
      </c>
      <c r="AN37" s="389">
        <f t="shared" si="11"/>
        <v>27816214</v>
      </c>
    </row>
    <row r="38" spans="1:40" ht="15.6" customHeight="1" x14ac:dyDescent="0.2">
      <c r="A38" s="390">
        <v>32</v>
      </c>
      <c r="B38" s="391" t="s">
        <v>36</v>
      </c>
      <c r="C38" s="392">
        <f>'2_State Distrib and Adjs'!BE38</f>
        <v>181269747</v>
      </c>
      <c r="D38" s="392">
        <f>-'5A3_OJJ'!P38</f>
        <v>0</v>
      </c>
      <c r="E38" s="392"/>
      <c r="F38" s="392">
        <f>-('5C1A_Madison'!AL38+'5C1A_Madison'!AO38)</f>
        <v>-45220</v>
      </c>
      <c r="G38" s="392">
        <f>-('5C1B_DArbonne'!AL38+'5C1B_DArbonne'!AO38)</f>
        <v>0</v>
      </c>
      <c r="H38" s="392">
        <f>-('5C1C_IntlHigh'!AL38+'5C1C_IntlHigh'!AO38)</f>
        <v>0</v>
      </c>
      <c r="I38" s="392">
        <f>-('5C1D_NOMMA'!AL38+'5C1D_NOMMA'!AO38)</f>
        <v>0</v>
      </c>
      <c r="J38" s="392">
        <f>-('5C1E_LFNO'!AL38+'5C1E_LFNO'!AO38)</f>
        <v>0</v>
      </c>
      <c r="K38" s="392">
        <f>-('5C1F_LCCharter'!AL38+'5C1F_LCCharter'!AO38)</f>
        <v>0</v>
      </c>
      <c r="L38" s="392">
        <f>-('5C1G_JSClark'!AL38+'5C1G_JSClark'!AO38)</f>
        <v>0</v>
      </c>
      <c r="M38" s="392">
        <f>-('5C1H_Southwest'!AL38+'5C1H_Southwest'!AO38)</f>
        <v>0</v>
      </c>
      <c r="N38" s="392">
        <f>-('5C1I_LAKey'!AL38+'5C1I_LAKey'!AO38)</f>
        <v>-48450</v>
      </c>
      <c r="O38" s="392">
        <f>-('5C1J_JCFAEast'!AL38+'5C1J_JCFAEast'!AO38)</f>
        <v>0</v>
      </c>
      <c r="P38" s="392">
        <f>-('5C1M_GEOMidCity'!AL38+'5C1M_GEOMidCity'!AO38)</f>
        <v>-3230</v>
      </c>
      <c r="Q38" s="392">
        <f>-('5C1N_Delta'!AL38+'5C1N_Delta'!AO38)</f>
        <v>0</v>
      </c>
      <c r="R38" s="392">
        <f>-('5C1O_Impact'!AL38+'5C1O_Impact'!AO38)</f>
        <v>-4845</v>
      </c>
      <c r="S38" s="392">
        <f>-('5C1Q_Advantage'!AL38+'5C1Q_Advantage'!AO38)</f>
        <v>-19380</v>
      </c>
      <c r="T38" s="392">
        <f>-('5C1R_Iberville'!AL38+'5C1R_Iberville'!AO38)</f>
        <v>-20995</v>
      </c>
      <c r="U38" s="392">
        <f>-('5C1S_LCColPrep'!AL38+'5C1S_LCColPrep'!AO38)</f>
        <v>0</v>
      </c>
      <c r="V38" s="392">
        <f>-('5C1T_Northeast'!AL38+'5C1T_Northeast'!AO38)</f>
        <v>0</v>
      </c>
      <c r="W38" s="392">
        <f>-('5C1U_AcadianaRen'!AL38+'5C1U_AcadianaRen'!AO38)</f>
        <v>0</v>
      </c>
      <c r="X38" s="392">
        <f>-('5C1V_LafRen'!AL38+'5C1V_LafRen'!AO38)</f>
        <v>0</v>
      </c>
      <c r="Y38" s="392">
        <f>-('5C1W_Willow'!AL38+'5C1W_Willow'!AO38)</f>
        <v>0</v>
      </c>
      <c r="Z38" s="392">
        <f>-('5C1Y_GEOPrep'!AL38+'5C1Y_GEOPrep'!AO38)</f>
        <v>-30685</v>
      </c>
      <c r="AA38" s="392">
        <f>-('5C1Z_LincolnPrep'!AL38+'5C1Z_LincolnPrep'!AO38)</f>
        <v>0</v>
      </c>
      <c r="AB38" s="392">
        <f>-('5C1AE_NobleMinds'!$AL38+'5C1AE_NobleMinds'!$AO38)</f>
        <v>0</v>
      </c>
      <c r="AC38" s="392">
        <f>-('5C1AF_JCFA-Laf'!$AL38+'5C1AF_JCFA-Laf'!$AO38)</f>
        <v>0</v>
      </c>
      <c r="AD38" s="392">
        <f>-('5C1AG_Collegiate'!$AL38+'5C1AG_Collegiate'!$AO38)</f>
        <v>-4845</v>
      </c>
      <c r="AE38" s="392">
        <f>-('5C1AI_Harmony'!$AL38+'5C1AI_Harmony'!$AO38)</f>
        <v>0</v>
      </c>
      <c r="AF38" s="392">
        <f>-('5C1AJ_Athlos'!$AL38+'5C1AJ_Athlos'!$AO38)</f>
        <v>0</v>
      </c>
      <c r="AG38" s="392">
        <f>-('5C1AK_NxtGen'!$AL38+'5C1AK_NxtGen'!$AO38)</f>
        <v>-6460</v>
      </c>
      <c r="AH38" s="392">
        <f>-('5C1AL_RedRiver'!$AL38+'5C1AL_RedRiver'!$AO38)</f>
        <v>0</v>
      </c>
      <c r="AI38" s="392">
        <f>-('5C1AM_Williams'!$AL38+'5C1AM_Williams'!$AO38)</f>
        <v>0</v>
      </c>
      <c r="AJ38" s="392">
        <f>-('5C1AN_StLandry'!$AL38+'5C1AN_StLandry'!$AO38)</f>
        <v>0</v>
      </c>
      <c r="AK38" s="392">
        <f>-('5C2_LAVCA'!AM38+'5C2_LAVCA'!AP38)</f>
        <v>-207850</v>
      </c>
      <c r="AL38" s="392">
        <f>-('5C3_UnvView'!AM38+'5C3_UnvView'!AP38)</f>
        <v>-972925</v>
      </c>
      <c r="AM38" s="393">
        <f t="shared" si="10"/>
        <v>-1364885</v>
      </c>
      <c r="AN38" s="394">
        <f t="shared" si="11"/>
        <v>179904862</v>
      </c>
    </row>
    <row r="39" spans="1:40" ht="15.6" customHeight="1" x14ac:dyDescent="0.2">
      <c r="A39" s="390">
        <v>33</v>
      </c>
      <c r="B39" s="391" t="s">
        <v>37</v>
      </c>
      <c r="C39" s="392">
        <f>'2_State Distrib and Adjs'!BE39</f>
        <v>7961921</v>
      </c>
      <c r="D39" s="392">
        <f>-'5A3_OJJ'!P39</f>
        <v>-4912</v>
      </c>
      <c r="E39" s="392"/>
      <c r="F39" s="392">
        <f>-('5C1A_Madison'!AL39+'5C1A_Madison'!AO39)</f>
        <v>0</v>
      </c>
      <c r="G39" s="392">
        <f>-('5C1B_DArbonne'!AL39+'5C1B_DArbonne'!AO39)</f>
        <v>0</v>
      </c>
      <c r="H39" s="392">
        <f>-('5C1C_IntlHigh'!AL39+'5C1C_IntlHigh'!AO39)</f>
        <v>0</v>
      </c>
      <c r="I39" s="392">
        <f>-('5C1D_NOMMA'!AL39+'5C1D_NOMMA'!AO39)</f>
        <v>0</v>
      </c>
      <c r="J39" s="392">
        <f>-('5C1E_LFNO'!AL39+'5C1E_LFNO'!AO39)</f>
        <v>0</v>
      </c>
      <c r="K39" s="392">
        <f>-('5C1F_LCCharter'!AL39+'5C1F_LCCharter'!AO39)</f>
        <v>0</v>
      </c>
      <c r="L39" s="392">
        <f>-('5C1G_JSClark'!AL39+'5C1G_JSClark'!AO39)</f>
        <v>0</v>
      </c>
      <c r="M39" s="392">
        <f>-('5C1H_Southwest'!AL39+'5C1H_Southwest'!AO39)</f>
        <v>0</v>
      </c>
      <c r="N39" s="392">
        <f>-('5C1I_LAKey'!AL39+'5C1I_LAKey'!AO39)</f>
        <v>0</v>
      </c>
      <c r="O39" s="392">
        <f>-('5C1J_JCFAEast'!AL39+'5C1J_JCFAEast'!AO39)</f>
        <v>0</v>
      </c>
      <c r="P39" s="392">
        <f>-('5C1M_GEOMidCity'!AL39+'5C1M_GEOMidCity'!AO39)</f>
        <v>0</v>
      </c>
      <c r="Q39" s="392">
        <f>-('5C1N_Delta'!AL39+'5C1N_Delta'!AO39)</f>
        <v>0</v>
      </c>
      <c r="R39" s="392">
        <f>-('5C1O_Impact'!AL39+'5C1O_Impact'!AO39)</f>
        <v>0</v>
      </c>
      <c r="S39" s="392">
        <f>-('5C1Q_Advantage'!AL39+'5C1Q_Advantage'!AO39)</f>
        <v>0</v>
      </c>
      <c r="T39" s="392">
        <f>-('5C1R_Iberville'!AL39+'5C1R_Iberville'!AO39)</f>
        <v>0</v>
      </c>
      <c r="U39" s="392">
        <f>-('5C1S_LCColPrep'!AL39+'5C1S_LCColPrep'!AO39)</f>
        <v>0</v>
      </c>
      <c r="V39" s="392">
        <f>-('5C1T_Northeast'!AL39+'5C1T_Northeast'!AO39)</f>
        <v>0</v>
      </c>
      <c r="W39" s="392">
        <f>-('5C1U_AcadianaRen'!AL39+'5C1U_AcadianaRen'!AO39)</f>
        <v>0</v>
      </c>
      <c r="X39" s="392">
        <f>-('5C1V_LafRen'!AL39+'5C1V_LafRen'!AO39)</f>
        <v>0</v>
      </c>
      <c r="Y39" s="392">
        <f>-('5C1W_Willow'!AL39+'5C1W_Willow'!AO39)</f>
        <v>0</v>
      </c>
      <c r="Z39" s="392">
        <f>-('5C1Y_GEOPrep'!AL39+'5C1Y_GEOPrep'!AO39)</f>
        <v>0</v>
      </c>
      <c r="AA39" s="392">
        <f>-('5C1Z_LincolnPrep'!AL39+'5C1Z_LincolnPrep'!AO39)</f>
        <v>0</v>
      </c>
      <c r="AB39" s="392">
        <f>-('5C1AE_NobleMinds'!$AL39+'5C1AE_NobleMinds'!$AO39)</f>
        <v>0</v>
      </c>
      <c r="AC39" s="392">
        <f>-('5C1AF_JCFA-Laf'!$AL39+'5C1AF_JCFA-Laf'!$AO39)</f>
        <v>0</v>
      </c>
      <c r="AD39" s="392">
        <f>-('5C1AG_Collegiate'!$AL39+'5C1AG_Collegiate'!$AO39)</f>
        <v>0</v>
      </c>
      <c r="AE39" s="392">
        <f>-('5C1AI_Harmony'!$AL39+'5C1AI_Harmony'!$AO39)</f>
        <v>0</v>
      </c>
      <c r="AF39" s="392">
        <f>-('5C1AJ_Athlos'!$AL39+'5C1AJ_Athlos'!$AO39)</f>
        <v>0</v>
      </c>
      <c r="AG39" s="392">
        <f>-('5C1AK_NxtGen'!$AL39+'5C1AK_NxtGen'!$AO39)</f>
        <v>0</v>
      </c>
      <c r="AH39" s="392">
        <f>-('5C1AL_RedRiver'!$AL39+'5C1AL_RedRiver'!$AO39)</f>
        <v>0</v>
      </c>
      <c r="AI39" s="392">
        <f>-('5C1AM_Williams'!$AL39+'5C1AM_Williams'!$AO39)</f>
        <v>0</v>
      </c>
      <c r="AJ39" s="392">
        <f>-('5C1AN_StLandry'!$AL39+'5C1AN_StLandry'!$AO39)</f>
        <v>0</v>
      </c>
      <c r="AK39" s="392">
        <f>-('5C2_LAVCA'!AM39+'5C2_LAVCA'!AP39)</f>
        <v>-8932</v>
      </c>
      <c r="AL39" s="392">
        <f>-('5C3_UnvView'!AM39+'5C3_UnvView'!AP39)</f>
        <v>-323771</v>
      </c>
      <c r="AM39" s="393">
        <f t="shared" ref="AM39:AM70" si="12">SUM(D39:AL39)</f>
        <v>-337615</v>
      </c>
      <c r="AN39" s="394">
        <f t="shared" ref="AN39:AN75" si="13">SUM(C39:AL39)</f>
        <v>7624306</v>
      </c>
    </row>
    <row r="40" spans="1:40" ht="15.6" customHeight="1" x14ac:dyDescent="0.2">
      <c r="A40" s="390">
        <v>34</v>
      </c>
      <c r="B40" s="391" t="s">
        <v>38</v>
      </c>
      <c r="C40" s="392">
        <f>'2_State Distrib and Adjs'!BE40</f>
        <v>23899656</v>
      </c>
      <c r="D40" s="392">
        <f>-'5A3_OJJ'!P40</f>
        <v>-6813</v>
      </c>
      <c r="E40" s="392"/>
      <c r="F40" s="392">
        <f>-('5C1A_Madison'!AL40+'5C1A_Madison'!AO40)</f>
        <v>0</v>
      </c>
      <c r="G40" s="392">
        <f>-('5C1B_DArbonne'!AL40+'5C1B_DArbonne'!AO40)</f>
        <v>-6435</v>
      </c>
      <c r="H40" s="392">
        <f>-('5C1C_IntlHigh'!AL40+'5C1C_IntlHigh'!AO40)</f>
        <v>0</v>
      </c>
      <c r="I40" s="392">
        <f>-('5C1D_NOMMA'!AL40+'5C1D_NOMMA'!AO40)</f>
        <v>0</v>
      </c>
      <c r="J40" s="392">
        <f>-('5C1E_LFNO'!AL40+'5C1E_LFNO'!AO40)</f>
        <v>0</v>
      </c>
      <c r="K40" s="392">
        <f>-('5C1F_LCCharter'!AL40+'5C1F_LCCharter'!AO40)</f>
        <v>0</v>
      </c>
      <c r="L40" s="392">
        <f>-('5C1G_JSClark'!AL40+'5C1G_JSClark'!AO40)</f>
        <v>0</v>
      </c>
      <c r="M40" s="392">
        <f>-('5C1H_Southwest'!AL40+'5C1H_Southwest'!AO40)</f>
        <v>0</v>
      </c>
      <c r="N40" s="392">
        <f>-('5C1I_LAKey'!AL40+'5C1I_LAKey'!AO40)</f>
        <v>0</v>
      </c>
      <c r="O40" s="392">
        <f>-('5C1J_JCFAEast'!AL40+'5C1J_JCFAEast'!AO40)</f>
        <v>0</v>
      </c>
      <c r="P40" s="392">
        <f>-('5C1M_GEOMidCity'!AL40+'5C1M_GEOMidCity'!AO40)</f>
        <v>0</v>
      </c>
      <c r="Q40" s="392">
        <f>-('5C1N_Delta'!AL40+'5C1N_Delta'!AO40)</f>
        <v>0</v>
      </c>
      <c r="R40" s="392">
        <f>-('5C1O_Impact'!AL40+'5C1O_Impact'!AO40)</f>
        <v>0</v>
      </c>
      <c r="S40" s="392">
        <f>-('5C1Q_Advantage'!AL40+'5C1Q_Advantage'!AO40)</f>
        <v>0</v>
      </c>
      <c r="T40" s="392">
        <f>-('5C1R_Iberville'!AL40+'5C1R_Iberville'!AO40)</f>
        <v>0</v>
      </c>
      <c r="U40" s="392">
        <f>-('5C1S_LCColPrep'!AL40+'5C1S_LCColPrep'!AO40)</f>
        <v>0</v>
      </c>
      <c r="V40" s="392">
        <f>-('5C1T_Northeast'!AL40+'5C1T_Northeast'!AO40)</f>
        <v>0</v>
      </c>
      <c r="W40" s="392">
        <f>-('5C1U_AcadianaRen'!AL40+'5C1U_AcadianaRen'!AO40)</f>
        <v>0</v>
      </c>
      <c r="X40" s="392">
        <f>-('5C1V_LafRen'!AL40+'5C1V_LafRen'!AO40)</f>
        <v>0</v>
      </c>
      <c r="Y40" s="392">
        <f>-('5C1W_Willow'!AL40+'5C1W_Willow'!AO40)</f>
        <v>0</v>
      </c>
      <c r="Z40" s="392">
        <f>-('5C1Y_GEOPrep'!AL40+'5C1Y_GEOPrep'!AO40)</f>
        <v>0</v>
      </c>
      <c r="AA40" s="392">
        <f>-('5C1Z_LincolnPrep'!AL40+'5C1Z_LincolnPrep'!AO40)</f>
        <v>0</v>
      </c>
      <c r="AB40" s="392">
        <f>-('5C1AE_NobleMinds'!$AL40+'5C1AE_NobleMinds'!$AO40)</f>
        <v>0</v>
      </c>
      <c r="AC40" s="392">
        <f>-('5C1AF_JCFA-Laf'!$AL40+'5C1AF_JCFA-Laf'!$AO40)</f>
        <v>0</v>
      </c>
      <c r="AD40" s="392">
        <f>-('5C1AG_Collegiate'!$AL40+'5C1AG_Collegiate'!$AO40)</f>
        <v>0</v>
      </c>
      <c r="AE40" s="392">
        <f>-('5C1AI_Harmony'!$AL40+'5C1AI_Harmony'!$AO40)</f>
        <v>0</v>
      </c>
      <c r="AF40" s="392">
        <f>-('5C1AJ_Athlos'!$AL40+'5C1AJ_Athlos'!$AO40)</f>
        <v>0</v>
      </c>
      <c r="AG40" s="392">
        <f>-('5C1AK_NxtGen'!$AL40+'5C1AK_NxtGen'!$AO40)</f>
        <v>0</v>
      </c>
      <c r="AH40" s="392">
        <f>-('5C1AL_RedRiver'!$AL40+'5C1AL_RedRiver'!$AO40)</f>
        <v>0</v>
      </c>
      <c r="AI40" s="392">
        <f>-('5C1AM_Williams'!$AL40+'5C1AM_Williams'!$AO40)</f>
        <v>0</v>
      </c>
      <c r="AJ40" s="392">
        <f>-('5C1AN_StLandry'!$AL40+'5C1AN_StLandry'!$AO40)</f>
        <v>0</v>
      </c>
      <c r="AK40" s="392">
        <f>-('5C2_LAVCA'!AM40+'5C2_LAVCA'!AP40)</f>
        <v>-129343</v>
      </c>
      <c r="AL40" s="392">
        <f>-('5C3_UnvView'!AM40+'5C3_UnvView'!AP40)</f>
        <v>-129343</v>
      </c>
      <c r="AM40" s="393">
        <f t="shared" si="12"/>
        <v>-271934</v>
      </c>
      <c r="AN40" s="394">
        <f t="shared" si="13"/>
        <v>23627722</v>
      </c>
    </row>
    <row r="41" spans="1:40" ht="15.6" customHeight="1" x14ac:dyDescent="0.2">
      <c r="A41" s="395">
        <v>35</v>
      </c>
      <c r="B41" s="396" t="s">
        <v>39</v>
      </c>
      <c r="C41" s="397">
        <f>'2_State Distrib and Adjs'!BE41</f>
        <v>30150044</v>
      </c>
      <c r="D41" s="397">
        <f>-'5A3_OJJ'!P41</f>
        <v>-2001</v>
      </c>
      <c r="E41" s="397"/>
      <c r="F41" s="397">
        <f>-('5C1A_Madison'!AL41+'5C1A_Madison'!AO41)</f>
        <v>0</v>
      </c>
      <c r="G41" s="397">
        <f>-('5C1B_DArbonne'!AL41+'5C1B_DArbonne'!AO41)</f>
        <v>0</v>
      </c>
      <c r="H41" s="397">
        <f>-('5C1C_IntlHigh'!AL41+'5C1C_IntlHigh'!AO41)</f>
        <v>0</v>
      </c>
      <c r="I41" s="397">
        <f>-('5C1D_NOMMA'!AL41+'5C1D_NOMMA'!AO41)</f>
        <v>0</v>
      </c>
      <c r="J41" s="397">
        <f>-('5C1E_LFNO'!AL41+'5C1E_LFNO'!AO41)</f>
        <v>0</v>
      </c>
      <c r="K41" s="397">
        <f>-('5C1F_LCCharter'!AL41+'5C1F_LCCharter'!AO41)</f>
        <v>0</v>
      </c>
      <c r="L41" s="397">
        <f>-('5C1G_JSClark'!AL41+'5C1G_JSClark'!AO41)</f>
        <v>0</v>
      </c>
      <c r="M41" s="397">
        <f>-('5C1H_Southwest'!AL41+'5C1H_Southwest'!AO41)</f>
        <v>0</v>
      </c>
      <c r="N41" s="397">
        <f>-('5C1I_LAKey'!AL41+'5C1I_LAKey'!AO41)</f>
        <v>0</v>
      </c>
      <c r="O41" s="397">
        <f>-('5C1J_JCFAEast'!AL41+'5C1J_JCFAEast'!AO41)</f>
        <v>0</v>
      </c>
      <c r="P41" s="397">
        <f>-('5C1M_GEOMidCity'!AL41+'5C1M_GEOMidCity'!AO41)</f>
        <v>0</v>
      </c>
      <c r="Q41" s="397">
        <f>-('5C1N_Delta'!AL41+'5C1N_Delta'!AO41)</f>
        <v>0</v>
      </c>
      <c r="R41" s="397">
        <f>-('5C1O_Impact'!AL41+'5C1O_Impact'!AO41)</f>
        <v>0</v>
      </c>
      <c r="S41" s="397">
        <f>-('5C1Q_Advantage'!AL41+'5C1Q_Advantage'!AO41)</f>
        <v>0</v>
      </c>
      <c r="T41" s="397">
        <f>-('5C1R_Iberville'!AL41+'5C1R_Iberville'!AO41)</f>
        <v>0</v>
      </c>
      <c r="U41" s="397">
        <f>-('5C1S_LCColPrep'!AL41+'5C1S_LCColPrep'!AO41)</f>
        <v>0</v>
      </c>
      <c r="V41" s="397">
        <f>-('5C1T_Northeast'!AL41+'5C1T_Northeast'!AO41)</f>
        <v>0</v>
      </c>
      <c r="W41" s="397">
        <f>-('5C1U_AcadianaRen'!AL41+'5C1U_AcadianaRen'!AO41)</f>
        <v>0</v>
      </c>
      <c r="X41" s="397">
        <f>-('5C1V_LafRen'!AL41+'5C1V_LafRen'!AO41)</f>
        <v>0</v>
      </c>
      <c r="Y41" s="397">
        <f>-('5C1W_Willow'!AL41+'5C1W_Willow'!AO41)</f>
        <v>0</v>
      </c>
      <c r="Z41" s="397">
        <f>-('5C1Y_GEOPrep'!AL41+'5C1Y_GEOPrep'!AO41)</f>
        <v>0</v>
      </c>
      <c r="AA41" s="397">
        <f>-('5C1Z_LincolnPrep'!AL41+'5C1Z_LincolnPrep'!AO41)</f>
        <v>0</v>
      </c>
      <c r="AB41" s="397">
        <f>-('5C1AE_NobleMinds'!$AL41+'5C1AE_NobleMinds'!$AO41)</f>
        <v>0</v>
      </c>
      <c r="AC41" s="397">
        <f>-('5C1AF_JCFA-Laf'!$AL41+'5C1AF_JCFA-Laf'!$AO41)</f>
        <v>0</v>
      </c>
      <c r="AD41" s="397">
        <f>-('5C1AG_Collegiate'!$AL41+'5C1AG_Collegiate'!$AO41)</f>
        <v>0</v>
      </c>
      <c r="AE41" s="686">
        <f>-('5C1AI_Harmony'!$AL41+'5C1AI_Harmony'!$AO41)</f>
        <v>0</v>
      </c>
      <c r="AF41" s="686">
        <f>-('5C1AJ_Athlos'!$AL41+'5C1AJ_Athlos'!$AO41)</f>
        <v>0</v>
      </c>
      <c r="AG41" s="925">
        <f>-('5C1AK_NxtGen'!$AL41+'5C1AK_NxtGen'!$AO41)</f>
        <v>0</v>
      </c>
      <c r="AH41" s="925">
        <f>-('5C1AL_RedRiver'!$AL41+'5C1AL_RedRiver'!$AO41)</f>
        <v>0</v>
      </c>
      <c r="AI41" s="1492">
        <f>-('5C1AM_Williams'!$AL41+'5C1AM_Williams'!$AO41)</f>
        <v>0</v>
      </c>
      <c r="AJ41" s="1492">
        <f>-('5C1AN_StLandry'!$AL41+'5C1AN_StLandry'!$AO41)</f>
        <v>0</v>
      </c>
      <c r="AK41" s="397">
        <f>-('5C2_LAVCA'!AM41+'5C2_LAVCA'!AP41)</f>
        <v>-87501</v>
      </c>
      <c r="AL41" s="397">
        <f>-('5C3_UnvView'!AM41+'5C3_UnvView'!AP41)</f>
        <v>-74633</v>
      </c>
      <c r="AM41" s="398">
        <f t="shared" si="12"/>
        <v>-164135</v>
      </c>
      <c r="AN41" s="399">
        <f t="shared" si="13"/>
        <v>29985909</v>
      </c>
    </row>
    <row r="42" spans="1:40" ht="15.6" customHeight="1" x14ac:dyDescent="0.2">
      <c r="A42" s="384">
        <v>36</v>
      </c>
      <c r="B42" s="439" t="s">
        <v>40</v>
      </c>
      <c r="C42" s="386">
        <f>'2_State Distrib and Adjs'!BE42</f>
        <v>205842585</v>
      </c>
      <c r="D42" s="386">
        <f>-'5A3_OJJ'!P42</f>
        <v>-121636</v>
      </c>
      <c r="E42" s="386"/>
      <c r="F42" s="386">
        <f>-('5C1A_Madison'!AL42+'5C1A_Madison'!AO42)</f>
        <v>0</v>
      </c>
      <c r="G42" s="386">
        <f>-('5C1B_DArbonne'!AL42+'5C1B_DArbonne'!AO42)</f>
        <v>0</v>
      </c>
      <c r="H42" s="386">
        <f>-('5C1C_IntlHigh'!AL42+'5C1C_IntlHigh'!AO42)</f>
        <v>-1876524</v>
      </c>
      <c r="I42" s="386">
        <f>-('5C1D_NOMMA'!AL42+'5C1D_NOMMA'!AO42)</f>
        <v>-1529491</v>
      </c>
      <c r="J42" s="386">
        <f>-('5C1E_LFNO'!AL42+'5C1E_LFNO'!AO42)</f>
        <v>-4542011</v>
      </c>
      <c r="K42" s="386">
        <f>-('5C1F_LCCharter'!AL42+'5C1F_LCCharter'!AO42)</f>
        <v>0</v>
      </c>
      <c r="L42" s="386">
        <f>-('5C1G_JSClark'!AL42+'5C1G_JSClark'!AO42)</f>
        <v>0</v>
      </c>
      <c r="M42" s="386">
        <f>-('5C1H_Southwest'!AL42+'5C1H_Southwest'!AO42)</f>
        <v>0</v>
      </c>
      <c r="N42" s="386">
        <f>-('5C1I_LAKey'!AL42+'5C1I_LAKey'!AO42)</f>
        <v>0</v>
      </c>
      <c r="O42" s="386">
        <f>-('5C1J_JCFAEast'!AL42+'5C1J_JCFAEast'!AO42)</f>
        <v>-96845</v>
      </c>
      <c r="P42" s="386">
        <f>-('5C1M_GEOMidCity'!AL42+'5C1M_GEOMidCity'!AO42)</f>
        <v>0</v>
      </c>
      <c r="Q42" s="386">
        <f>-('5C1N_Delta'!AL42+'5C1N_Delta'!AO42)</f>
        <v>0</v>
      </c>
      <c r="R42" s="386">
        <f>-('5C1O_Impact'!AL42+'5C1O_Impact'!AO42)</f>
        <v>0</v>
      </c>
      <c r="S42" s="386">
        <f>-('5C1Q_Advantage'!AL42+'5C1Q_Advantage'!AO42)</f>
        <v>0</v>
      </c>
      <c r="T42" s="386">
        <f>-('5C1R_Iberville'!AL42+'5C1R_Iberville'!AO42)</f>
        <v>-26716</v>
      </c>
      <c r="U42" s="386">
        <f>-('5C1S_LCColPrep'!AL42+'5C1S_LCColPrep'!AO42)</f>
        <v>0</v>
      </c>
      <c r="V42" s="386">
        <f>-('5C1T_Northeast'!AL42+'5C1T_Northeast'!AO42)</f>
        <v>0</v>
      </c>
      <c r="W42" s="386">
        <f>-('5C1U_AcadianaRen'!AL42+'5C1U_AcadianaRen'!AO42)</f>
        <v>0</v>
      </c>
      <c r="X42" s="386">
        <f>-('5C1V_LafRen'!AL42+'5C1V_LafRen'!AO42)</f>
        <v>-6679</v>
      </c>
      <c r="Y42" s="386">
        <f>-('5C1W_Willow'!AL42+'5C1W_Willow'!AO42)</f>
        <v>0</v>
      </c>
      <c r="Z42" s="386">
        <f>-('5C1Y_GEOPrep'!AL42+'5C1Y_GEOPrep'!AO42)</f>
        <v>0</v>
      </c>
      <c r="AA42" s="387">
        <f>-('5C1Z_LincolnPrep'!AL42+'5C1Z_LincolnPrep'!AO42)</f>
        <v>0</v>
      </c>
      <c r="AB42" s="387">
        <f>-('5C1AE_NobleMinds'!$AL42+'5C1AE_NobleMinds'!$AO42)</f>
        <v>-707974</v>
      </c>
      <c r="AC42" s="387">
        <f>-('5C1AF_JCFA-Laf'!$AL42+'5C1AF_JCFA-Laf'!$AO42)</f>
        <v>0</v>
      </c>
      <c r="AD42" s="387">
        <f>-('5C1AG_Collegiate'!$AL42+'5C1AG_Collegiate'!$AO42)</f>
        <v>-10018</v>
      </c>
      <c r="AE42" s="685">
        <f>-('5C1AI_Harmony'!$AL42+'5C1AI_Harmony'!$AO42)</f>
        <v>-1506115</v>
      </c>
      <c r="AF42" s="685">
        <f>-('5C1AJ_Athlos'!$AL42+'5C1AJ_Athlos'!$AO42)</f>
        <v>-798140</v>
      </c>
      <c r="AG42" s="685">
        <f>-('5C1AK_NxtGen'!$AL42+'5C1AK_NxtGen'!$AO42)</f>
        <v>0</v>
      </c>
      <c r="AH42" s="685">
        <f>-('5C1AL_RedRiver'!$AL42+'5C1AL_RedRiver'!$AO42)</f>
        <v>0</v>
      </c>
      <c r="AI42" s="1491">
        <f>-('5C1AM_Williams'!$AL42+'5C1AM_Williams'!$AO42)</f>
        <v>0</v>
      </c>
      <c r="AJ42" s="1491">
        <f>-('5C1AN_StLandry'!$AL42+'5C1AN_StLandry'!$AO42)</f>
        <v>0</v>
      </c>
      <c r="AK42" s="386">
        <f>-('5C2_LAVCA'!AM42+'5C2_LAVCA'!AP42)</f>
        <v>-703339</v>
      </c>
      <c r="AL42" s="386">
        <f>-('5C3_UnvView'!AM42+'5C3_UnvView'!AP42)</f>
        <v>-661221</v>
      </c>
      <c r="AM42" s="388">
        <f t="shared" si="12"/>
        <v>-12586709</v>
      </c>
      <c r="AN42" s="389">
        <f t="shared" si="13"/>
        <v>193255876</v>
      </c>
    </row>
    <row r="43" spans="1:40" ht="15.6" customHeight="1" x14ac:dyDescent="0.2">
      <c r="A43" s="390">
        <v>37</v>
      </c>
      <c r="B43" s="391" t="s">
        <v>41</v>
      </c>
      <c r="C43" s="392">
        <f>'2_State Distrib and Adjs'!BE43</f>
        <v>119660394</v>
      </c>
      <c r="D43" s="392">
        <f>-'5A3_OJJ'!P43</f>
        <v>-14395</v>
      </c>
      <c r="E43" s="392"/>
      <c r="F43" s="392">
        <f>-('5C1A_Madison'!AL43+'5C1A_Madison'!AO43)</f>
        <v>0</v>
      </c>
      <c r="G43" s="392">
        <f>-('5C1B_DArbonne'!AL43+'5C1B_DArbonne'!AO43)</f>
        <v>-56764</v>
      </c>
      <c r="H43" s="392">
        <f>-('5C1C_IntlHigh'!AL43+'5C1C_IntlHigh'!AO43)</f>
        <v>0</v>
      </c>
      <c r="I43" s="392">
        <f>-('5C1D_NOMMA'!AL43+'5C1D_NOMMA'!AO43)</f>
        <v>0</v>
      </c>
      <c r="J43" s="392">
        <f>-('5C1E_LFNO'!AL43+'5C1E_LFNO'!AO43)</f>
        <v>0</v>
      </c>
      <c r="K43" s="392">
        <f>-('5C1F_LCCharter'!AL43+'5C1F_LCCharter'!AO43)</f>
        <v>0</v>
      </c>
      <c r="L43" s="392">
        <f>-('5C1G_JSClark'!AL43+'5C1G_JSClark'!AO43)</f>
        <v>0</v>
      </c>
      <c r="M43" s="392">
        <f>-('5C1H_Southwest'!AL43+'5C1H_Southwest'!AO43)</f>
        <v>0</v>
      </c>
      <c r="N43" s="392">
        <f>-('5C1I_LAKey'!AL43+'5C1I_LAKey'!AO43)</f>
        <v>0</v>
      </c>
      <c r="O43" s="392">
        <f>-('5C1J_JCFAEast'!AL43+'5C1J_JCFAEast'!AO43)</f>
        <v>0</v>
      </c>
      <c r="P43" s="392">
        <f>-('5C1M_GEOMidCity'!AL43+'5C1M_GEOMidCity'!AO43)</f>
        <v>0</v>
      </c>
      <c r="Q43" s="392">
        <f>-('5C1N_Delta'!AL43+'5C1N_Delta'!AO43)</f>
        <v>0</v>
      </c>
      <c r="R43" s="392">
        <f>-('5C1O_Impact'!AL43+'5C1O_Impact'!AO43)</f>
        <v>0</v>
      </c>
      <c r="S43" s="392">
        <f>-('5C1Q_Advantage'!AL43+'5C1Q_Advantage'!AO43)</f>
        <v>0</v>
      </c>
      <c r="T43" s="392">
        <f>-('5C1R_Iberville'!AL43+'5C1R_Iberville'!AO43)</f>
        <v>0</v>
      </c>
      <c r="U43" s="392">
        <f>-('5C1S_LCColPrep'!AL43+'5C1S_LCColPrep'!AO43)</f>
        <v>0</v>
      </c>
      <c r="V43" s="392">
        <f>-('5C1T_Northeast'!AL43+'5C1T_Northeast'!AO43)</f>
        <v>0</v>
      </c>
      <c r="W43" s="392">
        <f>-('5C1U_AcadianaRen'!AL43+'5C1U_AcadianaRen'!AO43)</f>
        <v>0</v>
      </c>
      <c r="X43" s="392">
        <f>-('5C1V_LafRen'!AL43+'5C1V_LafRen'!AO43)</f>
        <v>0</v>
      </c>
      <c r="Y43" s="392">
        <f>-('5C1W_Willow'!AL43+'5C1W_Willow'!AO43)</f>
        <v>0</v>
      </c>
      <c r="Z43" s="392">
        <f>-('5C1Y_GEOPrep'!AL43+'5C1Y_GEOPrep'!AO43)</f>
        <v>0</v>
      </c>
      <c r="AA43" s="392">
        <f>-('5C1Z_LincolnPrep'!AL43+'5C1Z_LincolnPrep'!AO43)</f>
        <v>-27148</v>
      </c>
      <c r="AB43" s="392">
        <f>-('5C1AE_NobleMinds'!$AL43+'5C1AE_NobleMinds'!$AO43)</f>
        <v>0</v>
      </c>
      <c r="AC43" s="392">
        <f>-('5C1AF_JCFA-Laf'!$AL43+'5C1AF_JCFA-Laf'!$AO43)</f>
        <v>0</v>
      </c>
      <c r="AD43" s="392">
        <f>-('5C1AG_Collegiate'!$AL43+'5C1AG_Collegiate'!$AO43)</f>
        <v>0</v>
      </c>
      <c r="AE43" s="392">
        <f>-('5C1AI_Harmony'!$AL43+'5C1AI_Harmony'!$AO43)</f>
        <v>0</v>
      </c>
      <c r="AF43" s="392">
        <f>-('5C1AJ_Athlos'!$AL43+'5C1AJ_Athlos'!$AO43)</f>
        <v>0</v>
      </c>
      <c r="AG43" s="392">
        <f>-('5C1AK_NxtGen'!$AL43+'5C1AK_NxtGen'!$AO43)</f>
        <v>0</v>
      </c>
      <c r="AH43" s="392">
        <f>-('5C1AL_RedRiver'!$AL43+'5C1AL_RedRiver'!$AO43)</f>
        <v>0</v>
      </c>
      <c r="AI43" s="392">
        <f>-('5C1AM_Williams'!$AL43+'5C1AM_Williams'!$AO43)</f>
        <v>0</v>
      </c>
      <c r="AJ43" s="392">
        <f>-('5C1AN_StLandry'!$AL43+'5C1AN_StLandry'!$AO43)</f>
        <v>0</v>
      </c>
      <c r="AK43" s="392">
        <f>-('5C2_LAVCA'!AM43+'5C2_LAVCA'!AP43)</f>
        <v>-175476</v>
      </c>
      <c r="AL43" s="392">
        <f>-('5C3_UnvView'!AM43+'5C3_UnvView'!AP43)</f>
        <v>-295420</v>
      </c>
      <c r="AM43" s="393">
        <f t="shared" si="12"/>
        <v>-569203</v>
      </c>
      <c r="AN43" s="394">
        <f t="shared" si="13"/>
        <v>119091191</v>
      </c>
    </row>
    <row r="44" spans="1:40" ht="15.6" customHeight="1" x14ac:dyDescent="0.2">
      <c r="A44" s="390">
        <v>38</v>
      </c>
      <c r="B44" s="391" t="s">
        <v>42</v>
      </c>
      <c r="C44" s="392">
        <f>'2_State Distrib and Adjs'!BE44</f>
        <v>11425250</v>
      </c>
      <c r="D44" s="392">
        <f>-'5A3_OJJ'!P44</f>
        <v>0</v>
      </c>
      <c r="E44" s="392"/>
      <c r="F44" s="392">
        <f>-('5C1A_Madison'!AL44+'5C1A_Madison'!AO44)</f>
        <v>0</v>
      </c>
      <c r="G44" s="392">
        <f>-('5C1B_DArbonne'!AL44+'5C1B_DArbonne'!AO44)</f>
        <v>0</v>
      </c>
      <c r="H44" s="392">
        <f>-('5C1C_IntlHigh'!AL44+'5C1C_IntlHigh'!AO44)</f>
        <v>-11162</v>
      </c>
      <c r="I44" s="392">
        <f>-('5C1D_NOMMA'!AL44+'5C1D_NOMMA'!AO44)</f>
        <v>-145106</v>
      </c>
      <c r="J44" s="392">
        <f>-('5C1E_LFNO'!AL44+'5C1E_LFNO'!AO44)</f>
        <v>-22324</v>
      </c>
      <c r="K44" s="392">
        <f>-('5C1F_LCCharter'!AL44+'5C1F_LCCharter'!AO44)</f>
        <v>0</v>
      </c>
      <c r="L44" s="392">
        <f>-('5C1G_JSClark'!AL44+'5C1G_JSClark'!AO44)</f>
        <v>0</v>
      </c>
      <c r="M44" s="392">
        <f>-('5C1H_Southwest'!AL44+'5C1H_Southwest'!AO44)</f>
        <v>0</v>
      </c>
      <c r="N44" s="392">
        <f>-('5C1I_LAKey'!AL44+'5C1I_LAKey'!AO44)</f>
        <v>0</v>
      </c>
      <c r="O44" s="392">
        <f>-('5C1J_JCFAEast'!AL44+'5C1J_JCFAEast'!AO44)</f>
        <v>-22324</v>
      </c>
      <c r="P44" s="392">
        <f>-('5C1M_GEOMidCity'!AL44+'5C1M_GEOMidCity'!AO44)</f>
        <v>0</v>
      </c>
      <c r="Q44" s="392">
        <f>-('5C1N_Delta'!AL44+'5C1N_Delta'!AO44)</f>
        <v>0</v>
      </c>
      <c r="R44" s="392">
        <f>-('5C1O_Impact'!AL44+'5C1O_Impact'!AO44)</f>
        <v>0</v>
      </c>
      <c r="S44" s="392">
        <f>-('5C1Q_Advantage'!AL44+'5C1Q_Advantage'!AO44)</f>
        <v>0</v>
      </c>
      <c r="T44" s="392">
        <f>-('5C1R_Iberville'!AL44+'5C1R_Iberville'!AO44)</f>
        <v>0</v>
      </c>
      <c r="U44" s="392">
        <f>-('5C1S_LCColPrep'!AL44+'5C1S_LCColPrep'!AO44)</f>
        <v>0</v>
      </c>
      <c r="V44" s="392">
        <f>-('5C1T_Northeast'!AL44+'5C1T_Northeast'!AO44)</f>
        <v>0</v>
      </c>
      <c r="W44" s="392">
        <f>-('5C1U_AcadianaRen'!AL44+'5C1U_AcadianaRen'!AO44)</f>
        <v>0</v>
      </c>
      <c r="X44" s="392">
        <f>-('5C1V_LafRen'!AL44+'5C1V_LafRen'!AO44)</f>
        <v>0</v>
      </c>
      <c r="Y44" s="392">
        <f>-('5C1W_Willow'!AL44+'5C1W_Willow'!AO44)</f>
        <v>0</v>
      </c>
      <c r="Z44" s="392">
        <f>-('5C1Y_GEOPrep'!AL44+'5C1Y_GEOPrep'!AO44)</f>
        <v>0</v>
      </c>
      <c r="AA44" s="392">
        <f>-('5C1Z_LincolnPrep'!AL44+'5C1Z_LincolnPrep'!AO44)</f>
        <v>0</v>
      </c>
      <c r="AB44" s="392">
        <f>-('5C1AE_NobleMinds'!$AL44+'5C1AE_NobleMinds'!$AO44)</f>
        <v>0</v>
      </c>
      <c r="AC44" s="392">
        <f>-('5C1AF_JCFA-Laf'!$AL44+'5C1AF_JCFA-Laf'!$AO44)</f>
        <v>0</v>
      </c>
      <c r="AD44" s="392">
        <f>-('5C1AG_Collegiate'!$AL44+'5C1AG_Collegiate'!$AO44)</f>
        <v>0</v>
      </c>
      <c r="AE44" s="392">
        <f>-('5C1AI_Harmony'!$AL44+'5C1AI_Harmony'!$AO44)</f>
        <v>-22324</v>
      </c>
      <c r="AF44" s="392">
        <f>-('5C1AJ_Athlos'!$AL44+'5C1AJ_Athlos'!$AO44)</f>
        <v>-66972</v>
      </c>
      <c r="AG44" s="392">
        <f>-('5C1AK_NxtGen'!$AL44+'5C1AK_NxtGen'!$AO44)</f>
        <v>0</v>
      </c>
      <c r="AH44" s="392">
        <f>-('5C1AL_RedRiver'!$AL44+'5C1AL_RedRiver'!$AO44)</f>
        <v>0</v>
      </c>
      <c r="AI44" s="392">
        <f>-('5C1AM_Williams'!$AL44+'5C1AM_Williams'!$AO44)</f>
        <v>0</v>
      </c>
      <c r="AJ44" s="392">
        <f>-('5C1AN_StLandry'!$AL44+'5C1AN_StLandry'!$AO44)</f>
        <v>0</v>
      </c>
      <c r="AK44" s="392">
        <f>-('5C2_LAVCA'!AM44+'5C2_LAVCA'!AP44)</f>
        <v>-80366</v>
      </c>
      <c r="AL44" s="392">
        <f>-('5C3_UnvView'!AM44+'5C3_UnvView'!AP44)</f>
        <v>-195893</v>
      </c>
      <c r="AM44" s="393">
        <f t="shared" si="12"/>
        <v>-566471</v>
      </c>
      <c r="AN44" s="394">
        <f t="shared" si="13"/>
        <v>10858779</v>
      </c>
    </row>
    <row r="45" spans="1:40" ht="15.6" customHeight="1" x14ac:dyDescent="0.2">
      <c r="A45" s="390">
        <v>39</v>
      </c>
      <c r="B45" s="391" t="s">
        <v>43</v>
      </c>
      <c r="C45" s="392">
        <f>'2_State Distrib and Adjs'!BE45</f>
        <v>10308971</v>
      </c>
      <c r="D45" s="392">
        <f>-'5A3_OJJ'!P45</f>
        <v>-8430</v>
      </c>
      <c r="E45" s="392"/>
      <c r="F45" s="392">
        <f>-('5C1A_Madison'!AL45+'5C1A_Madison'!AO45)</f>
        <v>0</v>
      </c>
      <c r="G45" s="392">
        <f>-('5C1B_DArbonne'!AL45+'5C1B_DArbonne'!AO45)</f>
        <v>0</v>
      </c>
      <c r="H45" s="392">
        <f>-('5C1C_IntlHigh'!AL45+'5C1C_IntlHigh'!AO45)</f>
        <v>0</v>
      </c>
      <c r="I45" s="392">
        <f>-('5C1D_NOMMA'!AL45+'5C1D_NOMMA'!AO45)</f>
        <v>0</v>
      </c>
      <c r="J45" s="392">
        <f>-('5C1E_LFNO'!AL45+'5C1E_LFNO'!AO45)</f>
        <v>0</v>
      </c>
      <c r="K45" s="392">
        <f>-('5C1F_LCCharter'!AL45+'5C1F_LCCharter'!AO45)</f>
        <v>0</v>
      </c>
      <c r="L45" s="392">
        <f>-('5C1G_JSClark'!AL45+'5C1G_JSClark'!AO45)</f>
        <v>0</v>
      </c>
      <c r="M45" s="392">
        <f>-('5C1H_Southwest'!AL45+'5C1H_Southwest'!AO45)</f>
        <v>0</v>
      </c>
      <c r="N45" s="392">
        <f>-('5C1I_LAKey'!AL45+'5C1I_LAKey'!AO45)</f>
        <v>-68264</v>
      </c>
      <c r="O45" s="392">
        <f>-('5C1J_JCFAEast'!AL45+'5C1J_JCFAEast'!AO45)</f>
        <v>0</v>
      </c>
      <c r="P45" s="392">
        <f>-('5C1M_GEOMidCity'!AL45+'5C1M_GEOMidCity'!AO45)</f>
        <v>0</v>
      </c>
      <c r="Q45" s="392">
        <f>-('5C1N_Delta'!AL45+'5C1N_Delta'!AO45)</f>
        <v>0</v>
      </c>
      <c r="R45" s="392">
        <f>-('5C1O_Impact'!AL45+'5C1O_Impact'!AO45)</f>
        <v>0</v>
      </c>
      <c r="S45" s="392">
        <f>-('5C1Q_Advantage'!AL45+'5C1Q_Advantage'!AO45)</f>
        <v>-29866</v>
      </c>
      <c r="T45" s="392">
        <f>-('5C1R_Iberville'!AL45+'5C1R_Iberville'!AO45)</f>
        <v>-8533</v>
      </c>
      <c r="U45" s="392">
        <f>-('5C1S_LCColPrep'!AL45+'5C1S_LCColPrep'!AO45)</f>
        <v>0</v>
      </c>
      <c r="V45" s="392">
        <f>-('5C1T_Northeast'!AL45+'5C1T_Northeast'!AO45)</f>
        <v>0</v>
      </c>
      <c r="W45" s="392">
        <f>-('5C1U_AcadianaRen'!AL45+'5C1U_AcadianaRen'!AO45)</f>
        <v>0</v>
      </c>
      <c r="X45" s="392">
        <f>-('5C1V_LafRen'!AL45+'5C1V_LafRen'!AO45)</f>
        <v>0</v>
      </c>
      <c r="Y45" s="392">
        <f>-('5C1W_Willow'!AL45+'5C1W_Willow'!AO45)</f>
        <v>0</v>
      </c>
      <c r="Z45" s="392">
        <f>-('5C1Y_GEOPrep'!AL45+'5C1Y_GEOPrep'!AO45)</f>
        <v>0</v>
      </c>
      <c r="AA45" s="392">
        <f>-('5C1Z_LincolnPrep'!AL45+'5C1Z_LincolnPrep'!AO45)</f>
        <v>0</v>
      </c>
      <c r="AB45" s="392">
        <f>-('5C1AE_NobleMinds'!$AL45+'5C1AE_NobleMinds'!$AO45)</f>
        <v>0</v>
      </c>
      <c r="AC45" s="392">
        <f>-('5C1AF_JCFA-Laf'!$AL45+'5C1AF_JCFA-Laf'!$AO45)</f>
        <v>0</v>
      </c>
      <c r="AD45" s="392">
        <f>-('5C1AG_Collegiate'!$AL45+'5C1AG_Collegiate'!$AO45)</f>
        <v>0</v>
      </c>
      <c r="AE45" s="392">
        <f>-('5C1AI_Harmony'!$AL45+'5C1AI_Harmony'!$AO45)</f>
        <v>0</v>
      </c>
      <c r="AF45" s="392">
        <f>-('5C1AJ_Athlos'!$AL45+'5C1AJ_Athlos'!$AO45)</f>
        <v>0</v>
      </c>
      <c r="AG45" s="392">
        <f>-('5C1AK_NxtGen'!$AL45+'5C1AK_NxtGen'!$AO45)</f>
        <v>0</v>
      </c>
      <c r="AH45" s="392">
        <f>-('5C1AL_RedRiver'!$AL45+'5C1AL_RedRiver'!$AO45)</f>
        <v>-8533</v>
      </c>
      <c r="AI45" s="392">
        <f>-('5C1AM_Williams'!$AL45+'5C1AM_Williams'!$AO45)</f>
        <v>0</v>
      </c>
      <c r="AJ45" s="392">
        <f>-('5C1AN_StLandry'!$AL45+'5C1AN_StLandry'!$AO45)</f>
        <v>0</v>
      </c>
      <c r="AK45" s="392">
        <f>-('5C2_LAVCA'!AM45+'5C2_LAVCA'!AP45)</f>
        <v>-103676</v>
      </c>
      <c r="AL45" s="392">
        <f>-('5C3_UnvView'!AM45+'5C3_UnvView'!AP45)</f>
        <v>-165113</v>
      </c>
      <c r="AM45" s="393">
        <f t="shared" si="12"/>
        <v>-392415</v>
      </c>
      <c r="AN45" s="394">
        <f t="shared" si="13"/>
        <v>9916556</v>
      </c>
    </row>
    <row r="46" spans="1:40" ht="15.6" customHeight="1" x14ac:dyDescent="0.2">
      <c r="A46" s="395">
        <v>40</v>
      </c>
      <c r="B46" s="396" t="s">
        <v>44</v>
      </c>
      <c r="C46" s="397">
        <f>'2_State Distrib and Adjs'!BE46</f>
        <v>133594332</v>
      </c>
      <c r="D46" s="397">
        <f>-'5A3_OJJ'!P46</f>
        <v>-8141</v>
      </c>
      <c r="E46" s="397"/>
      <c r="F46" s="397">
        <f>-('5C1A_Madison'!AL46+'5C1A_Madison'!AO46)</f>
        <v>0</v>
      </c>
      <c r="G46" s="397">
        <f>-('5C1B_DArbonne'!AL46+'5C1B_DArbonne'!AO46)</f>
        <v>0</v>
      </c>
      <c r="H46" s="397">
        <f>-('5C1C_IntlHigh'!AL46+'5C1C_IntlHigh'!AO46)</f>
        <v>0</v>
      </c>
      <c r="I46" s="397">
        <f>-('5C1D_NOMMA'!AL46+'5C1D_NOMMA'!AO46)</f>
        <v>0</v>
      </c>
      <c r="J46" s="397">
        <f>-('5C1E_LFNO'!AL46+'5C1E_LFNO'!AO46)</f>
        <v>0</v>
      </c>
      <c r="K46" s="397">
        <f>-('5C1F_LCCharter'!AL46+'5C1F_LCCharter'!AO46)</f>
        <v>0</v>
      </c>
      <c r="L46" s="397">
        <f>-('5C1G_JSClark'!AL46+'5C1G_JSClark'!AO46)</f>
        <v>0</v>
      </c>
      <c r="M46" s="397">
        <f>-('5C1H_Southwest'!AL46+'5C1H_Southwest'!AO46)</f>
        <v>0</v>
      </c>
      <c r="N46" s="397">
        <f>-('5C1I_LAKey'!AL46+'5C1I_LAKey'!AO46)</f>
        <v>0</v>
      </c>
      <c r="O46" s="397">
        <f>-('5C1J_JCFAEast'!AL46+'5C1J_JCFAEast'!AO46)</f>
        <v>0</v>
      </c>
      <c r="P46" s="397">
        <f>-('5C1M_GEOMidCity'!AL46+'5C1M_GEOMidCity'!AO46)</f>
        <v>0</v>
      </c>
      <c r="Q46" s="397">
        <f>-('5C1N_Delta'!AL46+'5C1N_Delta'!AO46)</f>
        <v>0</v>
      </c>
      <c r="R46" s="397">
        <f>-('5C1O_Impact'!AL46+'5C1O_Impact'!AO46)</f>
        <v>0</v>
      </c>
      <c r="S46" s="397">
        <f>-('5C1Q_Advantage'!AL46+'5C1Q_Advantage'!AO46)</f>
        <v>0</v>
      </c>
      <c r="T46" s="397">
        <f>-('5C1R_Iberville'!AL46+'5C1R_Iberville'!AO46)</f>
        <v>0</v>
      </c>
      <c r="U46" s="397">
        <f>-('5C1S_LCColPrep'!AL46+'5C1S_LCColPrep'!AO46)</f>
        <v>0</v>
      </c>
      <c r="V46" s="397">
        <f>-('5C1T_Northeast'!AL46+'5C1T_Northeast'!AO46)</f>
        <v>0</v>
      </c>
      <c r="W46" s="397">
        <f>-('5C1U_AcadianaRen'!AL46+'5C1U_AcadianaRen'!AO46)</f>
        <v>0</v>
      </c>
      <c r="X46" s="397">
        <f>-('5C1V_LafRen'!AL46+'5C1V_LafRen'!AO46)</f>
        <v>0</v>
      </c>
      <c r="Y46" s="397">
        <f>-('5C1W_Willow'!AL46+'5C1W_Willow'!AO46)</f>
        <v>0</v>
      </c>
      <c r="Z46" s="397">
        <f>-('5C1Y_GEOPrep'!AL46+'5C1Y_GEOPrep'!AO46)</f>
        <v>0</v>
      </c>
      <c r="AA46" s="397">
        <f>-('5C1Z_LincolnPrep'!AL46+'5C1Z_LincolnPrep'!AO46)</f>
        <v>0</v>
      </c>
      <c r="AB46" s="397">
        <f>-('5C1AE_NobleMinds'!$AL46+'5C1AE_NobleMinds'!$AO46)</f>
        <v>0</v>
      </c>
      <c r="AC46" s="397">
        <f>-('5C1AF_JCFA-Laf'!$AL46+'5C1AF_JCFA-Laf'!$AO46)</f>
        <v>0</v>
      </c>
      <c r="AD46" s="397">
        <f>-('5C1AG_Collegiate'!$AL46+'5C1AG_Collegiate'!$AO46)</f>
        <v>0</v>
      </c>
      <c r="AE46" s="686">
        <f>-('5C1AI_Harmony'!$AL46+'5C1AI_Harmony'!$AO46)</f>
        <v>0</v>
      </c>
      <c r="AF46" s="686">
        <f>-('5C1AJ_Athlos'!$AL46+'5C1AJ_Athlos'!$AO46)</f>
        <v>0</v>
      </c>
      <c r="AG46" s="925">
        <f>-('5C1AK_NxtGen'!$AL46+'5C1AK_NxtGen'!$AO46)</f>
        <v>0</v>
      </c>
      <c r="AH46" s="925">
        <f>-('5C1AL_RedRiver'!$AL46+'5C1AL_RedRiver'!$AO46)</f>
        <v>0</v>
      </c>
      <c r="AI46" s="1492">
        <f>-('5C1AM_Williams'!$AL46+'5C1AM_Williams'!$AO46)</f>
        <v>0</v>
      </c>
      <c r="AJ46" s="1492">
        <f>-('5C1AN_StLandry'!$AL46+'5C1AN_StLandry'!$AO46)</f>
        <v>0</v>
      </c>
      <c r="AK46" s="397">
        <f>-('5C2_LAVCA'!AM46+'5C2_LAVCA'!AP46)</f>
        <v>-182250</v>
      </c>
      <c r="AL46" s="397">
        <f>-('5C3_UnvView'!AM46+'5C3_UnvView'!AP46)</f>
        <v>-254250</v>
      </c>
      <c r="AM46" s="398">
        <f t="shared" si="12"/>
        <v>-444641</v>
      </c>
      <c r="AN46" s="399">
        <f t="shared" si="13"/>
        <v>133149691</v>
      </c>
    </row>
    <row r="47" spans="1:40" ht="15.6" customHeight="1" x14ac:dyDescent="0.2">
      <c r="A47" s="384">
        <v>41</v>
      </c>
      <c r="B47" s="385" t="s">
        <v>45</v>
      </c>
      <c r="C47" s="386">
        <f>'2_State Distrib and Adjs'!BE47</f>
        <v>4599769</v>
      </c>
      <c r="D47" s="386">
        <f>-'5A3_OJJ'!P47</f>
        <v>0</v>
      </c>
      <c r="E47" s="386"/>
      <c r="F47" s="386">
        <f>-('5C1A_Madison'!AL47+'5C1A_Madison'!AO47)</f>
        <v>0</v>
      </c>
      <c r="G47" s="386">
        <f>-('5C1B_DArbonne'!AL47+'5C1B_DArbonne'!AO47)</f>
        <v>0</v>
      </c>
      <c r="H47" s="386">
        <f>-('5C1C_IntlHigh'!AL47+'5C1C_IntlHigh'!AO47)</f>
        <v>0</v>
      </c>
      <c r="I47" s="386">
        <f>-('5C1D_NOMMA'!AL47+'5C1D_NOMMA'!AO47)</f>
        <v>0</v>
      </c>
      <c r="J47" s="386">
        <f>-('5C1E_LFNO'!AL47+'5C1E_LFNO'!AO47)</f>
        <v>0</v>
      </c>
      <c r="K47" s="386">
        <f>-('5C1F_LCCharter'!AL47+'5C1F_LCCharter'!AO47)</f>
        <v>0</v>
      </c>
      <c r="L47" s="386">
        <f>-('5C1G_JSClark'!AL47+'5C1G_JSClark'!AO47)</f>
        <v>0</v>
      </c>
      <c r="M47" s="386">
        <f>-('5C1H_Southwest'!AL47+'5C1H_Southwest'!AO47)</f>
        <v>0</v>
      </c>
      <c r="N47" s="386">
        <f>-('5C1I_LAKey'!AL47+'5C1I_LAKey'!AO47)</f>
        <v>0</v>
      </c>
      <c r="O47" s="386">
        <f>-('5C1J_JCFAEast'!AL47+'5C1J_JCFAEast'!AO47)</f>
        <v>0</v>
      </c>
      <c r="P47" s="386">
        <f>-('5C1M_GEOMidCity'!AL47+'5C1M_GEOMidCity'!AO47)</f>
        <v>0</v>
      </c>
      <c r="Q47" s="386">
        <f>-('5C1N_Delta'!AL47+'5C1N_Delta'!AO47)</f>
        <v>0</v>
      </c>
      <c r="R47" s="386">
        <f>-('5C1O_Impact'!AL47+'5C1O_Impact'!AO47)</f>
        <v>0</v>
      </c>
      <c r="S47" s="386">
        <f>-('5C1Q_Advantage'!AL47+'5C1Q_Advantage'!AO47)</f>
        <v>0</v>
      </c>
      <c r="T47" s="386">
        <f>-('5C1R_Iberville'!AL47+'5C1R_Iberville'!AO47)</f>
        <v>0</v>
      </c>
      <c r="U47" s="386">
        <f>-('5C1S_LCColPrep'!AL47+'5C1S_LCColPrep'!AO47)</f>
        <v>0</v>
      </c>
      <c r="V47" s="386">
        <f>-('5C1T_Northeast'!AL47+'5C1T_Northeast'!AO47)</f>
        <v>0</v>
      </c>
      <c r="W47" s="386">
        <f>-('5C1U_AcadianaRen'!AL47+'5C1U_AcadianaRen'!AO47)</f>
        <v>0</v>
      </c>
      <c r="X47" s="386">
        <f>-('5C1V_LafRen'!AL47+'5C1V_LafRen'!AO47)</f>
        <v>0</v>
      </c>
      <c r="Y47" s="386">
        <f>-('5C1W_Willow'!AL47+'5C1W_Willow'!AO47)</f>
        <v>0</v>
      </c>
      <c r="Z47" s="386">
        <f>-('5C1Y_GEOPrep'!AL47+'5C1Y_GEOPrep'!AO47)</f>
        <v>0</v>
      </c>
      <c r="AA47" s="387">
        <f>-('5C1Z_LincolnPrep'!AL47+'5C1Z_LincolnPrep'!AO47)</f>
        <v>0</v>
      </c>
      <c r="AB47" s="387">
        <f>-('5C1AE_NobleMinds'!$AL47+'5C1AE_NobleMinds'!$AO47)</f>
        <v>0</v>
      </c>
      <c r="AC47" s="387">
        <f>-('5C1AF_JCFA-Laf'!$AL47+'5C1AF_JCFA-Laf'!$AO47)</f>
        <v>0</v>
      </c>
      <c r="AD47" s="387">
        <f>-('5C1AG_Collegiate'!$AL47+'5C1AG_Collegiate'!$AO47)</f>
        <v>0</v>
      </c>
      <c r="AE47" s="685">
        <f>-('5C1AI_Harmony'!$AL47+'5C1AI_Harmony'!$AO47)</f>
        <v>0</v>
      </c>
      <c r="AF47" s="685">
        <f>-('5C1AJ_Athlos'!$AL47+'5C1AJ_Athlos'!$AO47)</f>
        <v>0</v>
      </c>
      <c r="AG47" s="685">
        <f>-('5C1AK_NxtGen'!$AL47+'5C1AK_NxtGen'!$AO47)</f>
        <v>0</v>
      </c>
      <c r="AH47" s="685">
        <f>-('5C1AL_RedRiver'!$AL47+'5C1AL_RedRiver'!$AO47)</f>
        <v>0</v>
      </c>
      <c r="AI47" s="1491">
        <f>-('5C1AM_Williams'!$AL47+'5C1AM_Williams'!$AO47)</f>
        <v>0</v>
      </c>
      <c r="AJ47" s="1491">
        <f>-('5C1AN_StLandry'!$AL47+'5C1AN_StLandry'!$AO47)</f>
        <v>0</v>
      </c>
      <c r="AK47" s="386">
        <f>-('5C2_LAVCA'!AM47+'5C2_LAVCA'!AP47)</f>
        <v>-72884</v>
      </c>
      <c r="AL47" s="386">
        <f>-('5C3_UnvView'!AM47+'5C3_UnvView'!AP47)</f>
        <v>-19877</v>
      </c>
      <c r="AM47" s="388">
        <f t="shared" si="12"/>
        <v>-92761</v>
      </c>
      <c r="AN47" s="389">
        <f t="shared" si="13"/>
        <v>4507008</v>
      </c>
    </row>
    <row r="48" spans="1:40" ht="15.6" customHeight="1" x14ac:dyDescent="0.2">
      <c r="A48" s="390">
        <v>42</v>
      </c>
      <c r="B48" s="391" t="s">
        <v>46</v>
      </c>
      <c r="C48" s="392">
        <f>'2_State Distrib and Adjs'!BE48</f>
        <v>16398062</v>
      </c>
      <c r="D48" s="392">
        <f>-'5A3_OJJ'!P48</f>
        <v>-6975</v>
      </c>
      <c r="E48" s="392"/>
      <c r="F48" s="392">
        <f>-('5C1A_Madison'!AL48+'5C1A_Madison'!AO48)</f>
        <v>0</v>
      </c>
      <c r="G48" s="392">
        <f>-('5C1B_DArbonne'!AL48+'5C1B_DArbonne'!AO48)</f>
        <v>0</v>
      </c>
      <c r="H48" s="392">
        <f>-('5C1C_IntlHigh'!AL48+'5C1C_IntlHigh'!AO48)</f>
        <v>0</v>
      </c>
      <c r="I48" s="392">
        <f>-('5C1D_NOMMA'!AL48+'5C1D_NOMMA'!AO48)</f>
        <v>0</v>
      </c>
      <c r="J48" s="392">
        <f>-('5C1E_LFNO'!AL48+'5C1E_LFNO'!AO48)</f>
        <v>0</v>
      </c>
      <c r="K48" s="392">
        <f>-('5C1F_LCCharter'!AL48+'5C1F_LCCharter'!AO48)</f>
        <v>0</v>
      </c>
      <c r="L48" s="392">
        <f>-('5C1G_JSClark'!AL48+'5C1G_JSClark'!AO48)</f>
        <v>0</v>
      </c>
      <c r="M48" s="392">
        <f>-('5C1H_Southwest'!AL48+'5C1H_Southwest'!AO48)</f>
        <v>0</v>
      </c>
      <c r="N48" s="392">
        <f>-('5C1I_LAKey'!AL48+'5C1I_LAKey'!AO48)</f>
        <v>0</v>
      </c>
      <c r="O48" s="392">
        <f>-('5C1J_JCFAEast'!AL48+'5C1J_JCFAEast'!AO48)</f>
        <v>0</v>
      </c>
      <c r="P48" s="392">
        <f>-('5C1M_GEOMidCity'!AL48+'5C1M_GEOMidCity'!AO48)</f>
        <v>0</v>
      </c>
      <c r="Q48" s="392">
        <f>-('5C1N_Delta'!AL48+'5C1N_Delta'!AO48)</f>
        <v>0</v>
      </c>
      <c r="R48" s="392">
        <f>-('5C1O_Impact'!AL48+'5C1O_Impact'!AO48)</f>
        <v>0</v>
      </c>
      <c r="S48" s="392">
        <f>-('5C1Q_Advantage'!AL48+'5C1Q_Advantage'!AO48)</f>
        <v>0</v>
      </c>
      <c r="T48" s="392">
        <f>-('5C1R_Iberville'!AL48+'5C1R_Iberville'!AO48)</f>
        <v>0</v>
      </c>
      <c r="U48" s="392">
        <f>-('5C1S_LCColPrep'!AL48+'5C1S_LCColPrep'!AO48)</f>
        <v>0</v>
      </c>
      <c r="V48" s="392">
        <f>-('5C1T_Northeast'!AL48+'5C1T_Northeast'!AO48)</f>
        <v>0</v>
      </c>
      <c r="W48" s="392">
        <f>-('5C1U_AcadianaRen'!AL48+'5C1U_AcadianaRen'!AO48)</f>
        <v>0</v>
      </c>
      <c r="X48" s="392">
        <f>-('5C1V_LafRen'!AL48+'5C1V_LafRen'!AO48)</f>
        <v>0</v>
      </c>
      <c r="Y48" s="392">
        <f>-('5C1W_Willow'!AL48+'5C1W_Willow'!AO48)</f>
        <v>0</v>
      </c>
      <c r="Z48" s="392">
        <f>-('5C1Y_GEOPrep'!AL48+'5C1Y_GEOPrep'!AO48)</f>
        <v>0</v>
      </c>
      <c r="AA48" s="392">
        <f>-('5C1Z_LincolnPrep'!AL48+'5C1Z_LincolnPrep'!AO48)</f>
        <v>0</v>
      </c>
      <c r="AB48" s="392">
        <f>-('5C1AE_NobleMinds'!$AL48+'5C1AE_NobleMinds'!$AO48)</f>
        <v>0</v>
      </c>
      <c r="AC48" s="392">
        <f>-('5C1AF_JCFA-Laf'!$AL48+'5C1AF_JCFA-Laf'!$AO48)</f>
        <v>0</v>
      </c>
      <c r="AD48" s="392">
        <f>-('5C1AG_Collegiate'!$AL48+'5C1AG_Collegiate'!$AO48)</f>
        <v>0</v>
      </c>
      <c r="AE48" s="392">
        <f>-('5C1AI_Harmony'!$AL48+'5C1AI_Harmony'!$AO48)</f>
        <v>0</v>
      </c>
      <c r="AF48" s="392">
        <f>-('5C1AJ_Athlos'!$AL48+'5C1AJ_Athlos'!$AO48)</f>
        <v>0</v>
      </c>
      <c r="AG48" s="392">
        <f>-('5C1AK_NxtGen'!$AL48+'5C1AK_NxtGen'!$AO48)</f>
        <v>0</v>
      </c>
      <c r="AH48" s="392">
        <f>-('5C1AL_RedRiver'!$AL48+'5C1AL_RedRiver'!$AO48)</f>
        <v>0</v>
      </c>
      <c r="AI48" s="392">
        <f>-('5C1AM_Williams'!$AL48+'5C1AM_Williams'!$AO48)</f>
        <v>0</v>
      </c>
      <c r="AJ48" s="392">
        <f>-('5C1AN_StLandry'!$AL48+'5C1AN_StLandry'!$AO48)</f>
        <v>0</v>
      </c>
      <c r="AK48" s="392">
        <f>-('5C2_LAVCA'!AM48+'5C2_LAVCA'!AP48)</f>
        <v>-23522</v>
      </c>
      <c r="AL48" s="392">
        <f>-('5C3_UnvView'!AM48+'5C3_UnvView'!AP48)</f>
        <v>-56451</v>
      </c>
      <c r="AM48" s="393">
        <f t="shared" si="12"/>
        <v>-86948</v>
      </c>
      <c r="AN48" s="394">
        <f t="shared" si="13"/>
        <v>16311114</v>
      </c>
    </row>
    <row r="49" spans="1:40" ht="15.6" customHeight="1" x14ac:dyDescent="0.2">
      <c r="A49" s="390">
        <v>43</v>
      </c>
      <c r="B49" s="391" t="s">
        <v>47</v>
      </c>
      <c r="C49" s="392">
        <f>'2_State Distrib and Adjs'!BE49</f>
        <v>25033999</v>
      </c>
      <c r="D49" s="392">
        <f>-'5A3_OJJ'!P49</f>
        <v>0</v>
      </c>
      <c r="E49" s="392"/>
      <c r="F49" s="392">
        <f>-('5C1A_Madison'!AL49+'5C1A_Madison'!AO49)</f>
        <v>0</v>
      </c>
      <c r="G49" s="392">
        <f>-('5C1B_DArbonne'!AL49+'5C1B_DArbonne'!AO49)</f>
        <v>0</v>
      </c>
      <c r="H49" s="392">
        <f>-('5C1C_IntlHigh'!AL49+'5C1C_IntlHigh'!AO49)</f>
        <v>0</v>
      </c>
      <c r="I49" s="392">
        <f>-('5C1D_NOMMA'!AL49+'5C1D_NOMMA'!AO49)</f>
        <v>0</v>
      </c>
      <c r="J49" s="392">
        <f>-('5C1E_LFNO'!AL49+'5C1E_LFNO'!AO49)</f>
        <v>0</v>
      </c>
      <c r="K49" s="392">
        <f>-('5C1F_LCCharter'!AL49+'5C1F_LCCharter'!AO49)</f>
        <v>0</v>
      </c>
      <c r="L49" s="392">
        <f>-('5C1G_JSClark'!AL49+'5C1G_JSClark'!AO49)</f>
        <v>0</v>
      </c>
      <c r="M49" s="392">
        <f>-('5C1H_Southwest'!AL49+'5C1H_Southwest'!AO49)</f>
        <v>0</v>
      </c>
      <c r="N49" s="392">
        <f>-('5C1I_LAKey'!AL49+'5C1I_LAKey'!AO49)</f>
        <v>0</v>
      </c>
      <c r="O49" s="392">
        <f>-('5C1J_JCFAEast'!AL49+'5C1J_JCFAEast'!AO49)</f>
        <v>0</v>
      </c>
      <c r="P49" s="392">
        <f>-('5C1M_GEOMidCity'!AL49+'5C1M_GEOMidCity'!AO49)</f>
        <v>0</v>
      </c>
      <c r="Q49" s="392">
        <f>-('5C1N_Delta'!AL49+'5C1N_Delta'!AO49)</f>
        <v>0</v>
      </c>
      <c r="R49" s="392">
        <f>-('5C1O_Impact'!AL49+'5C1O_Impact'!AO49)</f>
        <v>0</v>
      </c>
      <c r="S49" s="392">
        <f>-('5C1Q_Advantage'!AL49+'5C1Q_Advantage'!AO49)</f>
        <v>0</v>
      </c>
      <c r="T49" s="392">
        <f>-('5C1R_Iberville'!AL49+'5C1R_Iberville'!AO49)</f>
        <v>0</v>
      </c>
      <c r="U49" s="392">
        <f>-('5C1S_LCColPrep'!AL49+'5C1S_LCColPrep'!AO49)</f>
        <v>0</v>
      </c>
      <c r="V49" s="392">
        <f>-('5C1T_Northeast'!AL49+'5C1T_Northeast'!AO49)</f>
        <v>0</v>
      </c>
      <c r="W49" s="392">
        <f>-('5C1U_AcadianaRen'!AL49+'5C1U_AcadianaRen'!AO49)</f>
        <v>0</v>
      </c>
      <c r="X49" s="392">
        <f>-('5C1V_LafRen'!AL49+'5C1V_LafRen'!AO49)</f>
        <v>0</v>
      </c>
      <c r="Y49" s="392">
        <f>-('5C1W_Willow'!AL49+'5C1W_Willow'!AO49)</f>
        <v>0</v>
      </c>
      <c r="Z49" s="392">
        <f>-('5C1Y_GEOPrep'!AL49+'5C1Y_GEOPrep'!AO49)</f>
        <v>0</v>
      </c>
      <c r="AA49" s="392">
        <f>-('5C1Z_LincolnPrep'!AL49+'5C1Z_LincolnPrep'!AO49)</f>
        <v>0</v>
      </c>
      <c r="AB49" s="392">
        <f>-('5C1AE_NobleMinds'!$AL49+'5C1AE_NobleMinds'!$AO49)</f>
        <v>0</v>
      </c>
      <c r="AC49" s="392">
        <f>-('5C1AF_JCFA-Laf'!$AL49+'5C1AF_JCFA-Laf'!$AO49)</f>
        <v>0</v>
      </c>
      <c r="AD49" s="392">
        <f>-('5C1AG_Collegiate'!$AL49+'5C1AG_Collegiate'!$AO49)</f>
        <v>0</v>
      </c>
      <c r="AE49" s="392">
        <f>-('5C1AI_Harmony'!$AL49+'5C1AI_Harmony'!$AO49)</f>
        <v>0</v>
      </c>
      <c r="AF49" s="392">
        <f>-('5C1AJ_Athlos'!$AL49+'5C1AJ_Athlos'!$AO49)</f>
        <v>0</v>
      </c>
      <c r="AG49" s="392">
        <f>-('5C1AK_NxtGen'!$AL49+'5C1AK_NxtGen'!$AO49)</f>
        <v>0</v>
      </c>
      <c r="AH49" s="392">
        <f>-('5C1AL_RedRiver'!$AL49+'5C1AL_RedRiver'!$AO49)</f>
        <v>0</v>
      </c>
      <c r="AI49" s="392">
        <f>-('5C1AM_Williams'!$AL49+'5C1AM_Williams'!$AO49)</f>
        <v>0</v>
      </c>
      <c r="AJ49" s="392">
        <f>-('5C1AN_StLandry'!$AL49+'5C1AN_StLandry'!$AO49)</f>
        <v>0</v>
      </c>
      <c r="AK49" s="392">
        <f>-('5C2_LAVCA'!AM49+'5C2_LAVCA'!AP49)</f>
        <v>-41682</v>
      </c>
      <c r="AL49" s="392">
        <f>-('5C3_UnvView'!AM49+'5C3_UnvView'!AP49)</f>
        <v>-37051</v>
      </c>
      <c r="AM49" s="393">
        <f t="shared" si="12"/>
        <v>-78733</v>
      </c>
      <c r="AN49" s="394">
        <f t="shared" si="13"/>
        <v>24955266</v>
      </c>
    </row>
    <row r="50" spans="1:40" ht="15.6" customHeight="1" x14ac:dyDescent="0.2">
      <c r="A50" s="390">
        <v>44</v>
      </c>
      <c r="B50" s="391" t="s">
        <v>48</v>
      </c>
      <c r="C50" s="392">
        <f>'2_State Distrib and Adjs'!BE50</f>
        <v>46983484</v>
      </c>
      <c r="D50" s="392">
        <f>-'5A3_OJJ'!P50</f>
        <v>-8004</v>
      </c>
      <c r="E50" s="392"/>
      <c r="F50" s="392">
        <f>-('5C1A_Madison'!AL50+'5C1A_Madison'!AO50)</f>
        <v>0</v>
      </c>
      <c r="G50" s="392">
        <f>-('5C1B_DArbonne'!AL50+'5C1B_DArbonne'!AO50)</f>
        <v>0</v>
      </c>
      <c r="H50" s="392">
        <f>-('5C1C_IntlHigh'!AL50+'5C1C_IntlHigh'!AO50)</f>
        <v>-31073</v>
      </c>
      <c r="I50" s="392">
        <f>-('5C1D_NOMMA'!AL50+'5C1D_NOMMA'!AO50)</f>
        <v>-22195</v>
      </c>
      <c r="J50" s="392">
        <f>-('5C1E_LFNO'!AL50+'5C1E_LFNO'!AO50)</f>
        <v>-26634</v>
      </c>
      <c r="K50" s="392">
        <f>-('5C1F_LCCharter'!AL50+'5C1F_LCCharter'!AO50)</f>
        <v>0</v>
      </c>
      <c r="L50" s="392">
        <f>-('5C1G_JSClark'!AL50+'5C1G_JSClark'!AO50)</f>
        <v>0</v>
      </c>
      <c r="M50" s="392">
        <f>-('5C1H_Southwest'!AL50+'5C1H_Southwest'!AO50)</f>
        <v>0</v>
      </c>
      <c r="N50" s="392">
        <f>-('5C1I_LAKey'!AL50+'5C1I_LAKey'!AO50)</f>
        <v>0</v>
      </c>
      <c r="O50" s="392">
        <f>-('5C1J_JCFAEast'!AL50+'5C1J_JCFAEast'!AO50)</f>
        <v>0</v>
      </c>
      <c r="P50" s="392">
        <f>-('5C1M_GEOMidCity'!AL50+'5C1M_GEOMidCity'!AO50)</f>
        <v>0</v>
      </c>
      <c r="Q50" s="392">
        <f>-('5C1N_Delta'!AL50+'5C1N_Delta'!AO50)</f>
        <v>0</v>
      </c>
      <c r="R50" s="392">
        <f>-('5C1O_Impact'!AL50+'5C1O_Impact'!AO50)</f>
        <v>0</v>
      </c>
      <c r="S50" s="392">
        <f>-('5C1Q_Advantage'!AL50+'5C1Q_Advantage'!AO50)</f>
        <v>0</v>
      </c>
      <c r="T50" s="392">
        <f>-('5C1R_Iberville'!AL50+'5C1R_Iberville'!AO50)</f>
        <v>0</v>
      </c>
      <c r="U50" s="392">
        <f>-('5C1S_LCColPrep'!AL50+'5C1S_LCColPrep'!AO50)</f>
        <v>0</v>
      </c>
      <c r="V50" s="392">
        <f>-('5C1T_Northeast'!AL50+'5C1T_Northeast'!AO50)</f>
        <v>0</v>
      </c>
      <c r="W50" s="392">
        <f>-('5C1U_AcadianaRen'!AL50+'5C1U_AcadianaRen'!AO50)</f>
        <v>0</v>
      </c>
      <c r="X50" s="392">
        <f>-('5C1V_LafRen'!AL50+'5C1V_LafRen'!AO50)</f>
        <v>0</v>
      </c>
      <c r="Y50" s="392">
        <f>-('5C1W_Willow'!AL50+'5C1W_Willow'!AO50)</f>
        <v>0</v>
      </c>
      <c r="Z50" s="392">
        <f>-('5C1Y_GEOPrep'!AL50+'5C1Y_GEOPrep'!AO50)</f>
        <v>0</v>
      </c>
      <c r="AA50" s="392">
        <f>-('5C1Z_LincolnPrep'!AL50+'5C1Z_LincolnPrep'!AO50)</f>
        <v>0</v>
      </c>
      <c r="AB50" s="392">
        <f>-('5C1AE_NobleMinds'!$AL50+'5C1AE_NobleMinds'!$AO50)</f>
        <v>-4439</v>
      </c>
      <c r="AC50" s="392">
        <f>-('5C1AF_JCFA-Laf'!$AL50+'5C1AF_JCFA-Laf'!$AO50)</f>
        <v>0</v>
      </c>
      <c r="AD50" s="392">
        <f>-('5C1AG_Collegiate'!$AL50+'5C1AG_Collegiate'!$AO50)</f>
        <v>0</v>
      </c>
      <c r="AE50" s="392">
        <f>-('5C1AI_Harmony'!$AL50+'5C1AI_Harmony'!$AO50)</f>
        <v>0</v>
      </c>
      <c r="AF50" s="392">
        <f>-('5C1AJ_Athlos'!$AL50+'5C1AJ_Athlos'!$AO50)</f>
        <v>-13317</v>
      </c>
      <c r="AG50" s="392">
        <f>-('5C1AK_NxtGen'!$AL50+'5C1AK_NxtGen'!$AO50)</f>
        <v>0</v>
      </c>
      <c r="AH50" s="392">
        <f>-('5C1AL_RedRiver'!$AL50+'5C1AL_RedRiver'!$AO50)</f>
        <v>0</v>
      </c>
      <c r="AI50" s="392">
        <f>-('5C1AM_Williams'!$AL50+'5C1AM_Williams'!$AO50)</f>
        <v>0</v>
      </c>
      <c r="AJ50" s="392">
        <f>-('5C1AN_StLandry'!$AL50+'5C1AN_StLandry'!$AO50)</f>
        <v>0</v>
      </c>
      <c r="AK50" s="392">
        <f>-('5C2_LAVCA'!AM50+'5C2_LAVCA'!AP50)</f>
        <v>-58220</v>
      </c>
      <c r="AL50" s="392">
        <f>-('5C3_UnvView'!AM50+'5C3_UnvView'!AP50)</f>
        <v>-53935</v>
      </c>
      <c r="AM50" s="393">
        <f t="shared" si="12"/>
        <v>-217817</v>
      </c>
      <c r="AN50" s="394">
        <f t="shared" si="13"/>
        <v>46765667</v>
      </c>
    </row>
    <row r="51" spans="1:40" ht="15.6" customHeight="1" x14ac:dyDescent="0.2">
      <c r="A51" s="395">
        <v>45</v>
      </c>
      <c r="B51" s="396" t="s">
        <v>49</v>
      </c>
      <c r="C51" s="397">
        <f>'2_State Distrib and Adjs'!BE51</f>
        <v>30048863</v>
      </c>
      <c r="D51" s="397">
        <f>-'5A3_OJJ'!P51</f>
        <v>0</v>
      </c>
      <c r="E51" s="397"/>
      <c r="F51" s="397">
        <f>-('5C1A_Madison'!AL51+'5C1A_Madison'!AO51)</f>
        <v>0</v>
      </c>
      <c r="G51" s="397">
        <f>-('5C1B_DArbonne'!AL51+'5C1B_DArbonne'!AO51)</f>
        <v>0</v>
      </c>
      <c r="H51" s="397">
        <f>-('5C1C_IntlHigh'!AL51+'5C1C_IntlHigh'!AO51)</f>
        <v>0</v>
      </c>
      <c r="I51" s="397">
        <f>-('5C1D_NOMMA'!AL51+'5C1D_NOMMA'!AO51)</f>
        <v>0</v>
      </c>
      <c r="J51" s="397">
        <f>-('5C1E_LFNO'!AL51+'5C1E_LFNO'!AO51)</f>
        <v>-102492</v>
      </c>
      <c r="K51" s="397">
        <f>-('5C1F_LCCharter'!AL51+'5C1F_LCCharter'!AO51)</f>
        <v>0</v>
      </c>
      <c r="L51" s="397">
        <f>-('5C1G_JSClark'!AL51+'5C1G_JSClark'!AO51)</f>
        <v>0</v>
      </c>
      <c r="M51" s="397">
        <f>-('5C1H_Southwest'!AL51+'5C1H_Southwest'!AO51)</f>
        <v>0</v>
      </c>
      <c r="N51" s="397">
        <f>-('5C1I_LAKey'!AL51+'5C1I_LAKey'!AO51)</f>
        <v>0</v>
      </c>
      <c r="O51" s="397">
        <f>-('5C1J_JCFAEast'!AL51+'5C1J_JCFAEast'!AO51)</f>
        <v>-17082</v>
      </c>
      <c r="P51" s="397">
        <f>-('5C1M_GEOMidCity'!AL51+'5C1M_GEOMidCity'!AO51)</f>
        <v>0</v>
      </c>
      <c r="Q51" s="397">
        <f>-('5C1N_Delta'!AL51+'5C1N_Delta'!AO51)</f>
        <v>0</v>
      </c>
      <c r="R51" s="397">
        <f>-('5C1O_Impact'!AL51+'5C1O_Impact'!AO51)</f>
        <v>0</v>
      </c>
      <c r="S51" s="397">
        <f>-('5C1Q_Advantage'!AL51+'5C1Q_Advantage'!AO51)</f>
        <v>0</v>
      </c>
      <c r="T51" s="397">
        <f>-('5C1R_Iberville'!AL51+'5C1R_Iberville'!AO51)</f>
        <v>-34164</v>
      </c>
      <c r="U51" s="397">
        <f>-('5C1S_LCColPrep'!AL51+'5C1S_LCColPrep'!AO51)</f>
        <v>0</v>
      </c>
      <c r="V51" s="397">
        <f>-('5C1T_Northeast'!AL51+'5C1T_Northeast'!AO51)</f>
        <v>0</v>
      </c>
      <c r="W51" s="397">
        <f>-('5C1U_AcadianaRen'!AL51+'5C1U_AcadianaRen'!AO51)</f>
        <v>0</v>
      </c>
      <c r="X51" s="397">
        <f>-('5C1V_LafRen'!AL51+'5C1V_LafRen'!AO51)</f>
        <v>-8541</v>
      </c>
      <c r="Y51" s="397">
        <f>-('5C1W_Willow'!AL51+'5C1W_Willow'!AO51)</f>
        <v>0</v>
      </c>
      <c r="Z51" s="397">
        <f>-('5C1Y_GEOPrep'!AL51+'5C1Y_GEOPrep'!AO51)</f>
        <v>0</v>
      </c>
      <c r="AA51" s="397">
        <f>-('5C1Z_LincolnPrep'!AL51+'5C1Z_LincolnPrep'!AO51)</f>
        <v>0</v>
      </c>
      <c r="AB51" s="397">
        <f>-('5C1AE_NobleMinds'!$AL51+'5C1AE_NobleMinds'!$AO51)</f>
        <v>-17082</v>
      </c>
      <c r="AC51" s="397">
        <f>-('5C1AF_JCFA-Laf'!$AL51+'5C1AF_JCFA-Laf'!$AO51)</f>
        <v>0</v>
      </c>
      <c r="AD51" s="397">
        <f>-('5C1AG_Collegiate'!$AL51+'5C1AG_Collegiate'!$AO51)</f>
        <v>0</v>
      </c>
      <c r="AE51" s="686">
        <f>-('5C1AI_Harmony'!$AL51+'5C1AI_Harmony'!$AO51)</f>
        <v>0</v>
      </c>
      <c r="AF51" s="686">
        <f>-('5C1AJ_Athlos'!$AL51+'5C1AJ_Athlos'!$AO51)</f>
        <v>0</v>
      </c>
      <c r="AG51" s="925">
        <f>-('5C1AK_NxtGen'!$AL51+'5C1AK_NxtGen'!$AO51)</f>
        <v>0</v>
      </c>
      <c r="AH51" s="925">
        <f>-('5C1AL_RedRiver'!$AL51+'5C1AL_RedRiver'!$AO51)</f>
        <v>0</v>
      </c>
      <c r="AI51" s="1492">
        <f>-('5C1AM_Williams'!$AL51+'5C1AM_Williams'!$AO51)</f>
        <v>0</v>
      </c>
      <c r="AJ51" s="1492">
        <f>-('5C1AN_StLandry'!$AL51+'5C1AN_StLandry'!$AO51)</f>
        <v>0</v>
      </c>
      <c r="AK51" s="397">
        <f>-('5C2_LAVCA'!AM51+'5C2_LAVCA'!AP51)</f>
        <v>-269041</v>
      </c>
      <c r="AL51" s="397">
        <f>-('5C3_UnvView'!AM51+'5C3_UnvView'!AP51)</f>
        <v>-322849</v>
      </c>
      <c r="AM51" s="398">
        <f t="shared" si="12"/>
        <v>-771251</v>
      </c>
      <c r="AN51" s="399">
        <f t="shared" si="13"/>
        <v>29277612</v>
      </c>
    </row>
    <row r="52" spans="1:40" ht="15.6" customHeight="1" x14ac:dyDescent="0.2">
      <c r="A52" s="384">
        <v>46</v>
      </c>
      <c r="B52" s="385" t="s">
        <v>50</v>
      </c>
      <c r="C52" s="386">
        <f>'2_State Distrib and Adjs'!BE52</f>
        <v>9095828</v>
      </c>
      <c r="D52" s="386">
        <f>-'5A3_OJJ'!P52</f>
        <v>0</v>
      </c>
      <c r="E52" s="386"/>
      <c r="F52" s="386">
        <f>-('5C1A_Madison'!AL52+'5C1A_Madison'!AO52)</f>
        <v>0</v>
      </c>
      <c r="G52" s="386">
        <f>-('5C1B_DArbonne'!AL52+'5C1B_DArbonne'!AO52)</f>
        <v>0</v>
      </c>
      <c r="H52" s="386">
        <f>-('5C1C_IntlHigh'!AL52+'5C1C_IntlHigh'!AO52)</f>
        <v>0</v>
      </c>
      <c r="I52" s="386">
        <f>-('5C1D_NOMMA'!AL52+'5C1D_NOMMA'!AO52)</f>
        <v>0</v>
      </c>
      <c r="J52" s="386">
        <f>-('5C1E_LFNO'!AL52+'5C1E_LFNO'!AO52)</f>
        <v>0</v>
      </c>
      <c r="K52" s="386">
        <f>-('5C1F_LCCharter'!AL52+'5C1F_LCCharter'!AO52)</f>
        <v>0</v>
      </c>
      <c r="L52" s="386">
        <f>-('5C1G_JSClark'!AL52+'5C1G_JSClark'!AO52)</f>
        <v>0</v>
      </c>
      <c r="M52" s="386">
        <f>-('5C1H_Southwest'!AL52+'5C1H_Southwest'!AO52)</f>
        <v>0</v>
      </c>
      <c r="N52" s="386">
        <f>-('5C1I_LAKey'!AL52+'5C1I_LAKey'!AO52)</f>
        <v>0</v>
      </c>
      <c r="O52" s="386">
        <f>-('5C1J_JCFAEast'!AL52+'5C1J_JCFAEast'!AO52)</f>
        <v>0</v>
      </c>
      <c r="P52" s="386">
        <f>-('5C1M_GEOMidCity'!AL52+'5C1M_GEOMidCity'!AO52)</f>
        <v>0</v>
      </c>
      <c r="Q52" s="386">
        <f>-('5C1N_Delta'!AL52+'5C1N_Delta'!AO52)</f>
        <v>0</v>
      </c>
      <c r="R52" s="386">
        <f>-('5C1O_Impact'!AL52+'5C1O_Impact'!AO52)</f>
        <v>0</v>
      </c>
      <c r="S52" s="386">
        <f>-('5C1Q_Advantage'!AL52+'5C1Q_Advantage'!AO52)</f>
        <v>0</v>
      </c>
      <c r="T52" s="386">
        <f>-('5C1R_Iberville'!AL52+'5C1R_Iberville'!AO52)</f>
        <v>0</v>
      </c>
      <c r="U52" s="386">
        <f>-('5C1S_LCColPrep'!AL52+'5C1S_LCColPrep'!AO52)</f>
        <v>0</v>
      </c>
      <c r="V52" s="386">
        <f>-('5C1T_Northeast'!AL52+'5C1T_Northeast'!AO52)</f>
        <v>0</v>
      </c>
      <c r="W52" s="386">
        <f>-('5C1U_AcadianaRen'!AL52+'5C1U_AcadianaRen'!AO52)</f>
        <v>0</v>
      </c>
      <c r="X52" s="386">
        <f>-('5C1V_LafRen'!AL52+'5C1V_LafRen'!AO52)</f>
        <v>0</v>
      </c>
      <c r="Y52" s="386">
        <f>-('5C1W_Willow'!AL52+'5C1W_Willow'!AO52)</f>
        <v>0</v>
      </c>
      <c r="Z52" s="386">
        <f>-('5C1Y_GEOPrep'!AL52+'5C1Y_GEOPrep'!AO52)</f>
        <v>-7332</v>
      </c>
      <c r="AA52" s="387">
        <f>-('5C1Z_LincolnPrep'!AL52+'5C1Z_LincolnPrep'!AO52)</f>
        <v>0</v>
      </c>
      <c r="AB52" s="387">
        <f>-('5C1AE_NobleMinds'!$AL52+'5C1AE_NobleMinds'!$AO52)</f>
        <v>0</v>
      </c>
      <c r="AC52" s="387">
        <f>-('5C1AF_JCFA-Laf'!$AL52+'5C1AF_JCFA-Laf'!$AO52)</f>
        <v>0</v>
      </c>
      <c r="AD52" s="387">
        <f>-('5C1AG_Collegiate'!$AL52+'5C1AG_Collegiate'!$AO52)</f>
        <v>0</v>
      </c>
      <c r="AE52" s="685">
        <f>-('5C1AI_Harmony'!$AL52+'5C1AI_Harmony'!$AO52)</f>
        <v>0</v>
      </c>
      <c r="AF52" s="685">
        <f>-('5C1AJ_Athlos'!$AL52+'5C1AJ_Athlos'!$AO52)</f>
        <v>0</v>
      </c>
      <c r="AG52" s="685">
        <f>-('5C1AK_NxtGen'!$AL52+'5C1AK_NxtGen'!$AO52)</f>
        <v>0</v>
      </c>
      <c r="AH52" s="685">
        <f>-('5C1AL_RedRiver'!$AL52+'5C1AL_RedRiver'!$AO52)</f>
        <v>0</v>
      </c>
      <c r="AI52" s="1491">
        <f>-('5C1AM_Williams'!$AL52+'5C1AM_Williams'!$AO52)</f>
        <v>0</v>
      </c>
      <c r="AJ52" s="1491">
        <f>-('5C1AN_StLandry'!$AL52+'5C1AN_StLandry'!$AO52)</f>
        <v>0</v>
      </c>
      <c r="AK52" s="386">
        <f>-('5C2_LAVCA'!AM52+'5C2_LAVCA'!AP52)</f>
        <v>-16498</v>
      </c>
      <c r="AL52" s="386">
        <f>-('5C3_UnvView'!AM52+'5C3_UnvView'!AP52)</f>
        <v>-72587</v>
      </c>
      <c r="AM52" s="388">
        <f t="shared" si="12"/>
        <v>-96417</v>
      </c>
      <c r="AN52" s="389">
        <f t="shared" si="13"/>
        <v>8999411</v>
      </c>
    </row>
    <row r="53" spans="1:40" ht="15.6" customHeight="1" x14ac:dyDescent="0.2">
      <c r="A53" s="390">
        <v>47</v>
      </c>
      <c r="B53" s="391" t="s">
        <v>51</v>
      </c>
      <c r="C53" s="392">
        <f>'2_State Distrib and Adjs'!BE53</f>
        <v>10372015</v>
      </c>
      <c r="D53" s="392">
        <f>-'5A3_OJJ'!P53</f>
        <v>0</v>
      </c>
      <c r="E53" s="392"/>
      <c r="F53" s="392">
        <f>-('5C1A_Madison'!AL53+'5C1A_Madison'!AO53)</f>
        <v>0</v>
      </c>
      <c r="G53" s="392">
        <f>-('5C1B_DArbonne'!AL53+'5C1B_DArbonne'!AO53)</f>
        <v>0</v>
      </c>
      <c r="H53" s="392">
        <f>-('5C1C_IntlHigh'!AL53+'5C1C_IntlHigh'!AO53)</f>
        <v>0</v>
      </c>
      <c r="I53" s="392">
        <f>-('5C1D_NOMMA'!AL53+'5C1D_NOMMA'!AO53)</f>
        <v>0</v>
      </c>
      <c r="J53" s="392">
        <f>-('5C1E_LFNO'!AL53+'5C1E_LFNO'!AO53)</f>
        <v>0</v>
      </c>
      <c r="K53" s="392">
        <f>-('5C1F_LCCharter'!AL53+'5C1F_LCCharter'!AO53)</f>
        <v>0</v>
      </c>
      <c r="L53" s="392">
        <f>-('5C1G_JSClark'!AL53+'5C1G_JSClark'!AO53)</f>
        <v>0</v>
      </c>
      <c r="M53" s="392">
        <f>-('5C1H_Southwest'!AL53+'5C1H_Southwest'!AO53)</f>
        <v>0</v>
      </c>
      <c r="N53" s="392">
        <f>-('5C1I_LAKey'!AL53+'5C1I_LAKey'!AO53)</f>
        <v>0</v>
      </c>
      <c r="O53" s="392">
        <f>-('5C1J_JCFAEast'!AL53+'5C1J_JCFAEast'!AO53)</f>
        <v>0</v>
      </c>
      <c r="P53" s="392">
        <f>-('5C1M_GEOMidCity'!AL53+'5C1M_GEOMidCity'!AO53)</f>
        <v>0</v>
      </c>
      <c r="Q53" s="392">
        <f>-('5C1N_Delta'!AL53+'5C1N_Delta'!AO53)</f>
        <v>0</v>
      </c>
      <c r="R53" s="392">
        <f>-('5C1O_Impact'!AL53+'5C1O_Impact'!AO53)</f>
        <v>0</v>
      </c>
      <c r="S53" s="392">
        <f>-('5C1Q_Advantage'!AL53+'5C1Q_Advantage'!AO53)</f>
        <v>0</v>
      </c>
      <c r="T53" s="392">
        <f>-('5C1R_Iberville'!AL53+'5C1R_Iberville'!AO53)</f>
        <v>0</v>
      </c>
      <c r="U53" s="392">
        <f>-('5C1S_LCColPrep'!AL53+'5C1S_LCColPrep'!AO53)</f>
        <v>0</v>
      </c>
      <c r="V53" s="392">
        <f>-('5C1T_Northeast'!AL53+'5C1T_Northeast'!AO53)</f>
        <v>0</v>
      </c>
      <c r="W53" s="392">
        <f>-('5C1U_AcadianaRen'!AL53+'5C1U_AcadianaRen'!AO53)</f>
        <v>0</v>
      </c>
      <c r="X53" s="392">
        <f>-('5C1V_LafRen'!AL53+'5C1V_LafRen'!AO53)</f>
        <v>0</v>
      </c>
      <c r="Y53" s="392">
        <f>-('5C1W_Willow'!AL53+'5C1W_Willow'!AO53)</f>
        <v>0</v>
      </c>
      <c r="Z53" s="392">
        <f>-('5C1Y_GEOPrep'!AL53+'5C1Y_GEOPrep'!AO53)</f>
        <v>0</v>
      </c>
      <c r="AA53" s="392">
        <f>-('5C1Z_LincolnPrep'!AL53+'5C1Z_LincolnPrep'!AO53)</f>
        <v>0</v>
      </c>
      <c r="AB53" s="392">
        <f>-('5C1AE_NobleMinds'!$AL53+'5C1AE_NobleMinds'!$AO53)</f>
        <v>0</v>
      </c>
      <c r="AC53" s="392">
        <f>-('5C1AF_JCFA-Laf'!$AL53+'5C1AF_JCFA-Laf'!$AO53)</f>
        <v>0</v>
      </c>
      <c r="AD53" s="392">
        <f>-('5C1AG_Collegiate'!$AL53+'5C1AG_Collegiate'!$AO53)</f>
        <v>0</v>
      </c>
      <c r="AE53" s="392">
        <f>-('5C1AI_Harmony'!$AL53+'5C1AI_Harmony'!$AO53)</f>
        <v>0</v>
      </c>
      <c r="AF53" s="392">
        <f>-('5C1AJ_Athlos'!$AL53+'5C1AJ_Athlos'!$AO53)</f>
        <v>0</v>
      </c>
      <c r="AG53" s="392">
        <f>-('5C1AK_NxtGen'!$AL53+'5C1AK_NxtGen'!$AO53)</f>
        <v>0</v>
      </c>
      <c r="AH53" s="392">
        <f>-('5C1AL_RedRiver'!$AL53+'5C1AL_RedRiver'!$AO53)</f>
        <v>0</v>
      </c>
      <c r="AI53" s="392">
        <f>-('5C1AM_Williams'!$AL53+'5C1AM_Williams'!$AO53)</f>
        <v>0</v>
      </c>
      <c r="AJ53" s="392">
        <f>-('5C1AN_StLandry'!$AL53+'5C1AN_StLandry'!$AO53)</f>
        <v>0</v>
      </c>
      <c r="AK53" s="392">
        <f>-('5C2_LAVCA'!AM53+'5C2_LAVCA'!AP53)</f>
        <v>-28302</v>
      </c>
      <c r="AL53" s="392">
        <f>-('5C3_UnvView'!AM53+'5C3_UnvView'!AP53)</f>
        <v>-49527</v>
      </c>
      <c r="AM53" s="393">
        <f t="shared" si="12"/>
        <v>-77829</v>
      </c>
      <c r="AN53" s="394">
        <f t="shared" si="13"/>
        <v>10294186</v>
      </c>
    </row>
    <row r="54" spans="1:40" ht="15.6" customHeight="1" x14ac:dyDescent="0.2">
      <c r="A54" s="390">
        <v>48</v>
      </c>
      <c r="B54" s="391" t="s">
        <v>89</v>
      </c>
      <c r="C54" s="392">
        <f>'2_State Distrib and Adjs'!BE54</f>
        <v>25092349</v>
      </c>
      <c r="D54" s="392">
        <f>-'5A3_OJJ'!P54</f>
        <v>-2721</v>
      </c>
      <c r="E54" s="392"/>
      <c r="F54" s="392">
        <f>-('5C1A_Madison'!AL54+'5C1A_Madison'!AO54)</f>
        <v>0</v>
      </c>
      <c r="G54" s="392">
        <f>-('5C1B_DArbonne'!AL54+'5C1B_DArbonne'!AO54)</f>
        <v>0</v>
      </c>
      <c r="H54" s="392">
        <f>-('5C1C_IntlHigh'!AL54+'5C1C_IntlHigh'!AO54)</f>
        <v>-9434</v>
      </c>
      <c r="I54" s="392">
        <f>-('5C1D_NOMMA'!AL54+'5C1D_NOMMA'!AO54)</f>
        <v>0</v>
      </c>
      <c r="J54" s="392">
        <f>-('5C1E_LFNO'!AL54+'5C1E_LFNO'!AO54)</f>
        <v>-28302</v>
      </c>
      <c r="K54" s="392">
        <f>-('5C1F_LCCharter'!AL54+'5C1F_LCCharter'!AO54)</f>
        <v>0</v>
      </c>
      <c r="L54" s="392">
        <f>-('5C1G_JSClark'!AL54+'5C1G_JSClark'!AO54)</f>
        <v>0</v>
      </c>
      <c r="M54" s="392">
        <f>-('5C1H_Southwest'!AL54+'5C1H_Southwest'!AO54)</f>
        <v>0</v>
      </c>
      <c r="N54" s="392">
        <f>-('5C1I_LAKey'!AL54+'5C1I_LAKey'!AO54)</f>
        <v>0</v>
      </c>
      <c r="O54" s="392">
        <f>-('5C1J_JCFAEast'!AL54+'5C1J_JCFAEast'!AO54)</f>
        <v>0</v>
      </c>
      <c r="P54" s="392">
        <f>-('5C1M_GEOMidCity'!AL54+'5C1M_GEOMidCity'!AO54)</f>
        <v>0</v>
      </c>
      <c r="Q54" s="392">
        <f>-('5C1N_Delta'!AL54+'5C1N_Delta'!AO54)</f>
        <v>0</v>
      </c>
      <c r="R54" s="392">
        <f>-('5C1O_Impact'!AL54+'5C1O_Impact'!AO54)</f>
        <v>0</v>
      </c>
      <c r="S54" s="392">
        <f>-('5C1Q_Advantage'!AL54+'5C1Q_Advantage'!AO54)</f>
        <v>-66038</v>
      </c>
      <c r="T54" s="392">
        <f>-('5C1R_Iberville'!AL54+'5C1R_Iberville'!AO54)</f>
        <v>-18868</v>
      </c>
      <c r="U54" s="392">
        <f>-('5C1S_LCColPrep'!AL54+'5C1S_LCColPrep'!AO54)</f>
        <v>0</v>
      </c>
      <c r="V54" s="392">
        <f>-('5C1T_Northeast'!AL54+'5C1T_Northeast'!AO54)</f>
        <v>0</v>
      </c>
      <c r="W54" s="392">
        <f>-('5C1U_AcadianaRen'!AL54+'5C1U_AcadianaRen'!AO54)</f>
        <v>0</v>
      </c>
      <c r="X54" s="392">
        <f>-('5C1V_LafRen'!AL54+'5C1V_LafRen'!AO54)</f>
        <v>0</v>
      </c>
      <c r="Y54" s="392">
        <f>-('5C1W_Willow'!AL54+'5C1W_Willow'!AO54)</f>
        <v>0</v>
      </c>
      <c r="Z54" s="392">
        <f>-('5C1Y_GEOPrep'!AL54+'5C1Y_GEOPrep'!AO54)</f>
        <v>0</v>
      </c>
      <c r="AA54" s="392">
        <f>-('5C1Z_LincolnPrep'!AL54+'5C1Z_LincolnPrep'!AO54)</f>
        <v>0</v>
      </c>
      <c r="AB54" s="392">
        <f>-('5C1AE_NobleMinds'!$AL54+'5C1AE_NobleMinds'!$AO54)</f>
        <v>-18868</v>
      </c>
      <c r="AC54" s="392">
        <f>-('5C1AF_JCFA-Laf'!$AL54+'5C1AF_JCFA-Laf'!$AO54)</f>
        <v>0</v>
      </c>
      <c r="AD54" s="392">
        <f>-('5C1AG_Collegiate'!$AL54+'5C1AG_Collegiate'!$AO54)</f>
        <v>0</v>
      </c>
      <c r="AE54" s="392">
        <f>-('5C1AI_Harmony'!$AL54+'5C1AI_Harmony'!$AO54)</f>
        <v>0</v>
      </c>
      <c r="AF54" s="392">
        <f>-('5C1AJ_Athlos'!$AL54+'5C1AJ_Athlos'!$AO54)</f>
        <v>0</v>
      </c>
      <c r="AG54" s="392">
        <f>-('5C1AK_NxtGen'!$AL54+'5C1AK_NxtGen'!$AO54)</f>
        <v>0</v>
      </c>
      <c r="AH54" s="392">
        <f>-('5C1AL_RedRiver'!$AL54+'5C1AL_RedRiver'!$AO54)</f>
        <v>0</v>
      </c>
      <c r="AI54" s="392">
        <f>-('5C1AM_Williams'!$AL54+'5C1AM_Williams'!$AO54)</f>
        <v>0</v>
      </c>
      <c r="AJ54" s="392">
        <f>-('5C1AN_StLandry'!$AL54+'5C1AN_StLandry'!$AO54)</f>
        <v>0</v>
      </c>
      <c r="AK54" s="392">
        <f>-('5C2_LAVCA'!AM54+'5C2_LAVCA'!AP54)</f>
        <v>-182548</v>
      </c>
      <c r="AL54" s="392">
        <f>-('5C3_UnvView'!AM54+'5C3_UnvView'!AP54)</f>
        <v>-590097</v>
      </c>
      <c r="AM54" s="393">
        <f t="shared" si="12"/>
        <v>-916876</v>
      </c>
      <c r="AN54" s="394">
        <f t="shared" si="13"/>
        <v>24175473</v>
      </c>
    </row>
    <row r="55" spans="1:40" ht="15.6" customHeight="1" x14ac:dyDescent="0.2">
      <c r="A55" s="390">
        <v>49</v>
      </c>
      <c r="B55" s="391" t="s">
        <v>52</v>
      </c>
      <c r="C55" s="392">
        <f>'2_State Distrib and Adjs'!BE55</f>
        <v>75059622.5</v>
      </c>
      <c r="D55" s="392">
        <f>-'5A3_OJJ'!P55</f>
        <v>-12446</v>
      </c>
      <c r="E55" s="392"/>
      <c r="F55" s="392">
        <f>-('5C1A_Madison'!AL55+'5C1A_Madison'!AO55)</f>
        <v>0</v>
      </c>
      <c r="G55" s="392">
        <f>-('5C1B_DArbonne'!AL55+'5C1B_DArbonne'!AO55)</f>
        <v>0</v>
      </c>
      <c r="H55" s="392">
        <f>-('5C1C_IntlHigh'!AL55+'5C1C_IntlHigh'!AO55)</f>
        <v>0</v>
      </c>
      <c r="I55" s="392">
        <f>-('5C1D_NOMMA'!AL55+'5C1D_NOMMA'!AO55)</f>
        <v>0</v>
      </c>
      <c r="J55" s="392">
        <f>-('5C1E_LFNO'!AL55+'5C1E_LFNO'!AO55)</f>
        <v>0</v>
      </c>
      <c r="K55" s="392">
        <f>-('5C1F_LCCharter'!AL55+'5C1F_LCCharter'!AO55)</f>
        <v>0</v>
      </c>
      <c r="L55" s="392">
        <f>-('5C1G_JSClark'!AL55+'5C1G_JSClark'!AO55)</f>
        <v>-914140</v>
      </c>
      <c r="M55" s="392">
        <f>-('5C1H_Southwest'!AL55+'5C1H_Southwest'!AO55)</f>
        <v>0</v>
      </c>
      <c r="N55" s="392">
        <f>-('5C1I_LAKey'!AL55+'5C1I_LAKey'!AO55)</f>
        <v>-10101</v>
      </c>
      <c r="O55" s="392">
        <f>-('5C1J_JCFAEast'!AL55+'5C1J_JCFAEast'!AO55)</f>
        <v>0</v>
      </c>
      <c r="P55" s="392">
        <f>-('5C1M_GEOMidCity'!AL55+'5C1M_GEOMidCity'!AO55)</f>
        <v>0</v>
      </c>
      <c r="Q55" s="392">
        <f>-('5C1N_Delta'!AL55+'5C1N_Delta'!AO55)</f>
        <v>0</v>
      </c>
      <c r="R55" s="392">
        <f>-('5C1O_Impact'!AL55+'5C1O_Impact'!AO55)</f>
        <v>0</v>
      </c>
      <c r="S55" s="392">
        <f>-('5C1Q_Advantage'!AL55+'5C1Q_Advantage'!AO55)</f>
        <v>0</v>
      </c>
      <c r="T55" s="392">
        <f>-('5C1R_Iberville'!AL55+'5C1R_Iberville'!AO55)</f>
        <v>-3367</v>
      </c>
      <c r="U55" s="392">
        <f>-('5C1S_LCColPrep'!AL55+'5C1S_LCColPrep'!AO55)</f>
        <v>0</v>
      </c>
      <c r="V55" s="392">
        <f>-('5C1T_Northeast'!AL55+'5C1T_Northeast'!AO55)</f>
        <v>0</v>
      </c>
      <c r="W55" s="392">
        <f>-('5C1U_AcadianaRen'!AL55+'5C1U_AcadianaRen'!AO55)</f>
        <v>-33670</v>
      </c>
      <c r="X55" s="392">
        <f>-('5C1V_LafRen'!AL55+'5C1V_LafRen'!AO55)</f>
        <v>-422558</v>
      </c>
      <c r="Y55" s="392">
        <f>-('5C1W_Willow'!AL55+'5C1W_Willow'!AO55)</f>
        <v>-94276</v>
      </c>
      <c r="Z55" s="392">
        <f>-('5C1Y_GEOPrep'!AL55+'5C1Y_GEOPrep'!AO55)</f>
        <v>0</v>
      </c>
      <c r="AA55" s="392">
        <f>-('5C1Z_LincolnPrep'!AL55+'5C1Z_LincolnPrep'!AO55)</f>
        <v>-3367</v>
      </c>
      <c r="AB55" s="392">
        <f>-('5C1AE_NobleMinds'!$AL55+'5C1AE_NobleMinds'!$AO55)</f>
        <v>0</v>
      </c>
      <c r="AC55" s="392">
        <f>-('5C1AF_JCFA-Laf'!$AL55+'5C1AF_JCFA-Laf'!$AO55)</f>
        <v>-1684</v>
      </c>
      <c r="AD55" s="392">
        <f>-('5C1AG_Collegiate'!$AL55+'5C1AG_Collegiate'!$AO55)</f>
        <v>0</v>
      </c>
      <c r="AE55" s="392">
        <f>-('5C1AI_Harmony'!$AL55+'5C1AI_Harmony'!$AO55)</f>
        <v>0</v>
      </c>
      <c r="AF55" s="392">
        <f>-('5C1AJ_Athlos'!$AL55+'5C1AJ_Athlos'!$AO55)</f>
        <v>0</v>
      </c>
      <c r="AG55" s="392">
        <f>-('5C1AK_NxtGen'!$AL55+'5C1AK_NxtGen'!$AO55)</f>
        <v>0</v>
      </c>
      <c r="AH55" s="392">
        <f>-('5C1AL_RedRiver'!$AL55+'5C1AL_RedRiver'!$AO55)</f>
        <v>-1683</v>
      </c>
      <c r="AI55" s="392">
        <f>-('5C1AM_Williams'!$AL55+'5C1AM_Williams'!$AO55)</f>
        <v>0</v>
      </c>
      <c r="AJ55" s="392">
        <f>-('5C1AN_StLandry'!$AL55+'5C1AN_StLandry'!$AO55)</f>
        <v>-643097</v>
      </c>
      <c r="AK55" s="392">
        <f>-('5C2_LAVCA'!AM55+'5C2_LAVCA'!AP55)</f>
        <v>-257576</v>
      </c>
      <c r="AL55" s="392">
        <f>-('5C3_UnvView'!AM55+'5C3_UnvView'!AP55)</f>
        <v>-310606</v>
      </c>
      <c r="AM55" s="393">
        <f t="shared" si="12"/>
        <v>-2708571</v>
      </c>
      <c r="AN55" s="394">
        <f t="shared" si="13"/>
        <v>72351051.5</v>
      </c>
    </row>
    <row r="56" spans="1:40" ht="15.6" customHeight="1" x14ac:dyDescent="0.2">
      <c r="A56" s="395">
        <v>50</v>
      </c>
      <c r="B56" s="396" t="s">
        <v>53</v>
      </c>
      <c r="C56" s="397">
        <f>'2_State Distrib and Adjs'!BE56</f>
        <v>43293478</v>
      </c>
      <c r="D56" s="397">
        <f>-'5A3_OJJ'!P56</f>
        <v>-1979</v>
      </c>
      <c r="E56" s="397"/>
      <c r="F56" s="397">
        <f>-('5C1A_Madison'!AL56+'5C1A_Madison'!AO56)</f>
        <v>0</v>
      </c>
      <c r="G56" s="397">
        <f>-('5C1B_DArbonne'!AL56+'5C1B_DArbonne'!AO56)</f>
        <v>0</v>
      </c>
      <c r="H56" s="397">
        <f>-('5C1C_IntlHigh'!AL56+'5C1C_IntlHigh'!AO56)</f>
        <v>0</v>
      </c>
      <c r="I56" s="397">
        <f>-('5C1D_NOMMA'!AL56+'5C1D_NOMMA'!AO56)</f>
        <v>0</v>
      </c>
      <c r="J56" s="397">
        <f>-('5C1E_LFNO'!AL56+'5C1E_LFNO'!AO56)</f>
        <v>0</v>
      </c>
      <c r="K56" s="397">
        <f>-('5C1F_LCCharter'!AL56+'5C1F_LCCharter'!AO56)</f>
        <v>0</v>
      </c>
      <c r="L56" s="397">
        <f>-('5C1G_JSClark'!AL56+'5C1G_JSClark'!AO56)</f>
        <v>-8344</v>
      </c>
      <c r="M56" s="397">
        <f>-('5C1H_Southwest'!AL56+'5C1H_Southwest'!AO56)</f>
        <v>0</v>
      </c>
      <c r="N56" s="397">
        <f>-('5C1I_LAKey'!AL56+'5C1I_LAKey'!AO56)</f>
        <v>0</v>
      </c>
      <c r="O56" s="397">
        <f>-('5C1J_JCFAEast'!AL56+'5C1J_JCFAEast'!AO56)</f>
        <v>0</v>
      </c>
      <c r="P56" s="397">
        <f>-('5C1M_GEOMidCity'!AL56+'5C1M_GEOMidCity'!AO56)</f>
        <v>0</v>
      </c>
      <c r="Q56" s="397">
        <f>-('5C1N_Delta'!AL56+'5C1N_Delta'!AO56)</f>
        <v>0</v>
      </c>
      <c r="R56" s="397">
        <f>-('5C1O_Impact'!AL56+'5C1O_Impact'!AO56)</f>
        <v>0</v>
      </c>
      <c r="S56" s="397">
        <f>-('5C1Q_Advantage'!AL56+'5C1Q_Advantage'!AO56)</f>
        <v>0</v>
      </c>
      <c r="T56" s="397">
        <f>-('5C1R_Iberville'!AL56+'5C1R_Iberville'!AO56)</f>
        <v>-196084</v>
      </c>
      <c r="U56" s="397">
        <f>-('5C1S_LCColPrep'!AL56+'5C1S_LCColPrep'!AO56)</f>
        <v>0</v>
      </c>
      <c r="V56" s="397">
        <f>-('5C1T_Northeast'!AL56+'5C1T_Northeast'!AO56)</f>
        <v>0</v>
      </c>
      <c r="W56" s="397">
        <f>-('5C1U_AcadianaRen'!AL56+'5C1U_AcadianaRen'!AO56)</f>
        <v>-408856</v>
      </c>
      <c r="X56" s="397">
        <f>-('5C1V_LafRen'!AL56+'5C1V_LafRen'!AO56)</f>
        <v>-185654</v>
      </c>
      <c r="Y56" s="397">
        <f>-('5C1W_Willow'!AL56+'5C1W_Willow'!AO56)</f>
        <v>-83440</v>
      </c>
      <c r="Z56" s="397">
        <f>-('5C1Y_GEOPrep'!AL56+'5C1Y_GEOPrep'!AO56)</f>
        <v>0</v>
      </c>
      <c r="AA56" s="397">
        <f>-('5C1Z_LincolnPrep'!AL56+'5C1Z_LincolnPrep'!AO56)</f>
        <v>0</v>
      </c>
      <c r="AB56" s="397">
        <f>-('5C1AE_NobleMinds'!$AL56+'5C1AE_NobleMinds'!$AO56)</f>
        <v>0</v>
      </c>
      <c r="AC56" s="397">
        <f>-('5C1AF_JCFA-Laf'!$AL56+'5C1AF_JCFA-Laf'!$AO56)</f>
        <v>-2086</v>
      </c>
      <c r="AD56" s="397">
        <f>-('5C1AG_Collegiate'!$AL56+'5C1AG_Collegiate'!$AO56)</f>
        <v>0</v>
      </c>
      <c r="AE56" s="686">
        <f>-('5C1AI_Harmony'!$AL56+'5C1AI_Harmony'!$AO56)</f>
        <v>0</v>
      </c>
      <c r="AF56" s="686">
        <f>-('5C1AJ_Athlos'!$AL56+'5C1AJ_Athlos'!$AO56)</f>
        <v>0</v>
      </c>
      <c r="AG56" s="925">
        <f>-('5C1AK_NxtGen'!$AL56+'5C1AK_NxtGen'!$AO56)</f>
        <v>0</v>
      </c>
      <c r="AH56" s="925">
        <f>-('5C1AL_RedRiver'!$AL56+'5C1AL_RedRiver'!$AO56)</f>
        <v>0</v>
      </c>
      <c r="AI56" s="1492">
        <f>-('5C1AM_Williams'!$AL56+'5C1AM_Williams'!$AO56)</f>
        <v>0</v>
      </c>
      <c r="AJ56" s="1492">
        <f>-('5C1AN_StLandry'!$AL56+'5C1AN_StLandry'!$AO56)</f>
        <v>0</v>
      </c>
      <c r="AK56" s="397">
        <f>-('5C2_LAVCA'!AM56+'5C2_LAVCA'!AP56)</f>
        <v>-97625</v>
      </c>
      <c r="AL56" s="397">
        <f>-('5C3_UnvView'!AM56+'5C3_UnvView'!AP56)</f>
        <v>-101379</v>
      </c>
      <c r="AM56" s="398">
        <f t="shared" si="12"/>
        <v>-1085447</v>
      </c>
      <c r="AN56" s="399">
        <f t="shared" si="13"/>
        <v>42208031</v>
      </c>
    </row>
    <row r="57" spans="1:40" ht="15.6" customHeight="1" x14ac:dyDescent="0.2">
      <c r="A57" s="384">
        <v>51</v>
      </c>
      <c r="B57" s="385" t="s">
        <v>54</v>
      </c>
      <c r="C57" s="386">
        <f>'2_State Distrib and Adjs'!BE57</f>
        <v>47442300</v>
      </c>
      <c r="D57" s="386">
        <f>-'5A3_OJJ'!P57</f>
        <v>-3289</v>
      </c>
      <c r="E57" s="386"/>
      <c r="F57" s="386">
        <f>-('5C1A_Madison'!AL57+'5C1A_Madison'!AO57)</f>
        <v>0</v>
      </c>
      <c r="G57" s="386">
        <f>-('5C1B_DArbonne'!AL57+'5C1B_DArbonne'!AO57)</f>
        <v>0</v>
      </c>
      <c r="H57" s="386">
        <f>-('5C1C_IntlHigh'!AL57+'5C1C_IntlHigh'!AO57)</f>
        <v>0</v>
      </c>
      <c r="I57" s="386">
        <f>-('5C1D_NOMMA'!AL57+'5C1D_NOMMA'!AO57)</f>
        <v>0</v>
      </c>
      <c r="J57" s="386">
        <f>-('5C1E_LFNO'!AL57+'5C1E_LFNO'!AO57)</f>
        <v>0</v>
      </c>
      <c r="K57" s="386">
        <f>-('5C1F_LCCharter'!AL57+'5C1F_LCCharter'!AO57)</f>
        <v>0</v>
      </c>
      <c r="L57" s="386">
        <f>-('5C1G_JSClark'!AL57+'5C1G_JSClark'!AO57)</f>
        <v>0</v>
      </c>
      <c r="M57" s="386">
        <f>-('5C1H_Southwest'!AL57+'5C1H_Southwest'!AO57)</f>
        <v>0</v>
      </c>
      <c r="N57" s="386">
        <f>-('5C1I_LAKey'!AL57+'5C1I_LAKey'!AO57)</f>
        <v>0</v>
      </c>
      <c r="O57" s="386">
        <f>-('5C1J_JCFAEast'!AL57+'5C1J_JCFAEast'!AO57)</f>
        <v>0</v>
      </c>
      <c r="P57" s="386">
        <f>-('5C1M_GEOMidCity'!AL57+'5C1M_GEOMidCity'!AO57)</f>
        <v>0</v>
      </c>
      <c r="Q57" s="386">
        <f>-('5C1N_Delta'!AL57+'5C1N_Delta'!AO57)</f>
        <v>0</v>
      </c>
      <c r="R57" s="386">
        <f>-('5C1O_Impact'!AL57+'5C1O_Impact'!AO57)</f>
        <v>0</v>
      </c>
      <c r="S57" s="386">
        <f>-('5C1Q_Advantage'!AL57+'5C1Q_Advantage'!AO57)</f>
        <v>0</v>
      </c>
      <c r="T57" s="386">
        <f>-('5C1R_Iberville'!AL57+'5C1R_Iberville'!AO57)</f>
        <v>-5015</v>
      </c>
      <c r="U57" s="386">
        <f>-('5C1S_LCColPrep'!AL57+'5C1S_LCColPrep'!AO57)</f>
        <v>0</v>
      </c>
      <c r="V57" s="386">
        <f>-('5C1T_Northeast'!AL57+'5C1T_Northeast'!AO57)</f>
        <v>0</v>
      </c>
      <c r="W57" s="386">
        <f>-('5C1U_AcadianaRen'!AL57+'5C1U_AcadianaRen'!AO57)</f>
        <v>-5015</v>
      </c>
      <c r="X57" s="386">
        <f>-('5C1V_LafRen'!AL57+'5C1V_LafRen'!AO57)</f>
        <v>0</v>
      </c>
      <c r="Y57" s="386">
        <f>-('5C1W_Willow'!AL57+'5C1W_Willow'!AO57)</f>
        <v>0</v>
      </c>
      <c r="Z57" s="386">
        <f>-('5C1Y_GEOPrep'!AL57+'5C1Y_GEOPrep'!AO57)</f>
        <v>0</v>
      </c>
      <c r="AA57" s="387">
        <f>-('5C1Z_LincolnPrep'!AL57+'5C1Z_LincolnPrep'!AO57)</f>
        <v>0</v>
      </c>
      <c r="AB57" s="387">
        <f>-('5C1AE_NobleMinds'!$AL57+'5C1AE_NobleMinds'!$AO57)</f>
        <v>0</v>
      </c>
      <c r="AC57" s="387">
        <f>-('5C1AF_JCFA-Laf'!$AL57+'5C1AF_JCFA-Laf'!$AO57)</f>
        <v>0</v>
      </c>
      <c r="AD57" s="387">
        <f>-('5C1AG_Collegiate'!$AL57+'5C1AG_Collegiate'!$AO57)</f>
        <v>0</v>
      </c>
      <c r="AE57" s="685">
        <f>-('5C1AI_Harmony'!$AL57+'5C1AI_Harmony'!$AO57)</f>
        <v>0</v>
      </c>
      <c r="AF57" s="685">
        <f>-('5C1AJ_Athlos'!$AL57+'5C1AJ_Athlos'!$AO57)</f>
        <v>0</v>
      </c>
      <c r="AG57" s="685">
        <f>-('5C1AK_NxtGen'!$AL57+'5C1AK_NxtGen'!$AO57)</f>
        <v>0</v>
      </c>
      <c r="AH57" s="685">
        <f>-('5C1AL_RedRiver'!$AL57+'5C1AL_RedRiver'!$AO57)</f>
        <v>0</v>
      </c>
      <c r="AI57" s="1491">
        <f>-('5C1AM_Williams'!$AL57+'5C1AM_Williams'!$AO57)</f>
        <v>0</v>
      </c>
      <c r="AJ57" s="1491">
        <f>-('5C1AN_StLandry'!$AL57+'5C1AN_StLandry'!$AO57)</f>
        <v>0</v>
      </c>
      <c r="AK57" s="386">
        <f>-('5C2_LAVCA'!AM57+'5C2_LAVCA'!AP57)</f>
        <v>-63190</v>
      </c>
      <c r="AL57" s="386">
        <f>-('5C3_UnvView'!AM57+'5C3_UnvView'!AP57)</f>
        <v>-232446</v>
      </c>
      <c r="AM57" s="388">
        <f t="shared" si="12"/>
        <v>-308955</v>
      </c>
      <c r="AN57" s="389">
        <f t="shared" si="13"/>
        <v>47133345</v>
      </c>
    </row>
    <row r="58" spans="1:40" ht="15.6" customHeight="1" x14ac:dyDescent="0.2">
      <c r="A58" s="390">
        <v>52</v>
      </c>
      <c r="B58" s="391" t="s">
        <v>55</v>
      </c>
      <c r="C58" s="392">
        <f>'2_State Distrib and Adjs'!BE58</f>
        <v>220815286</v>
      </c>
      <c r="D58" s="392">
        <f>-'5A3_OJJ'!P58</f>
        <v>-15671</v>
      </c>
      <c r="E58" s="392"/>
      <c r="F58" s="392">
        <f>-('5C1A_Madison'!AL58+'5C1A_Madison'!AO58)</f>
        <v>0</v>
      </c>
      <c r="G58" s="392">
        <f>-('5C1B_DArbonne'!AL58+'5C1B_DArbonne'!AO58)</f>
        <v>0</v>
      </c>
      <c r="H58" s="392">
        <f>-('5C1C_IntlHigh'!AL58+'5C1C_IntlHigh'!AO58)</f>
        <v>0</v>
      </c>
      <c r="I58" s="392">
        <f>-('5C1D_NOMMA'!AL58+'5C1D_NOMMA'!AO58)</f>
        <v>-21786</v>
      </c>
      <c r="J58" s="392">
        <f>-('5C1E_LFNO'!AL58+'5C1E_LFNO'!AO58)</f>
        <v>-83513</v>
      </c>
      <c r="K58" s="392">
        <f>-('5C1F_LCCharter'!AL58+'5C1F_LCCharter'!AO58)</f>
        <v>0</v>
      </c>
      <c r="L58" s="392">
        <f>-('5C1G_JSClark'!AL58+'5C1G_JSClark'!AO58)</f>
        <v>0</v>
      </c>
      <c r="M58" s="392">
        <f>-('5C1H_Southwest'!AL58+'5C1H_Southwest'!AO58)</f>
        <v>0</v>
      </c>
      <c r="N58" s="392">
        <f>-('5C1I_LAKey'!AL58+'5C1I_LAKey'!AO58)</f>
        <v>-36310</v>
      </c>
      <c r="O58" s="392">
        <f>-('5C1J_JCFAEast'!AL58+'5C1J_JCFAEast'!AO58)</f>
        <v>0</v>
      </c>
      <c r="P58" s="392">
        <f>-('5C1M_GEOMidCity'!AL58+'5C1M_GEOMidCity'!AO58)</f>
        <v>0</v>
      </c>
      <c r="Q58" s="392">
        <f>-('5C1N_Delta'!AL58+'5C1N_Delta'!AO58)</f>
        <v>0</v>
      </c>
      <c r="R58" s="392">
        <f>-('5C1O_Impact'!AL58+'5C1O_Impact'!AO58)</f>
        <v>0</v>
      </c>
      <c r="S58" s="392">
        <f>-('5C1Q_Advantage'!AL58+'5C1Q_Advantage'!AO58)</f>
        <v>0</v>
      </c>
      <c r="T58" s="392">
        <f>-('5C1R_Iberville'!AL58+'5C1R_Iberville'!AO58)</f>
        <v>-10893</v>
      </c>
      <c r="U58" s="392">
        <f>-('5C1S_LCColPrep'!AL58+'5C1S_LCColPrep'!AO58)</f>
        <v>0</v>
      </c>
      <c r="V58" s="392">
        <f>-('5C1T_Northeast'!AL58+'5C1T_Northeast'!AO58)</f>
        <v>0</v>
      </c>
      <c r="W58" s="392">
        <f>-('5C1U_AcadianaRen'!AL58+'5C1U_AcadianaRen'!AO58)</f>
        <v>-7262</v>
      </c>
      <c r="X58" s="392">
        <f>-('5C1V_LafRen'!AL58+'5C1V_LafRen'!AO58)</f>
        <v>-3631</v>
      </c>
      <c r="Y58" s="392">
        <f>-('5C1W_Willow'!AL58+'5C1W_Willow'!AO58)</f>
        <v>0</v>
      </c>
      <c r="Z58" s="392">
        <f>-('5C1Y_GEOPrep'!AL58+'5C1Y_GEOPrep'!AO58)</f>
        <v>0</v>
      </c>
      <c r="AA58" s="392">
        <f>-('5C1Z_LincolnPrep'!AL58+'5C1Z_LincolnPrep'!AO58)</f>
        <v>0</v>
      </c>
      <c r="AB58" s="392">
        <f>-('5C1AE_NobleMinds'!$AL58+'5C1AE_NobleMinds'!$AO58)</f>
        <v>-7262</v>
      </c>
      <c r="AC58" s="392">
        <f>-('5C1AF_JCFA-Laf'!$AL58+'5C1AF_JCFA-Laf'!$AO58)</f>
        <v>0</v>
      </c>
      <c r="AD58" s="392">
        <f>-('5C1AG_Collegiate'!$AL58+'5C1AG_Collegiate'!$AO58)</f>
        <v>0</v>
      </c>
      <c r="AE58" s="392">
        <f>-('5C1AI_Harmony'!$AL58+'5C1AI_Harmony'!$AO58)</f>
        <v>-7262</v>
      </c>
      <c r="AF58" s="392">
        <f>-('5C1AJ_Athlos'!$AL58+'5C1AJ_Athlos'!$AO58)</f>
        <v>-7262</v>
      </c>
      <c r="AG58" s="392">
        <f>-('5C1AK_NxtGen'!$AL58+'5C1AK_NxtGen'!$AO58)</f>
        <v>0</v>
      </c>
      <c r="AH58" s="392">
        <f>-('5C1AL_RedRiver'!$AL58+'5C1AL_RedRiver'!$AO58)</f>
        <v>0</v>
      </c>
      <c r="AI58" s="392">
        <f>-('5C1AM_Williams'!$AL58+'5C1AM_Williams'!$AO58)</f>
        <v>0</v>
      </c>
      <c r="AJ58" s="392">
        <f>-('5C1AN_StLandry'!$AL58+'5C1AN_StLandry'!$AO58)</f>
        <v>0</v>
      </c>
      <c r="AK58" s="392">
        <f>-('5C2_LAVCA'!AM58+'5C2_LAVCA'!AP58)</f>
        <v>-882858</v>
      </c>
      <c r="AL58" s="392">
        <f>-('5C3_UnvView'!AM58+'5C3_UnvView'!AP58)</f>
        <v>-2618638</v>
      </c>
      <c r="AM58" s="393">
        <f t="shared" si="12"/>
        <v>-3702348</v>
      </c>
      <c r="AN58" s="394">
        <f t="shared" si="13"/>
        <v>217112938</v>
      </c>
    </row>
    <row r="59" spans="1:40" ht="15.6" customHeight="1" x14ac:dyDescent="0.2">
      <c r="A59" s="390">
        <v>53</v>
      </c>
      <c r="B59" s="391" t="s">
        <v>56</v>
      </c>
      <c r="C59" s="392">
        <f>'2_State Distrib and Adjs'!BE59</f>
        <v>121398634</v>
      </c>
      <c r="D59" s="392">
        <f>-'5A3_OJJ'!P59</f>
        <v>-6973</v>
      </c>
      <c r="E59" s="392"/>
      <c r="F59" s="392">
        <f>-('5C1A_Madison'!AL59+'5C1A_Madison'!AO59)</f>
        <v>0</v>
      </c>
      <c r="G59" s="392">
        <f>-('5C1B_DArbonne'!AL59+'5C1B_DArbonne'!AO59)</f>
        <v>0</v>
      </c>
      <c r="H59" s="392">
        <f>-('5C1C_IntlHigh'!AL59+'5C1C_IntlHigh'!AO59)</f>
        <v>0</v>
      </c>
      <c r="I59" s="392">
        <f>-('5C1D_NOMMA'!AL59+'5C1D_NOMMA'!AO59)</f>
        <v>0</v>
      </c>
      <c r="J59" s="392">
        <f>-('5C1E_LFNO'!AL59+'5C1E_LFNO'!AO59)</f>
        <v>0</v>
      </c>
      <c r="K59" s="392">
        <f>-('5C1F_LCCharter'!AL59+'5C1F_LCCharter'!AO59)</f>
        <v>0</v>
      </c>
      <c r="L59" s="392">
        <f>-('5C1G_JSClark'!AL59+'5C1G_JSClark'!AO59)</f>
        <v>0</v>
      </c>
      <c r="M59" s="392">
        <f>-('5C1H_Southwest'!AL59+'5C1H_Southwest'!AO59)</f>
        <v>0</v>
      </c>
      <c r="N59" s="392">
        <f>-('5C1I_LAKey'!AL59+'5C1I_LAKey'!AO59)</f>
        <v>-17475</v>
      </c>
      <c r="O59" s="392">
        <f>-('5C1J_JCFAEast'!AL59+'5C1J_JCFAEast'!AO59)</f>
        <v>0</v>
      </c>
      <c r="P59" s="392">
        <f>-('5C1M_GEOMidCity'!AL59+'5C1M_GEOMidCity'!AO59)</f>
        <v>0</v>
      </c>
      <c r="Q59" s="392">
        <f>-('5C1N_Delta'!AL59+'5C1N_Delta'!AO59)</f>
        <v>0</v>
      </c>
      <c r="R59" s="392">
        <f>-('5C1O_Impact'!AL59+'5C1O_Impact'!AO59)</f>
        <v>-6990</v>
      </c>
      <c r="S59" s="392">
        <f>-('5C1Q_Advantage'!AL59+'5C1Q_Advantage'!AO59)</f>
        <v>0</v>
      </c>
      <c r="T59" s="392">
        <f>-('5C1R_Iberville'!AL59+'5C1R_Iberville'!AO59)</f>
        <v>0</v>
      </c>
      <c r="U59" s="392">
        <f>-('5C1S_LCColPrep'!AL59+'5C1S_LCColPrep'!AO59)</f>
        <v>0</v>
      </c>
      <c r="V59" s="392">
        <f>-('5C1T_Northeast'!AL59+'5C1T_Northeast'!AO59)</f>
        <v>0</v>
      </c>
      <c r="W59" s="392">
        <f>-('5C1U_AcadianaRen'!AL59+'5C1U_AcadianaRen'!AO59)</f>
        <v>0</v>
      </c>
      <c r="X59" s="392">
        <f>-('5C1V_LafRen'!AL59+'5C1V_LafRen'!AO59)</f>
        <v>0</v>
      </c>
      <c r="Y59" s="392">
        <f>-('5C1W_Willow'!AL59+'5C1W_Willow'!AO59)</f>
        <v>0</v>
      </c>
      <c r="Z59" s="392">
        <f>-('5C1Y_GEOPrep'!AL59+'5C1Y_GEOPrep'!AO59)</f>
        <v>0</v>
      </c>
      <c r="AA59" s="392">
        <f>-('5C1Z_LincolnPrep'!AL59+'5C1Z_LincolnPrep'!AO59)</f>
        <v>0</v>
      </c>
      <c r="AB59" s="392">
        <f>-('5C1AE_NobleMinds'!$AL59+'5C1AE_NobleMinds'!$AO59)</f>
        <v>0</v>
      </c>
      <c r="AC59" s="392">
        <f>-('5C1AF_JCFA-Laf'!$AL59+'5C1AF_JCFA-Laf'!$AO59)</f>
        <v>0</v>
      </c>
      <c r="AD59" s="392">
        <f>-('5C1AG_Collegiate'!$AL59+'5C1AG_Collegiate'!$AO59)</f>
        <v>0</v>
      </c>
      <c r="AE59" s="392">
        <f>-('5C1AI_Harmony'!$AL59+'5C1AI_Harmony'!$AO59)</f>
        <v>0</v>
      </c>
      <c r="AF59" s="392">
        <f>-('5C1AJ_Athlos'!$AL59+'5C1AJ_Athlos'!$AO59)</f>
        <v>0</v>
      </c>
      <c r="AG59" s="392">
        <f>-('5C1AK_NxtGen'!$AL59+'5C1AK_NxtGen'!$AO59)</f>
        <v>0</v>
      </c>
      <c r="AH59" s="392">
        <f>-('5C1AL_RedRiver'!$AL59+'5C1AL_RedRiver'!$AO59)</f>
        <v>0</v>
      </c>
      <c r="AI59" s="392">
        <f>-('5C1AM_Williams'!$AL59+'5C1AM_Williams'!$AO59)</f>
        <v>0</v>
      </c>
      <c r="AJ59" s="392">
        <f>-('5C1AN_StLandry'!$AL59+'5C1AN_StLandry'!$AO59)</f>
        <v>0</v>
      </c>
      <c r="AK59" s="392">
        <f>-('5C2_LAVCA'!AM59+'5C2_LAVCA'!AP59)</f>
        <v>-201311</v>
      </c>
      <c r="AL59" s="392">
        <f>-('5C3_UnvView'!AM59+'5C3_UnvView'!AP59)</f>
        <v>-759639</v>
      </c>
      <c r="AM59" s="393">
        <f t="shared" si="12"/>
        <v>-992388</v>
      </c>
      <c r="AN59" s="394">
        <f t="shared" si="13"/>
        <v>120406246</v>
      </c>
    </row>
    <row r="60" spans="1:40" ht="15.6" customHeight="1" x14ac:dyDescent="0.2">
      <c r="A60" s="390">
        <v>54</v>
      </c>
      <c r="B60" s="391" t="s">
        <v>57</v>
      </c>
      <c r="C60" s="392">
        <f>'2_State Distrib and Adjs'!BE60</f>
        <v>2050906</v>
      </c>
      <c r="D60" s="392">
        <f>-'5A3_OJJ'!P60</f>
        <v>-5255</v>
      </c>
      <c r="E60" s="392"/>
      <c r="F60" s="392">
        <f>-('5C1A_Madison'!AL60+'5C1A_Madison'!AO60)</f>
        <v>0</v>
      </c>
      <c r="G60" s="392">
        <f>-('5C1B_DArbonne'!AL60+'5C1B_DArbonne'!AO60)</f>
        <v>0</v>
      </c>
      <c r="H60" s="392">
        <f>-('5C1C_IntlHigh'!AL60+'5C1C_IntlHigh'!AO60)</f>
        <v>0</v>
      </c>
      <c r="I60" s="392">
        <f>-('5C1D_NOMMA'!AL60+'5C1D_NOMMA'!AO60)</f>
        <v>0</v>
      </c>
      <c r="J60" s="392">
        <f>-('5C1E_LFNO'!AL60+'5C1E_LFNO'!AO60)</f>
        <v>0</v>
      </c>
      <c r="K60" s="392">
        <f>-('5C1F_LCCharter'!AL60+'5C1F_LCCharter'!AO60)</f>
        <v>0</v>
      </c>
      <c r="L60" s="392">
        <f>-('5C1G_JSClark'!AL60+'5C1G_JSClark'!AO60)</f>
        <v>0</v>
      </c>
      <c r="M60" s="392">
        <f>-('5C1H_Southwest'!AL60+'5C1H_Southwest'!AO60)</f>
        <v>0</v>
      </c>
      <c r="N60" s="392">
        <f>-('5C1I_LAKey'!AL60+'5C1I_LAKey'!AO60)</f>
        <v>0</v>
      </c>
      <c r="O60" s="392">
        <f>-('5C1J_JCFAEast'!AL60+'5C1J_JCFAEast'!AO60)</f>
        <v>0</v>
      </c>
      <c r="P60" s="392">
        <f>-('5C1M_GEOMidCity'!AL60+'5C1M_GEOMidCity'!AO60)</f>
        <v>0</v>
      </c>
      <c r="Q60" s="392">
        <f>-('5C1N_Delta'!AL60+'5C1N_Delta'!AO60)</f>
        <v>-343498</v>
      </c>
      <c r="R60" s="392">
        <f>-('5C1O_Impact'!AL60+'5C1O_Impact'!AO60)</f>
        <v>0</v>
      </c>
      <c r="S60" s="392">
        <f>-('5C1Q_Advantage'!AL60+'5C1Q_Advantage'!AO60)</f>
        <v>0</v>
      </c>
      <c r="T60" s="392">
        <f>-('5C1R_Iberville'!AL60+'5C1R_Iberville'!AO60)</f>
        <v>0</v>
      </c>
      <c r="U60" s="392">
        <f>-('5C1S_LCColPrep'!AL60+'5C1S_LCColPrep'!AO60)</f>
        <v>0</v>
      </c>
      <c r="V60" s="392">
        <f>-('5C1T_Northeast'!AL60+'5C1T_Northeast'!AO60)</f>
        <v>0</v>
      </c>
      <c r="W60" s="392">
        <f>-('5C1U_AcadianaRen'!AL60+'5C1U_AcadianaRen'!AO60)</f>
        <v>0</v>
      </c>
      <c r="X60" s="392">
        <f>-('5C1V_LafRen'!AL60+'5C1V_LafRen'!AO60)</f>
        <v>0</v>
      </c>
      <c r="Y60" s="392">
        <f>-('5C1W_Willow'!AL60+'5C1W_Willow'!AO60)</f>
        <v>0</v>
      </c>
      <c r="Z60" s="392">
        <f>-('5C1Y_GEOPrep'!AL60+'5C1Y_GEOPrep'!AO60)</f>
        <v>0</v>
      </c>
      <c r="AA60" s="392">
        <f>-('5C1Z_LincolnPrep'!AL60+'5C1Z_LincolnPrep'!AO60)</f>
        <v>0</v>
      </c>
      <c r="AB60" s="392">
        <f>-('5C1AE_NobleMinds'!$AL60+'5C1AE_NobleMinds'!$AO60)</f>
        <v>0</v>
      </c>
      <c r="AC60" s="392">
        <f>-('5C1AF_JCFA-Laf'!$AL60+'5C1AF_JCFA-Laf'!$AO60)</f>
        <v>0</v>
      </c>
      <c r="AD60" s="392">
        <f>-('5C1AG_Collegiate'!$AL60+'5C1AG_Collegiate'!$AO60)</f>
        <v>0</v>
      </c>
      <c r="AE60" s="392">
        <f>-('5C1AI_Harmony'!$AL60+'5C1AI_Harmony'!$AO60)</f>
        <v>0</v>
      </c>
      <c r="AF60" s="392">
        <f>-('5C1AJ_Athlos'!$AL60+'5C1AJ_Athlos'!$AO60)</f>
        <v>0</v>
      </c>
      <c r="AG60" s="392">
        <f>-('5C1AK_NxtGen'!$AL60+'5C1AK_NxtGen'!$AO60)</f>
        <v>0</v>
      </c>
      <c r="AH60" s="392">
        <f>-('5C1AL_RedRiver'!$AL60+'5C1AL_RedRiver'!$AO60)</f>
        <v>0</v>
      </c>
      <c r="AI60" s="392">
        <f>-('5C1AM_Williams'!$AL60+'5C1AM_Williams'!$AO60)</f>
        <v>0</v>
      </c>
      <c r="AJ60" s="392">
        <f>-('5C1AN_StLandry'!$AL60+'5C1AN_StLandry'!$AO60)</f>
        <v>0</v>
      </c>
      <c r="AK60" s="392">
        <f>-('5C2_LAVCA'!AM60+'5C2_LAVCA'!AP60)</f>
        <v>0</v>
      </c>
      <c r="AL60" s="392">
        <f>-('5C3_UnvView'!AM60+'5C3_UnvView'!AP60)</f>
        <v>-33931</v>
      </c>
      <c r="AM60" s="393">
        <f t="shared" si="12"/>
        <v>-382684</v>
      </c>
      <c r="AN60" s="394">
        <f t="shared" si="13"/>
        <v>1668222</v>
      </c>
    </row>
    <row r="61" spans="1:40" ht="15.6" customHeight="1" x14ac:dyDescent="0.2">
      <c r="A61" s="395">
        <v>55</v>
      </c>
      <c r="B61" s="396" t="s">
        <v>58</v>
      </c>
      <c r="C61" s="397">
        <f>'2_State Distrib and Adjs'!BE61</f>
        <v>85145156</v>
      </c>
      <c r="D61" s="397">
        <f>-'5A3_OJJ'!P61</f>
        <v>-21540</v>
      </c>
      <c r="E61" s="397"/>
      <c r="F61" s="397">
        <f>-('5C1A_Madison'!AL61+'5C1A_Madison'!AO61)</f>
        <v>0</v>
      </c>
      <c r="G61" s="397">
        <f>-('5C1B_DArbonne'!AL61+'5C1B_DArbonne'!AO61)</f>
        <v>0</v>
      </c>
      <c r="H61" s="397">
        <f>-('5C1C_IntlHigh'!AL61+'5C1C_IntlHigh'!AO61)</f>
        <v>0</v>
      </c>
      <c r="I61" s="397">
        <f>-('5C1D_NOMMA'!AL61+'5C1D_NOMMA'!AO61)</f>
        <v>0</v>
      </c>
      <c r="J61" s="397">
        <f>-('5C1E_LFNO'!AL61+'5C1E_LFNO'!AO61)</f>
        <v>0</v>
      </c>
      <c r="K61" s="397">
        <f>-('5C1F_LCCharter'!AL61+'5C1F_LCCharter'!AO61)</f>
        <v>0</v>
      </c>
      <c r="L61" s="397">
        <f>-('5C1G_JSClark'!AL61+'5C1G_JSClark'!AO61)</f>
        <v>0</v>
      </c>
      <c r="M61" s="397">
        <f>-('5C1H_Southwest'!AL61+'5C1H_Southwest'!AO61)</f>
        <v>0</v>
      </c>
      <c r="N61" s="397">
        <f>-('5C1I_LAKey'!AL61+'5C1I_LAKey'!AO61)</f>
        <v>0</v>
      </c>
      <c r="O61" s="397">
        <f>-('5C1J_JCFAEast'!AL61+'5C1J_JCFAEast'!AO61)</f>
        <v>0</v>
      </c>
      <c r="P61" s="397">
        <f>-('5C1M_GEOMidCity'!AL61+'5C1M_GEOMidCity'!AO61)</f>
        <v>0</v>
      </c>
      <c r="Q61" s="397">
        <f>-('5C1N_Delta'!AL61+'5C1N_Delta'!AO61)</f>
        <v>0</v>
      </c>
      <c r="R61" s="397">
        <f>-('5C1O_Impact'!AL61+'5C1O_Impact'!AO61)</f>
        <v>0</v>
      </c>
      <c r="S61" s="397">
        <f>-('5C1Q_Advantage'!AL61+'5C1Q_Advantage'!AO61)</f>
        <v>0</v>
      </c>
      <c r="T61" s="397">
        <f>-('5C1R_Iberville'!AL61+'5C1R_Iberville'!AO61)</f>
        <v>-280269</v>
      </c>
      <c r="U61" s="397">
        <f>-('5C1S_LCColPrep'!AL61+'5C1S_LCColPrep'!AO61)</f>
        <v>0</v>
      </c>
      <c r="V61" s="397">
        <f>-('5C1T_Northeast'!AL61+'5C1T_Northeast'!AO61)</f>
        <v>0</v>
      </c>
      <c r="W61" s="397">
        <f>-('5C1U_AcadianaRen'!AL61+'5C1U_AcadianaRen'!AO61)</f>
        <v>-14751</v>
      </c>
      <c r="X61" s="397">
        <f>-('5C1V_LafRen'!AL61+'5C1V_LafRen'!AO61)</f>
        <v>-17209</v>
      </c>
      <c r="Y61" s="397">
        <f>-('5C1W_Willow'!AL61+'5C1W_Willow'!AO61)</f>
        <v>0</v>
      </c>
      <c r="Z61" s="397">
        <f>-('5C1Y_GEOPrep'!AL61+'5C1Y_GEOPrep'!AO61)</f>
        <v>0</v>
      </c>
      <c r="AA61" s="397">
        <f>-('5C1Z_LincolnPrep'!AL61+'5C1Z_LincolnPrep'!AO61)</f>
        <v>0</v>
      </c>
      <c r="AB61" s="397">
        <f>-('5C1AE_NobleMinds'!$AL61+'5C1AE_NobleMinds'!$AO61)</f>
        <v>0</v>
      </c>
      <c r="AC61" s="397">
        <f>-('5C1AF_JCFA-Laf'!$AL61+'5C1AF_JCFA-Laf'!$AO61)</f>
        <v>0</v>
      </c>
      <c r="AD61" s="397">
        <f>-('5C1AG_Collegiate'!$AL61+'5C1AG_Collegiate'!$AO61)</f>
        <v>0</v>
      </c>
      <c r="AE61" s="686">
        <f>-('5C1AI_Harmony'!$AL61+'5C1AI_Harmony'!$AO61)</f>
        <v>0</v>
      </c>
      <c r="AF61" s="686">
        <f>-('5C1AJ_Athlos'!$AL61+'5C1AJ_Athlos'!$AO61)</f>
        <v>0</v>
      </c>
      <c r="AG61" s="925">
        <f>-('5C1AK_NxtGen'!$AL61+'5C1AK_NxtGen'!$AO61)</f>
        <v>0</v>
      </c>
      <c r="AH61" s="925">
        <f>-('5C1AL_RedRiver'!$AL61+'5C1AL_RedRiver'!$AO61)</f>
        <v>0</v>
      </c>
      <c r="AI61" s="1492">
        <f>-('5C1AM_Williams'!$AL61+'5C1AM_Williams'!$AO61)</f>
        <v>0</v>
      </c>
      <c r="AJ61" s="1492">
        <f>-('5C1AN_StLandry'!$AL61+'5C1AN_StLandry'!$AO61)</f>
        <v>0</v>
      </c>
      <c r="AK61" s="397">
        <f>-('5C2_LAVCA'!AM61+'5C2_LAVCA'!AP61)</f>
        <v>-361084</v>
      </c>
      <c r="AL61" s="397">
        <f>-('5C3_UnvView'!AM61+'5C3_UnvView'!AP61)</f>
        <v>-621754</v>
      </c>
      <c r="AM61" s="398">
        <f t="shared" si="12"/>
        <v>-1316607</v>
      </c>
      <c r="AN61" s="399">
        <f t="shared" si="13"/>
        <v>83828549</v>
      </c>
    </row>
    <row r="62" spans="1:40" ht="15.6" customHeight="1" x14ac:dyDescent="0.2">
      <c r="A62" s="384">
        <v>56</v>
      </c>
      <c r="B62" s="385" t="s">
        <v>59</v>
      </c>
      <c r="C62" s="386">
        <f>'2_State Distrib and Adjs'!BE62</f>
        <v>13298878</v>
      </c>
      <c r="D62" s="386">
        <f>-'5A3_OJJ'!P62</f>
        <v>-862</v>
      </c>
      <c r="E62" s="386"/>
      <c r="F62" s="386">
        <f>-('5C1A_Madison'!AL62+'5C1A_Madison'!AO62)</f>
        <v>0</v>
      </c>
      <c r="G62" s="386">
        <f>-('5C1B_DArbonne'!AL62+'5C1B_DArbonne'!AO62)</f>
        <v>-4485864</v>
      </c>
      <c r="H62" s="386">
        <f>-('5C1C_IntlHigh'!AL62+'5C1C_IntlHigh'!AO62)</f>
        <v>0</v>
      </c>
      <c r="I62" s="386">
        <f>-('5C1D_NOMMA'!AL62+'5C1D_NOMMA'!AO62)</f>
        <v>0</v>
      </c>
      <c r="J62" s="386">
        <f>-('5C1E_LFNO'!AL62+'5C1E_LFNO'!AO62)</f>
        <v>0</v>
      </c>
      <c r="K62" s="386">
        <f>-('5C1F_LCCharter'!AL62+'5C1F_LCCharter'!AO62)</f>
        <v>0</v>
      </c>
      <c r="L62" s="386">
        <f>-('5C1G_JSClark'!AL62+'5C1G_JSClark'!AO62)</f>
        <v>0</v>
      </c>
      <c r="M62" s="386">
        <f>-('5C1H_Southwest'!AL62+'5C1H_Southwest'!AO62)</f>
        <v>0</v>
      </c>
      <c r="N62" s="386">
        <f>-('5C1I_LAKey'!AL62+'5C1I_LAKey'!AO62)</f>
        <v>0</v>
      </c>
      <c r="O62" s="386">
        <f>-('5C1J_JCFAEast'!AL62+'5C1J_JCFAEast'!AO62)</f>
        <v>0</v>
      </c>
      <c r="P62" s="386">
        <f>-('5C1M_GEOMidCity'!AL62+'5C1M_GEOMidCity'!AO62)</f>
        <v>0</v>
      </c>
      <c r="Q62" s="386">
        <f>-('5C1N_Delta'!AL62+'5C1N_Delta'!AO62)</f>
        <v>0</v>
      </c>
      <c r="R62" s="386">
        <f>-('5C1O_Impact'!AL62+'5C1O_Impact'!AO62)</f>
        <v>0</v>
      </c>
      <c r="S62" s="386">
        <f>-('5C1Q_Advantage'!AL62+'5C1Q_Advantage'!AO62)</f>
        <v>0</v>
      </c>
      <c r="T62" s="386">
        <f>-('5C1R_Iberville'!AL62+'5C1R_Iberville'!AO62)</f>
        <v>0</v>
      </c>
      <c r="U62" s="386">
        <f>-('5C1S_LCColPrep'!AL62+'5C1S_LCColPrep'!AO62)</f>
        <v>0</v>
      </c>
      <c r="V62" s="386">
        <f>-('5C1T_Northeast'!AL62+'5C1T_Northeast'!AO62)</f>
        <v>-666784</v>
      </c>
      <c r="W62" s="386">
        <f>-('5C1U_AcadianaRen'!AL62+'5C1U_AcadianaRen'!AO62)</f>
        <v>0</v>
      </c>
      <c r="X62" s="386">
        <f>-('5C1V_LafRen'!AL62+'5C1V_LafRen'!AO62)</f>
        <v>0</v>
      </c>
      <c r="Y62" s="386">
        <f>-('5C1W_Willow'!AL62+'5C1W_Willow'!AO62)</f>
        <v>0</v>
      </c>
      <c r="Z62" s="386">
        <f>-('5C1Y_GEOPrep'!AL62+'5C1Y_GEOPrep'!AO62)</f>
        <v>0</v>
      </c>
      <c r="AA62" s="387">
        <f>-('5C1Z_LincolnPrep'!AL62+'5C1Z_LincolnPrep'!AO62)</f>
        <v>-186600</v>
      </c>
      <c r="AB62" s="387">
        <f>-('5C1AE_NobleMinds'!$AL62+'5C1AE_NobleMinds'!$AO62)</f>
        <v>0</v>
      </c>
      <c r="AC62" s="387">
        <f>-('5C1AF_JCFA-Laf'!$AL62+'5C1AF_JCFA-Laf'!$AO62)</f>
        <v>0</v>
      </c>
      <c r="AD62" s="387">
        <f>-('5C1AG_Collegiate'!$AL62+'5C1AG_Collegiate'!$AO62)</f>
        <v>0</v>
      </c>
      <c r="AE62" s="685">
        <f>-('5C1AI_Harmony'!$AL62+'5C1AI_Harmony'!$AO62)</f>
        <v>0</v>
      </c>
      <c r="AF62" s="685">
        <f>-('5C1AJ_Athlos'!$AL62+'5C1AJ_Athlos'!$AO62)</f>
        <v>0</v>
      </c>
      <c r="AG62" s="685">
        <f>-('5C1AK_NxtGen'!$AL62+'5C1AK_NxtGen'!$AO62)</f>
        <v>0</v>
      </c>
      <c r="AH62" s="685">
        <f>-('5C1AL_RedRiver'!$AL62+'5C1AL_RedRiver'!$AO62)</f>
        <v>0</v>
      </c>
      <c r="AI62" s="1491">
        <f>-('5C1AM_Williams'!$AL62+'5C1AM_Williams'!$AO62)</f>
        <v>0</v>
      </c>
      <c r="AJ62" s="1491">
        <f>-('5C1AN_StLandry'!$AL62+'5C1AN_StLandry'!$AO62)</f>
        <v>0</v>
      </c>
      <c r="AK62" s="386">
        <f>-('5C2_LAVCA'!AM62+'5C2_LAVCA'!AP62)</f>
        <v>-40306</v>
      </c>
      <c r="AL62" s="386">
        <f>-('5C3_UnvView'!AM62+'5C3_UnvView'!AP62)</f>
        <v>-38067</v>
      </c>
      <c r="AM62" s="388">
        <f t="shared" si="12"/>
        <v>-5418483</v>
      </c>
      <c r="AN62" s="389">
        <f t="shared" si="13"/>
        <v>7880395</v>
      </c>
    </row>
    <row r="63" spans="1:40" ht="15.6" customHeight="1" x14ac:dyDescent="0.2">
      <c r="A63" s="390">
        <v>57</v>
      </c>
      <c r="B63" s="391" t="s">
        <v>60</v>
      </c>
      <c r="C63" s="392">
        <f>'2_State Distrib and Adjs'!BE63</f>
        <v>58966302</v>
      </c>
      <c r="D63" s="392">
        <f>-'5A3_OJJ'!P63</f>
        <v>-2942</v>
      </c>
      <c r="E63" s="392"/>
      <c r="F63" s="392">
        <f>-('5C1A_Madison'!AL63+'5C1A_Madison'!AO63)</f>
        <v>0</v>
      </c>
      <c r="G63" s="392">
        <f>-('5C1B_DArbonne'!AL63+'5C1B_DArbonne'!AO63)</f>
        <v>0</v>
      </c>
      <c r="H63" s="392">
        <f>-('5C1C_IntlHigh'!AL63+'5C1C_IntlHigh'!AO63)</f>
        <v>0</v>
      </c>
      <c r="I63" s="392">
        <f>-('5C1D_NOMMA'!AL63+'5C1D_NOMMA'!AO63)</f>
        <v>0</v>
      </c>
      <c r="J63" s="392">
        <f>-('5C1E_LFNO'!AL63+'5C1E_LFNO'!AO63)</f>
        <v>0</v>
      </c>
      <c r="K63" s="392">
        <f>-('5C1F_LCCharter'!AL63+'5C1F_LCCharter'!AO63)</f>
        <v>0</v>
      </c>
      <c r="L63" s="392">
        <f>-('5C1G_JSClark'!AL63+'5C1G_JSClark'!AO63)</f>
        <v>0</v>
      </c>
      <c r="M63" s="392">
        <f>-('5C1H_Southwest'!AL63+'5C1H_Southwest'!AO63)</f>
        <v>0</v>
      </c>
      <c r="N63" s="392">
        <f>-('5C1I_LAKey'!AL63+'5C1I_LAKey'!AO63)</f>
        <v>0</v>
      </c>
      <c r="O63" s="392">
        <f>-('5C1J_JCFAEast'!AL63+'5C1J_JCFAEast'!AO63)</f>
        <v>0</v>
      </c>
      <c r="P63" s="392">
        <f>-('5C1M_GEOMidCity'!AL63+'5C1M_GEOMidCity'!AO63)</f>
        <v>0</v>
      </c>
      <c r="Q63" s="392">
        <f>-('5C1N_Delta'!AL63+'5C1N_Delta'!AO63)</f>
        <v>0</v>
      </c>
      <c r="R63" s="392">
        <f>-('5C1O_Impact'!AL63+'5C1O_Impact'!AO63)</f>
        <v>0</v>
      </c>
      <c r="S63" s="392">
        <f>-('5C1Q_Advantage'!AL63+'5C1Q_Advantage'!AO63)</f>
        <v>0</v>
      </c>
      <c r="T63" s="392">
        <f>-('5C1R_Iberville'!AL63+'5C1R_Iberville'!AO63)</f>
        <v>0</v>
      </c>
      <c r="U63" s="392">
        <f>-('5C1S_LCColPrep'!AL63+'5C1S_LCColPrep'!AO63)</f>
        <v>0</v>
      </c>
      <c r="V63" s="392">
        <f>-('5C1T_Northeast'!AL63+'5C1T_Northeast'!AO63)</f>
        <v>0</v>
      </c>
      <c r="W63" s="392">
        <f>-('5C1U_AcadianaRen'!AL63+'5C1U_AcadianaRen'!AO63)</f>
        <v>-173880</v>
      </c>
      <c r="X63" s="392">
        <f>-('5C1V_LafRen'!AL63+'5C1V_LafRen'!AO63)</f>
        <v>-7245</v>
      </c>
      <c r="Y63" s="392">
        <f>-('5C1W_Willow'!AL63+'5C1W_Willow'!AO63)</f>
        <v>0</v>
      </c>
      <c r="Z63" s="392">
        <f>-('5C1Y_GEOPrep'!AL63+'5C1Y_GEOPrep'!AO63)</f>
        <v>0</v>
      </c>
      <c r="AA63" s="392">
        <f>-('5C1Z_LincolnPrep'!AL63+'5C1Z_LincolnPrep'!AO63)</f>
        <v>0</v>
      </c>
      <c r="AB63" s="392">
        <f>-('5C1AE_NobleMinds'!$AL63+'5C1AE_NobleMinds'!$AO63)</f>
        <v>0</v>
      </c>
      <c r="AC63" s="392">
        <f>-('5C1AF_JCFA-Laf'!$AL63+'5C1AF_JCFA-Laf'!$AO63)</f>
        <v>-2898</v>
      </c>
      <c r="AD63" s="392">
        <f>-('5C1AG_Collegiate'!$AL63+'5C1AG_Collegiate'!$AO63)</f>
        <v>0</v>
      </c>
      <c r="AE63" s="392">
        <f>-('5C1AI_Harmony'!$AL63+'5C1AI_Harmony'!$AO63)</f>
        <v>0</v>
      </c>
      <c r="AF63" s="392">
        <f>-('5C1AJ_Athlos'!$AL63+'5C1AJ_Athlos'!$AO63)</f>
        <v>0</v>
      </c>
      <c r="AG63" s="392">
        <f>-('5C1AK_NxtGen'!$AL63+'5C1AK_NxtGen'!$AO63)</f>
        <v>0</v>
      </c>
      <c r="AH63" s="392">
        <f>-('5C1AL_RedRiver'!$AL63+'5C1AL_RedRiver'!$AO63)</f>
        <v>0</v>
      </c>
      <c r="AI63" s="392">
        <f>-('5C1AM_Williams'!$AL63+'5C1AM_Williams'!$AO63)</f>
        <v>-239085</v>
      </c>
      <c r="AJ63" s="392">
        <f>-('5C1AN_StLandry'!$AL63+'5C1AN_StLandry'!$AO63)</f>
        <v>0</v>
      </c>
      <c r="AK63" s="392">
        <f>-('5C2_LAVCA'!AM63+'5C2_LAVCA'!AP63)</f>
        <v>-89983</v>
      </c>
      <c r="AL63" s="392">
        <f>-('5C3_UnvView'!AM63+'5C3_UnvView'!AP63)</f>
        <v>-39123</v>
      </c>
      <c r="AM63" s="393">
        <f t="shared" si="12"/>
        <v>-555156</v>
      </c>
      <c r="AN63" s="394">
        <f t="shared" si="13"/>
        <v>58411146</v>
      </c>
    </row>
    <row r="64" spans="1:40" ht="15.6" customHeight="1" x14ac:dyDescent="0.2">
      <c r="A64" s="390">
        <v>58</v>
      </c>
      <c r="B64" s="391" t="s">
        <v>61</v>
      </c>
      <c r="C64" s="392">
        <f>'2_State Distrib and Adjs'!BE64</f>
        <v>53804215</v>
      </c>
      <c r="D64" s="392">
        <f>-'5A3_OJJ'!P64</f>
        <v>-2809</v>
      </c>
      <c r="E64" s="392"/>
      <c r="F64" s="392">
        <f>-('5C1A_Madison'!AL64+'5C1A_Madison'!AO64)</f>
        <v>0</v>
      </c>
      <c r="G64" s="392">
        <f>-('5C1B_DArbonne'!AL64+'5C1B_DArbonne'!AO64)</f>
        <v>0</v>
      </c>
      <c r="H64" s="392">
        <f>-('5C1C_IntlHigh'!AL64+'5C1C_IntlHigh'!AO64)</f>
        <v>0</v>
      </c>
      <c r="I64" s="392">
        <f>-('5C1D_NOMMA'!AL64+'5C1D_NOMMA'!AO64)</f>
        <v>0</v>
      </c>
      <c r="J64" s="392">
        <f>-('5C1E_LFNO'!AL64+'5C1E_LFNO'!AO64)</f>
        <v>0</v>
      </c>
      <c r="K64" s="392">
        <f>-('5C1F_LCCharter'!AL64+'5C1F_LCCharter'!AO64)</f>
        <v>0</v>
      </c>
      <c r="L64" s="392">
        <f>-('5C1G_JSClark'!AL64+'5C1G_JSClark'!AO64)</f>
        <v>0</v>
      </c>
      <c r="M64" s="392">
        <f>-('5C1H_Southwest'!AL64+'5C1H_Southwest'!AO64)</f>
        <v>0</v>
      </c>
      <c r="N64" s="392">
        <f>-('5C1I_LAKey'!AL64+'5C1I_LAKey'!AO64)</f>
        <v>0</v>
      </c>
      <c r="O64" s="392">
        <f>-('5C1J_JCFAEast'!AL64+'5C1J_JCFAEast'!AO64)</f>
        <v>0</v>
      </c>
      <c r="P64" s="392">
        <f>-('5C1M_GEOMidCity'!AL64+'5C1M_GEOMidCity'!AO64)</f>
        <v>0</v>
      </c>
      <c r="Q64" s="392">
        <f>-('5C1N_Delta'!AL64+'5C1N_Delta'!AO64)</f>
        <v>0</v>
      </c>
      <c r="R64" s="392">
        <f>-('5C1O_Impact'!AL64+'5C1O_Impact'!AO64)</f>
        <v>0</v>
      </c>
      <c r="S64" s="392">
        <f>-('5C1Q_Advantage'!AL64+'5C1Q_Advantage'!AO64)</f>
        <v>0</v>
      </c>
      <c r="T64" s="392">
        <f>-('5C1R_Iberville'!AL64+'5C1R_Iberville'!AO64)</f>
        <v>0</v>
      </c>
      <c r="U64" s="392">
        <f>-('5C1S_LCColPrep'!AL64+'5C1S_LCColPrep'!AO64)</f>
        <v>0</v>
      </c>
      <c r="V64" s="392">
        <f>-('5C1T_Northeast'!AL64+'5C1T_Northeast'!AO64)</f>
        <v>0</v>
      </c>
      <c r="W64" s="392">
        <f>-('5C1U_AcadianaRen'!AL64+'5C1U_AcadianaRen'!AO64)</f>
        <v>0</v>
      </c>
      <c r="X64" s="392">
        <f>-('5C1V_LafRen'!AL64+'5C1V_LafRen'!AO64)</f>
        <v>0</v>
      </c>
      <c r="Y64" s="392">
        <f>-('5C1W_Willow'!AL64+'5C1W_Willow'!AO64)</f>
        <v>0</v>
      </c>
      <c r="Z64" s="392">
        <f>-('5C1Y_GEOPrep'!AL64+'5C1Y_GEOPrep'!AO64)</f>
        <v>0</v>
      </c>
      <c r="AA64" s="392">
        <f>-('5C1Z_LincolnPrep'!AL64+'5C1Z_LincolnPrep'!AO64)</f>
        <v>0</v>
      </c>
      <c r="AB64" s="392">
        <f>-('5C1AE_NobleMinds'!$AL64+'5C1AE_NobleMinds'!$AO64)</f>
        <v>0</v>
      </c>
      <c r="AC64" s="392">
        <f>-('5C1AF_JCFA-Laf'!$AL64+'5C1AF_JCFA-Laf'!$AO64)</f>
        <v>0</v>
      </c>
      <c r="AD64" s="392">
        <f>-('5C1AG_Collegiate'!$AL64+'5C1AG_Collegiate'!$AO64)</f>
        <v>0</v>
      </c>
      <c r="AE64" s="392">
        <f>-('5C1AI_Harmony'!$AL64+'5C1AI_Harmony'!$AO64)</f>
        <v>0</v>
      </c>
      <c r="AF64" s="392">
        <f>-('5C1AJ_Athlos'!$AL64+'5C1AJ_Athlos'!$AO64)</f>
        <v>0</v>
      </c>
      <c r="AG64" s="392">
        <f>-('5C1AK_NxtGen'!$AL64+'5C1AK_NxtGen'!$AO64)</f>
        <v>0</v>
      </c>
      <c r="AH64" s="392">
        <f>-('5C1AL_RedRiver'!$AL64+'5C1AL_RedRiver'!$AO64)</f>
        <v>0</v>
      </c>
      <c r="AI64" s="392">
        <f>-('5C1AM_Williams'!$AL64+'5C1AM_Williams'!$AO64)</f>
        <v>0</v>
      </c>
      <c r="AJ64" s="392">
        <f>-('5C1AN_StLandry'!$AL64+'5C1AN_StLandry'!$AO64)</f>
        <v>0</v>
      </c>
      <c r="AK64" s="392">
        <f>-('5C2_LAVCA'!AM64+'5C2_LAVCA'!AP64)</f>
        <v>-102985</v>
      </c>
      <c r="AL64" s="392">
        <f>-('5C3_UnvView'!AM64+'5C3_UnvView'!AP64)</f>
        <v>-55020</v>
      </c>
      <c r="AM64" s="393">
        <f t="shared" si="12"/>
        <v>-160814</v>
      </c>
      <c r="AN64" s="394">
        <f t="shared" si="13"/>
        <v>53643401</v>
      </c>
    </row>
    <row r="65" spans="1:40" ht="15.6" customHeight="1" x14ac:dyDescent="0.2">
      <c r="A65" s="390">
        <v>59</v>
      </c>
      <c r="B65" s="391" t="s">
        <v>62</v>
      </c>
      <c r="C65" s="392">
        <f>'2_State Distrib and Adjs'!BE65</f>
        <v>36396211</v>
      </c>
      <c r="D65" s="392">
        <f>-'5A3_OJJ'!P65</f>
        <v>-664</v>
      </c>
      <c r="E65" s="392"/>
      <c r="F65" s="392">
        <f>-('5C1A_Madison'!AL65+'5C1A_Madison'!AO65)</f>
        <v>0</v>
      </c>
      <c r="G65" s="392">
        <f>-('5C1B_DArbonne'!AL65+'5C1B_DArbonne'!AO65)</f>
        <v>0</v>
      </c>
      <c r="H65" s="392">
        <f>-('5C1C_IntlHigh'!AL65+'5C1C_IntlHigh'!AO65)</f>
        <v>0</v>
      </c>
      <c r="I65" s="392">
        <f>-('5C1D_NOMMA'!AL65+'5C1D_NOMMA'!AO65)</f>
        <v>0</v>
      </c>
      <c r="J65" s="392">
        <f>-('5C1E_LFNO'!AL65+'5C1E_LFNO'!AO65)</f>
        <v>0</v>
      </c>
      <c r="K65" s="392">
        <f>-('5C1F_LCCharter'!AL65+'5C1F_LCCharter'!AO65)</f>
        <v>0</v>
      </c>
      <c r="L65" s="392">
        <f>-('5C1G_JSClark'!AL65+'5C1G_JSClark'!AO65)</f>
        <v>0</v>
      </c>
      <c r="M65" s="392">
        <f>-('5C1H_Southwest'!AL65+'5C1H_Southwest'!AO65)</f>
        <v>0</v>
      </c>
      <c r="N65" s="392">
        <f>-('5C1I_LAKey'!AL65+'5C1I_LAKey'!AO65)</f>
        <v>0</v>
      </c>
      <c r="O65" s="392">
        <f>-('5C1J_JCFAEast'!AL65+'5C1J_JCFAEast'!AO65)</f>
        <v>0</v>
      </c>
      <c r="P65" s="392">
        <f>-('5C1M_GEOMidCity'!AL65+'5C1M_GEOMidCity'!AO65)</f>
        <v>0</v>
      </c>
      <c r="Q65" s="392">
        <f>-('5C1N_Delta'!AL65+'5C1N_Delta'!AO65)</f>
        <v>0</v>
      </c>
      <c r="R65" s="392">
        <f>-('5C1O_Impact'!AL65+'5C1O_Impact'!AO65)</f>
        <v>0</v>
      </c>
      <c r="S65" s="392">
        <f>-('5C1Q_Advantage'!AL65+'5C1Q_Advantage'!AO65)</f>
        <v>0</v>
      </c>
      <c r="T65" s="392">
        <f>-('5C1R_Iberville'!AL65+'5C1R_Iberville'!AO65)</f>
        <v>0</v>
      </c>
      <c r="U65" s="392">
        <f>-('5C1S_LCColPrep'!AL65+'5C1S_LCColPrep'!AO65)</f>
        <v>0</v>
      </c>
      <c r="V65" s="392">
        <f>-('5C1T_Northeast'!AL65+'5C1T_Northeast'!AO65)</f>
        <v>0</v>
      </c>
      <c r="W65" s="392">
        <f>-('5C1U_AcadianaRen'!AL65+'5C1U_AcadianaRen'!AO65)</f>
        <v>0</v>
      </c>
      <c r="X65" s="392">
        <f>-('5C1V_LafRen'!AL65+'5C1V_LafRen'!AO65)</f>
        <v>0</v>
      </c>
      <c r="Y65" s="392">
        <f>-('5C1W_Willow'!AL65+'5C1W_Willow'!AO65)</f>
        <v>0</v>
      </c>
      <c r="Z65" s="392">
        <f>-('5C1Y_GEOPrep'!AL65+'5C1Y_GEOPrep'!AO65)</f>
        <v>0</v>
      </c>
      <c r="AA65" s="392">
        <f>-('5C1Z_LincolnPrep'!AL65+'5C1Z_LincolnPrep'!AO65)</f>
        <v>0</v>
      </c>
      <c r="AB65" s="392">
        <f>-('5C1AE_NobleMinds'!$AL65+'5C1AE_NobleMinds'!$AO65)</f>
        <v>0</v>
      </c>
      <c r="AC65" s="392">
        <f>-('5C1AF_JCFA-Laf'!$AL65+'5C1AF_JCFA-Laf'!$AO65)</f>
        <v>0</v>
      </c>
      <c r="AD65" s="392">
        <f>-('5C1AG_Collegiate'!$AL65+'5C1AG_Collegiate'!$AO65)</f>
        <v>0</v>
      </c>
      <c r="AE65" s="392">
        <f>-('5C1AI_Harmony'!$AL65+'5C1AI_Harmony'!$AO65)</f>
        <v>0</v>
      </c>
      <c r="AF65" s="392">
        <f>-('5C1AJ_Athlos'!$AL65+'5C1AJ_Athlos'!$AO65)</f>
        <v>0</v>
      </c>
      <c r="AG65" s="392">
        <f>-('5C1AK_NxtGen'!$AL65+'5C1AK_NxtGen'!$AO65)</f>
        <v>0</v>
      </c>
      <c r="AH65" s="392">
        <f>-('5C1AL_RedRiver'!$AL65+'5C1AL_RedRiver'!$AO65)</f>
        <v>0</v>
      </c>
      <c r="AI65" s="392">
        <f>-('5C1AM_Williams'!$AL65+'5C1AM_Williams'!$AO65)</f>
        <v>0</v>
      </c>
      <c r="AJ65" s="392">
        <f>-('5C1AN_StLandry'!$AL65+'5C1AN_StLandry'!$AO65)</f>
        <v>0</v>
      </c>
      <c r="AK65" s="392">
        <f>-('5C2_LAVCA'!AM65+'5C2_LAVCA'!AP65)</f>
        <v>-42058</v>
      </c>
      <c r="AL65" s="392">
        <f>-('5C3_UnvView'!AM65+'5C3_UnvView'!AP65)</f>
        <v>-73447</v>
      </c>
      <c r="AM65" s="393">
        <f t="shared" si="12"/>
        <v>-116169</v>
      </c>
      <c r="AN65" s="394">
        <f t="shared" si="13"/>
        <v>36280042</v>
      </c>
    </row>
    <row r="66" spans="1:40" ht="15.6" customHeight="1" x14ac:dyDescent="0.2">
      <c r="A66" s="395">
        <v>60</v>
      </c>
      <c r="B66" s="396" t="s">
        <v>63</v>
      </c>
      <c r="C66" s="397">
        <f>'2_State Distrib and Adjs'!BE66</f>
        <v>35447721</v>
      </c>
      <c r="D66" s="397">
        <f>-'5A3_OJJ'!P66</f>
        <v>-1507</v>
      </c>
      <c r="E66" s="397"/>
      <c r="F66" s="397">
        <f>-('5C1A_Madison'!AL66+'5C1A_Madison'!AO66)</f>
        <v>0</v>
      </c>
      <c r="G66" s="397">
        <f>-('5C1B_DArbonne'!AL66+'5C1B_DArbonne'!AO66)</f>
        <v>0</v>
      </c>
      <c r="H66" s="397">
        <f>-('5C1C_IntlHigh'!AL66+'5C1C_IntlHigh'!AO66)</f>
        <v>0</v>
      </c>
      <c r="I66" s="397">
        <f>-('5C1D_NOMMA'!AL66+'5C1D_NOMMA'!AO66)</f>
        <v>0</v>
      </c>
      <c r="J66" s="397">
        <f>-('5C1E_LFNO'!AL66+'5C1E_LFNO'!AO66)</f>
        <v>0</v>
      </c>
      <c r="K66" s="397">
        <f>-('5C1F_LCCharter'!AL66+'5C1F_LCCharter'!AO66)</f>
        <v>0</v>
      </c>
      <c r="L66" s="397">
        <f>-('5C1G_JSClark'!AL66+'5C1G_JSClark'!AO66)</f>
        <v>0</v>
      </c>
      <c r="M66" s="397">
        <f>-('5C1H_Southwest'!AL66+'5C1H_Southwest'!AO66)</f>
        <v>0</v>
      </c>
      <c r="N66" s="397">
        <f>-('5C1I_LAKey'!AL66+'5C1I_LAKey'!AO66)</f>
        <v>0</v>
      </c>
      <c r="O66" s="397">
        <f>-('5C1J_JCFAEast'!AL66+'5C1J_JCFAEast'!AO66)</f>
        <v>0</v>
      </c>
      <c r="P66" s="397">
        <f>-('5C1M_GEOMidCity'!AL66+'5C1M_GEOMidCity'!AO66)</f>
        <v>0</v>
      </c>
      <c r="Q66" s="397">
        <f>-('5C1N_Delta'!AL66+'5C1N_Delta'!AO66)</f>
        <v>0</v>
      </c>
      <c r="R66" s="397">
        <f>-('5C1O_Impact'!AL66+'5C1O_Impact'!AO66)</f>
        <v>0</v>
      </c>
      <c r="S66" s="397">
        <f>-('5C1Q_Advantage'!AL66+'5C1Q_Advantage'!AO66)</f>
        <v>0</v>
      </c>
      <c r="T66" s="397">
        <f>-('5C1R_Iberville'!AL66+'5C1R_Iberville'!AO66)</f>
        <v>0</v>
      </c>
      <c r="U66" s="397">
        <f>-('5C1S_LCColPrep'!AL66+'5C1S_LCColPrep'!AO66)</f>
        <v>0</v>
      </c>
      <c r="V66" s="397">
        <f>-('5C1T_Northeast'!AL66+'5C1T_Northeast'!AO66)</f>
        <v>0</v>
      </c>
      <c r="W66" s="397">
        <f>-('5C1U_AcadianaRen'!AL66+'5C1U_AcadianaRen'!AO66)</f>
        <v>0</v>
      </c>
      <c r="X66" s="397">
        <f>-('5C1V_LafRen'!AL66+'5C1V_LafRen'!AO66)</f>
        <v>0</v>
      </c>
      <c r="Y66" s="397">
        <f>-('5C1W_Willow'!AL66+'5C1W_Willow'!AO66)</f>
        <v>0</v>
      </c>
      <c r="Z66" s="397">
        <f>-('5C1Y_GEOPrep'!AL66+'5C1Y_GEOPrep'!AO66)</f>
        <v>0</v>
      </c>
      <c r="AA66" s="397">
        <f>-('5C1Z_LincolnPrep'!AL66+'5C1Z_LincolnPrep'!AO66)</f>
        <v>-23913</v>
      </c>
      <c r="AB66" s="397">
        <f>-('5C1AE_NobleMinds'!$AL66+'5C1AE_NobleMinds'!$AO66)</f>
        <v>0</v>
      </c>
      <c r="AC66" s="397">
        <f>-('5C1AF_JCFA-Laf'!$AL66+'5C1AF_JCFA-Laf'!$AO66)</f>
        <v>0</v>
      </c>
      <c r="AD66" s="397">
        <f>-('5C1AG_Collegiate'!$AL66+'5C1AG_Collegiate'!$AO66)</f>
        <v>0</v>
      </c>
      <c r="AE66" s="686">
        <f>-('5C1AI_Harmony'!$AL66+'5C1AI_Harmony'!$AO66)</f>
        <v>0</v>
      </c>
      <c r="AF66" s="686">
        <f>-('5C1AJ_Athlos'!$AL66+'5C1AJ_Athlos'!$AO66)</f>
        <v>0</v>
      </c>
      <c r="AG66" s="925">
        <f>-('5C1AK_NxtGen'!$AL66+'5C1AK_NxtGen'!$AO66)</f>
        <v>0</v>
      </c>
      <c r="AH66" s="925">
        <f>-('5C1AL_RedRiver'!$AL66+'5C1AL_RedRiver'!$AO66)</f>
        <v>0</v>
      </c>
      <c r="AI66" s="1492">
        <f>-('5C1AM_Williams'!$AL66+'5C1AM_Williams'!$AO66)</f>
        <v>0</v>
      </c>
      <c r="AJ66" s="1492">
        <f>-('5C1AN_StLandry'!$AL66+'5C1AN_StLandry'!$AO66)</f>
        <v>0</v>
      </c>
      <c r="AK66" s="397">
        <f>-('5C2_LAVCA'!AM66+'5C2_LAVCA'!AP66)</f>
        <v>-23913</v>
      </c>
      <c r="AL66" s="397">
        <f>-('5C3_UnvView'!AM66+'5C3_UnvView'!AP66)</f>
        <v>-131521</v>
      </c>
      <c r="AM66" s="398">
        <f t="shared" si="12"/>
        <v>-180854</v>
      </c>
      <c r="AN66" s="399">
        <f t="shared" si="13"/>
        <v>35266867</v>
      </c>
    </row>
    <row r="67" spans="1:40" ht="15.6" customHeight="1" x14ac:dyDescent="0.2">
      <c r="A67" s="384">
        <v>61</v>
      </c>
      <c r="B67" s="385" t="s">
        <v>64</v>
      </c>
      <c r="C67" s="386">
        <f>'2_State Distrib and Adjs'!BE67</f>
        <v>16986870</v>
      </c>
      <c r="D67" s="386">
        <f>-'5A3_OJJ'!P67</f>
        <v>-6380</v>
      </c>
      <c r="E67" s="386"/>
      <c r="F67" s="386">
        <f>-('5C1A_Madison'!AL67+'5C1A_Madison'!AO67)</f>
        <v>-29360</v>
      </c>
      <c r="G67" s="386">
        <f>-('5C1B_DArbonne'!AL67+'5C1B_DArbonne'!AO67)</f>
        <v>0</v>
      </c>
      <c r="H67" s="386">
        <f>-('5C1C_IntlHigh'!AL67+'5C1C_IntlHigh'!AO67)</f>
        <v>0</v>
      </c>
      <c r="I67" s="386">
        <f>-('5C1D_NOMMA'!AL67+'5C1D_NOMMA'!AO67)</f>
        <v>0</v>
      </c>
      <c r="J67" s="386">
        <f>-('5C1E_LFNO'!AL67+'5C1E_LFNO'!AO67)</f>
        <v>0</v>
      </c>
      <c r="K67" s="386">
        <f>-('5C1F_LCCharter'!AL67+'5C1F_LCCharter'!AO67)</f>
        <v>0</v>
      </c>
      <c r="L67" s="386">
        <f>-('5C1G_JSClark'!AL67+'5C1G_JSClark'!AO67)</f>
        <v>0</v>
      </c>
      <c r="M67" s="386">
        <f>-('5C1H_Southwest'!AL67+'5C1H_Southwest'!AO67)</f>
        <v>0</v>
      </c>
      <c r="N67" s="386">
        <f>-('5C1I_LAKey'!AL67+'5C1I_LAKey'!AO67)</f>
        <v>-152672</v>
      </c>
      <c r="O67" s="386">
        <f>-('5C1J_JCFAEast'!AL67+'5C1J_JCFAEast'!AO67)</f>
        <v>0</v>
      </c>
      <c r="P67" s="386">
        <f>-('5C1M_GEOMidCity'!AL67+'5C1M_GEOMidCity'!AO67)</f>
        <v>-11744</v>
      </c>
      <c r="Q67" s="386">
        <f>-('5C1N_Delta'!AL67+'5C1N_Delta'!AO67)</f>
        <v>0</v>
      </c>
      <c r="R67" s="386">
        <f>-('5C1O_Impact'!AL67+'5C1O_Impact'!AO67)</f>
        <v>0</v>
      </c>
      <c r="S67" s="386">
        <f>-('5C1Q_Advantage'!AL67+'5C1Q_Advantage'!AO67)</f>
        <v>-23488</v>
      </c>
      <c r="T67" s="386">
        <f>-('5C1R_Iberville'!AL67+'5C1R_Iberville'!AO67)</f>
        <v>-522608</v>
      </c>
      <c r="U67" s="386">
        <f>-('5C1S_LCColPrep'!AL67+'5C1S_LCColPrep'!AO67)</f>
        <v>0</v>
      </c>
      <c r="V67" s="386">
        <f>-('5C1T_Northeast'!AL67+'5C1T_Northeast'!AO67)</f>
        <v>0</v>
      </c>
      <c r="W67" s="386">
        <f>-('5C1U_AcadianaRen'!AL67+'5C1U_AcadianaRen'!AO67)</f>
        <v>0</v>
      </c>
      <c r="X67" s="386">
        <f>-('5C1V_LafRen'!AL67+'5C1V_LafRen'!AO67)</f>
        <v>0</v>
      </c>
      <c r="Y67" s="386">
        <f>-('5C1W_Willow'!AL67+'5C1W_Willow'!AO67)</f>
        <v>0</v>
      </c>
      <c r="Z67" s="386">
        <f>-('5C1Y_GEOPrep'!AL67+'5C1Y_GEOPrep'!AO67)</f>
        <v>-23488</v>
      </c>
      <c r="AA67" s="387">
        <f>-('5C1Z_LincolnPrep'!AL67+'5C1Z_LincolnPrep'!AO67)</f>
        <v>0</v>
      </c>
      <c r="AB67" s="387">
        <f>-('5C1AE_NobleMinds'!$AL67+'5C1AE_NobleMinds'!$AO67)</f>
        <v>0</v>
      </c>
      <c r="AC67" s="387">
        <f>-('5C1AF_JCFA-Laf'!$AL67+'5C1AF_JCFA-Laf'!$AO67)</f>
        <v>0</v>
      </c>
      <c r="AD67" s="387">
        <f>-('5C1AG_Collegiate'!$AL67+'5C1AG_Collegiate'!$AO67)</f>
        <v>-11744</v>
      </c>
      <c r="AE67" s="685">
        <f>-('5C1AI_Harmony'!$AL67+'5C1AI_Harmony'!$AO67)</f>
        <v>0</v>
      </c>
      <c r="AF67" s="685">
        <f>-('5C1AJ_Athlos'!$AL67+'5C1AJ_Athlos'!$AO67)</f>
        <v>0</v>
      </c>
      <c r="AG67" s="685">
        <f>-('5C1AK_NxtGen'!$AL67+'5C1AK_NxtGen'!$AO67)</f>
        <v>0</v>
      </c>
      <c r="AH67" s="685">
        <f>-('5C1AL_RedRiver'!$AL67+'5C1AL_RedRiver'!$AO67)</f>
        <v>0</v>
      </c>
      <c r="AI67" s="1491">
        <f>-('5C1AM_Williams'!$AL67+'5C1AM_Williams'!$AO67)</f>
        <v>0</v>
      </c>
      <c r="AJ67" s="1491">
        <f>-('5C1AN_StLandry'!$AL67+'5C1AN_StLandry'!$AO67)</f>
        <v>0</v>
      </c>
      <c r="AK67" s="386">
        <f>-('5C2_LAVCA'!AM67+'5C2_LAVCA'!AP67)</f>
        <v>-42685</v>
      </c>
      <c r="AL67" s="386">
        <f>-('5C3_UnvView'!AM67+'5C3_UnvView'!AP67)</f>
        <v>-512626</v>
      </c>
      <c r="AM67" s="388">
        <f t="shared" si="12"/>
        <v>-1336795</v>
      </c>
      <c r="AN67" s="389">
        <f t="shared" si="13"/>
        <v>15650075</v>
      </c>
    </row>
    <row r="68" spans="1:40" ht="15.6" customHeight="1" x14ac:dyDescent="0.2">
      <c r="A68" s="390">
        <v>62</v>
      </c>
      <c r="B68" s="391" t="s">
        <v>65</v>
      </c>
      <c r="C68" s="392">
        <f>'2_State Distrib and Adjs'!BE68</f>
        <v>12664691</v>
      </c>
      <c r="D68" s="392">
        <f>-'5A3_OJJ'!P68</f>
        <v>-2933</v>
      </c>
      <c r="E68" s="392"/>
      <c r="F68" s="392">
        <f>-('5C1A_Madison'!AL68+'5C1A_Madison'!AO68)</f>
        <v>0</v>
      </c>
      <c r="G68" s="392">
        <f>-('5C1B_DArbonne'!AL68+'5C1B_DArbonne'!AO68)</f>
        <v>0</v>
      </c>
      <c r="H68" s="392">
        <f>-('5C1C_IntlHigh'!AL68+'5C1C_IntlHigh'!AO68)</f>
        <v>0</v>
      </c>
      <c r="I68" s="392">
        <f>-('5C1D_NOMMA'!AL68+'5C1D_NOMMA'!AO68)</f>
        <v>0</v>
      </c>
      <c r="J68" s="392">
        <f>-('5C1E_LFNO'!AL68+'5C1E_LFNO'!AO68)</f>
        <v>0</v>
      </c>
      <c r="K68" s="392">
        <f>-('5C1F_LCCharter'!AL68+'5C1F_LCCharter'!AO68)</f>
        <v>0</v>
      </c>
      <c r="L68" s="392">
        <f>-('5C1G_JSClark'!AL68+'5C1G_JSClark'!AO68)</f>
        <v>0</v>
      </c>
      <c r="M68" s="392">
        <f>-('5C1H_Southwest'!AL68+'5C1H_Southwest'!AO68)</f>
        <v>0</v>
      </c>
      <c r="N68" s="392">
        <f>-('5C1I_LAKey'!AL68+'5C1I_LAKey'!AO68)</f>
        <v>0</v>
      </c>
      <c r="O68" s="392">
        <f>-('5C1J_JCFAEast'!AL68+'5C1J_JCFAEast'!AO68)</f>
        <v>0</v>
      </c>
      <c r="P68" s="392">
        <f>-('5C1M_GEOMidCity'!AL68+'5C1M_GEOMidCity'!AO68)</f>
        <v>0</v>
      </c>
      <c r="Q68" s="392">
        <f>-('5C1N_Delta'!AL68+'5C1N_Delta'!AO68)</f>
        <v>0</v>
      </c>
      <c r="R68" s="392">
        <f>-('5C1O_Impact'!AL68+'5C1O_Impact'!AO68)</f>
        <v>0</v>
      </c>
      <c r="S68" s="392">
        <f>-('5C1Q_Advantage'!AL68+'5C1Q_Advantage'!AO68)</f>
        <v>0</v>
      </c>
      <c r="T68" s="392">
        <f>-('5C1R_Iberville'!AL68+'5C1R_Iberville'!AO68)</f>
        <v>0</v>
      </c>
      <c r="U68" s="392">
        <f>-('5C1S_LCColPrep'!AL68+'5C1S_LCColPrep'!AO68)</f>
        <v>0</v>
      </c>
      <c r="V68" s="392">
        <f>-('5C1T_Northeast'!AL68+'5C1T_Northeast'!AO68)</f>
        <v>0</v>
      </c>
      <c r="W68" s="392">
        <f>-('5C1U_AcadianaRen'!AL68+'5C1U_AcadianaRen'!AO68)</f>
        <v>0</v>
      </c>
      <c r="X68" s="392">
        <f>-('5C1V_LafRen'!AL68+'5C1V_LafRen'!AO68)</f>
        <v>0</v>
      </c>
      <c r="Y68" s="392">
        <f>-('5C1W_Willow'!AL68+'5C1W_Willow'!AO68)</f>
        <v>0</v>
      </c>
      <c r="Z68" s="392">
        <f>-('5C1Y_GEOPrep'!AL68+'5C1Y_GEOPrep'!AO68)</f>
        <v>0</v>
      </c>
      <c r="AA68" s="392">
        <f>-('5C1Z_LincolnPrep'!AL68+'5C1Z_LincolnPrep'!AO68)</f>
        <v>0</v>
      </c>
      <c r="AB68" s="392">
        <f>-('5C1AE_NobleMinds'!$AL68+'5C1AE_NobleMinds'!$AO68)</f>
        <v>0</v>
      </c>
      <c r="AC68" s="392">
        <f>-('5C1AF_JCFA-Laf'!$AL68+'5C1AF_JCFA-Laf'!$AO68)</f>
        <v>0</v>
      </c>
      <c r="AD68" s="392">
        <f>-('5C1AG_Collegiate'!$AL68+'5C1AG_Collegiate'!$AO68)</f>
        <v>0</v>
      </c>
      <c r="AE68" s="392">
        <f>-('5C1AI_Harmony'!$AL68+'5C1AI_Harmony'!$AO68)</f>
        <v>0</v>
      </c>
      <c r="AF68" s="392">
        <f>-('5C1AJ_Athlos'!$AL68+'5C1AJ_Athlos'!$AO68)</f>
        <v>0</v>
      </c>
      <c r="AG68" s="392">
        <f>-('5C1AK_NxtGen'!$AL68+'5C1AK_NxtGen'!$AO68)</f>
        <v>0</v>
      </c>
      <c r="AH68" s="392">
        <f>-('5C1AL_RedRiver'!$AL68+'5C1AL_RedRiver'!$AO68)</f>
        <v>0</v>
      </c>
      <c r="AI68" s="392">
        <f>-('5C1AM_Williams'!$AL68+'5C1AM_Williams'!$AO68)</f>
        <v>0</v>
      </c>
      <c r="AJ68" s="392">
        <f>-('5C1AN_StLandry'!$AL68+'5C1AN_StLandry'!$AO68)</f>
        <v>0</v>
      </c>
      <c r="AK68" s="392">
        <f>-('5C2_LAVCA'!AM68+'5C2_LAVCA'!AP68)</f>
        <v>-12022</v>
      </c>
      <c r="AL68" s="392">
        <f>-('5C3_UnvView'!AM68+'5C3_UnvView'!AP68)</f>
        <v>-28740</v>
      </c>
      <c r="AM68" s="393">
        <f t="shared" si="12"/>
        <v>-43695</v>
      </c>
      <c r="AN68" s="394">
        <f t="shared" si="13"/>
        <v>12620996</v>
      </c>
    </row>
    <row r="69" spans="1:40" ht="15.6" customHeight="1" x14ac:dyDescent="0.2">
      <c r="A69" s="390">
        <v>63</v>
      </c>
      <c r="B69" s="391" t="s">
        <v>66</v>
      </c>
      <c r="C69" s="392">
        <f>'2_State Distrib and Adjs'!BE69</f>
        <v>9023129</v>
      </c>
      <c r="D69" s="392">
        <f>-'5A3_OJJ'!P69</f>
        <v>-3130</v>
      </c>
      <c r="E69" s="392"/>
      <c r="F69" s="392">
        <f>-('5C1A_Madison'!AL69+'5C1A_Madison'!AO69)</f>
        <v>0</v>
      </c>
      <c r="G69" s="392">
        <f>-('5C1B_DArbonne'!AL69+'5C1B_DArbonne'!AO69)</f>
        <v>0</v>
      </c>
      <c r="H69" s="392">
        <f>-('5C1C_IntlHigh'!AL69+'5C1C_IntlHigh'!AO69)</f>
        <v>0</v>
      </c>
      <c r="I69" s="392">
        <f>-('5C1D_NOMMA'!AL69+'5C1D_NOMMA'!AO69)</f>
        <v>0</v>
      </c>
      <c r="J69" s="392">
        <f>-('5C1E_LFNO'!AL69+'5C1E_LFNO'!AO69)</f>
        <v>0</v>
      </c>
      <c r="K69" s="392">
        <f>-('5C1F_LCCharter'!AL69+'5C1F_LCCharter'!AO69)</f>
        <v>0</v>
      </c>
      <c r="L69" s="392">
        <f>-('5C1G_JSClark'!AL69+'5C1G_JSClark'!AO69)</f>
        <v>0</v>
      </c>
      <c r="M69" s="392">
        <f>-('5C1H_Southwest'!AL69+'5C1H_Southwest'!AO69)</f>
        <v>0</v>
      </c>
      <c r="N69" s="392">
        <f>-('5C1I_LAKey'!AL69+'5C1I_LAKey'!AO69)</f>
        <v>-12525</v>
      </c>
      <c r="O69" s="392">
        <f>-('5C1J_JCFAEast'!AL69+'5C1J_JCFAEast'!AO69)</f>
        <v>0</v>
      </c>
      <c r="P69" s="392">
        <f>-('5C1M_GEOMidCity'!AL69+'5C1M_GEOMidCity'!AO69)</f>
        <v>0</v>
      </c>
      <c r="Q69" s="392">
        <f>-('5C1N_Delta'!AL69+'5C1N_Delta'!AO69)</f>
        <v>0</v>
      </c>
      <c r="R69" s="392">
        <f>-('5C1O_Impact'!AL69+'5C1O_Impact'!AO69)</f>
        <v>0</v>
      </c>
      <c r="S69" s="392">
        <f>-('5C1Q_Advantage'!AL69+'5C1Q_Advantage'!AO69)</f>
        <v>-12525</v>
      </c>
      <c r="T69" s="392">
        <f>-('5C1R_Iberville'!AL69+'5C1R_Iberville'!AO69)</f>
        <v>0</v>
      </c>
      <c r="U69" s="392">
        <f>-('5C1S_LCColPrep'!AL69+'5C1S_LCColPrep'!AO69)</f>
        <v>0</v>
      </c>
      <c r="V69" s="392">
        <f>-('5C1T_Northeast'!AL69+'5C1T_Northeast'!AO69)</f>
        <v>0</v>
      </c>
      <c r="W69" s="392">
        <f>-('5C1U_AcadianaRen'!AL69+'5C1U_AcadianaRen'!AO69)</f>
        <v>0</v>
      </c>
      <c r="X69" s="392">
        <f>-('5C1V_LafRen'!AL69+'5C1V_LafRen'!AO69)</f>
        <v>0</v>
      </c>
      <c r="Y69" s="392">
        <f>-('5C1W_Willow'!AL69+'5C1W_Willow'!AO69)</f>
        <v>0</v>
      </c>
      <c r="Z69" s="392">
        <f>-('5C1Y_GEOPrep'!AL69+'5C1Y_GEOPrep'!AO69)</f>
        <v>0</v>
      </c>
      <c r="AA69" s="392">
        <f>-('5C1Z_LincolnPrep'!AL69+'5C1Z_LincolnPrep'!AO69)</f>
        <v>0</v>
      </c>
      <c r="AB69" s="392">
        <f>-('5C1AE_NobleMinds'!$AL69+'5C1AE_NobleMinds'!$AO69)</f>
        <v>0</v>
      </c>
      <c r="AC69" s="392">
        <f>-('5C1AF_JCFA-Laf'!$AL69+'5C1AF_JCFA-Laf'!$AO69)</f>
        <v>0</v>
      </c>
      <c r="AD69" s="392">
        <f>-('5C1AG_Collegiate'!$AL69+'5C1AG_Collegiate'!$AO69)</f>
        <v>0</v>
      </c>
      <c r="AE69" s="392">
        <f>-('5C1AI_Harmony'!$AL69+'5C1AI_Harmony'!$AO69)</f>
        <v>0</v>
      </c>
      <c r="AF69" s="392">
        <f>-('5C1AJ_Athlos'!$AL69+'5C1AJ_Athlos'!$AO69)</f>
        <v>0</v>
      </c>
      <c r="AG69" s="392">
        <f>-('5C1AK_NxtGen'!$AL69+'5C1AK_NxtGen'!$AO69)</f>
        <v>0</v>
      </c>
      <c r="AH69" s="392">
        <f>-('5C1AL_RedRiver'!$AL69+'5C1AL_RedRiver'!$AO69)</f>
        <v>0</v>
      </c>
      <c r="AI69" s="392">
        <f>-('5C1AM_Williams'!$AL69+'5C1AM_Williams'!$AO69)</f>
        <v>0</v>
      </c>
      <c r="AJ69" s="392">
        <f>-('5C1AN_StLandry'!$AL69+'5C1AN_StLandry'!$AO69)</f>
        <v>0</v>
      </c>
      <c r="AK69" s="392">
        <f>-('5C2_LAVCA'!AM69+'5C2_LAVCA'!AP69)</f>
        <v>-39453</v>
      </c>
      <c r="AL69" s="392">
        <f>-('5C3_UnvView'!AM69+'5C3_UnvView'!AP69)</f>
        <v>-169087</v>
      </c>
      <c r="AM69" s="393">
        <f t="shared" si="12"/>
        <v>-236720</v>
      </c>
      <c r="AN69" s="394">
        <f t="shared" si="13"/>
        <v>8786409</v>
      </c>
    </row>
    <row r="70" spans="1:40" ht="15.6" customHeight="1" x14ac:dyDescent="0.2">
      <c r="A70" s="390">
        <v>64</v>
      </c>
      <c r="B70" s="391" t="s">
        <v>67</v>
      </c>
      <c r="C70" s="392">
        <f>'2_State Distrib and Adjs'!BE70</f>
        <v>14145358</v>
      </c>
      <c r="D70" s="392">
        <f>-'5A3_OJJ'!P70</f>
        <v>0</v>
      </c>
      <c r="E70" s="392"/>
      <c r="F70" s="392">
        <f>-('5C1A_Madison'!AL70+'5C1A_Madison'!AO70)</f>
        <v>0</v>
      </c>
      <c r="G70" s="392">
        <f>-('5C1B_DArbonne'!AL70+'5C1B_DArbonne'!AO70)</f>
        <v>0</v>
      </c>
      <c r="H70" s="392">
        <f>-('5C1C_IntlHigh'!AL70+'5C1C_IntlHigh'!AO70)</f>
        <v>0</v>
      </c>
      <c r="I70" s="392">
        <f>-('5C1D_NOMMA'!AL70+'5C1D_NOMMA'!AO70)</f>
        <v>0</v>
      </c>
      <c r="J70" s="392">
        <f>-('5C1E_LFNO'!AL70+'5C1E_LFNO'!AO70)</f>
        <v>0</v>
      </c>
      <c r="K70" s="392">
        <f>-('5C1F_LCCharter'!AL70+'5C1F_LCCharter'!AO70)</f>
        <v>0</v>
      </c>
      <c r="L70" s="392">
        <f>-('5C1G_JSClark'!AL70+'5C1G_JSClark'!AO70)</f>
        <v>0</v>
      </c>
      <c r="M70" s="392">
        <f>-('5C1H_Southwest'!AL70+'5C1H_Southwest'!AO70)</f>
        <v>0</v>
      </c>
      <c r="N70" s="392">
        <f>-('5C1I_LAKey'!AL70+'5C1I_LAKey'!AO70)</f>
        <v>0</v>
      </c>
      <c r="O70" s="392">
        <f>-('5C1J_JCFAEast'!AL70+'5C1J_JCFAEast'!AO70)</f>
        <v>0</v>
      </c>
      <c r="P70" s="392">
        <f>-('5C1M_GEOMidCity'!AL70+'5C1M_GEOMidCity'!AO70)</f>
        <v>0</v>
      </c>
      <c r="Q70" s="392">
        <f>-('5C1N_Delta'!AL70+'5C1N_Delta'!AO70)</f>
        <v>0</v>
      </c>
      <c r="R70" s="392">
        <f>-('5C1O_Impact'!AL70+'5C1O_Impact'!AO70)</f>
        <v>0</v>
      </c>
      <c r="S70" s="392">
        <f>-('5C1Q_Advantage'!AL70+'5C1Q_Advantage'!AO70)</f>
        <v>0</v>
      </c>
      <c r="T70" s="392">
        <f>-('5C1R_Iberville'!AL70+'5C1R_Iberville'!AO70)</f>
        <v>0</v>
      </c>
      <c r="U70" s="392">
        <f>-('5C1S_LCColPrep'!AL70+'5C1S_LCColPrep'!AO70)</f>
        <v>0</v>
      </c>
      <c r="V70" s="392">
        <f>-('5C1T_Northeast'!AL70+'5C1T_Northeast'!AO70)</f>
        <v>0</v>
      </c>
      <c r="W70" s="392">
        <f>-('5C1U_AcadianaRen'!AL70+'5C1U_AcadianaRen'!AO70)</f>
        <v>0</v>
      </c>
      <c r="X70" s="392">
        <f>-('5C1V_LafRen'!AL70+'5C1V_LafRen'!AO70)</f>
        <v>0</v>
      </c>
      <c r="Y70" s="392">
        <f>-('5C1W_Willow'!AL70+'5C1W_Willow'!AO70)</f>
        <v>0</v>
      </c>
      <c r="Z70" s="392">
        <f>-('5C1Y_GEOPrep'!AL70+'5C1Y_GEOPrep'!AO70)</f>
        <v>0</v>
      </c>
      <c r="AA70" s="392">
        <f>-('5C1Z_LincolnPrep'!AL70+'5C1Z_LincolnPrep'!AO70)</f>
        <v>0</v>
      </c>
      <c r="AB70" s="392">
        <f>-('5C1AE_NobleMinds'!$AL70+'5C1AE_NobleMinds'!$AO70)</f>
        <v>0</v>
      </c>
      <c r="AC70" s="392">
        <f>-('5C1AF_JCFA-Laf'!$AL70+'5C1AF_JCFA-Laf'!$AO70)</f>
        <v>0</v>
      </c>
      <c r="AD70" s="392">
        <f>-('5C1AG_Collegiate'!$AL70+'5C1AG_Collegiate'!$AO70)</f>
        <v>0</v>
      </c>
      <c r="AE70" s="392">
        <f>-('5C1AI_Harmony'!$AL70+'5C1AI_Harmony'!$AO70)</f>
        <v>0</v>
      </c>
      <c r="AF70" s="392">
        <f>-('5C1AJ_Athlos'!$AL70+'5C1AJ_Athlos'!$AO70)</f>
        <v>0</v>
      </c>
      <c r="AG70" s="392">
        <f>-('5C1AK_NxtGen'!$AL70+'5C1AK_NxtGen'!$AO70)</f>
        <v>0</v>
      </c>
      <c r="AH70" s="392">
        <f>-('5C1AL_RedRiver'!$AL70+'5C1AL_RedRiver'!$AO70)</f>
        <v>0</v>
      </c>
      <c r="AI70" s="392">
        <f>-('5C1AM_Williams'!$AL70+'5C1AM_Williams'!$AO70)</f>
        <v>0</v>
      </c>
      <c r="AJ70" s="392">
        <f>-('5C1AN_StLandry'!$AL70+'5C1AN_StLandry'!$AO70)</f>
        <v>0</v>
      </c>
      <c r="AK70" s="392">
        <f>-('5C2_LAVCA'!AM70+'5C2_LAVCA'!AP70)</f>
        <v>-20270</v>
      </c>
      <c r="AL70" s="392">
        <f>-('5C3_UnvView'!AM70+'5C3_UnvView'!AP70)</f>
        <v>-12474</v>
      </c>
      <c r="AM70" s="393">
        <f t="shared" si="12"/>
        <v>-32744</v>
      </c>
      <c r="AN70" s="394">
        <f t="shared" si="13"/>
        <v>14112614</v>
      </c>
    </row>
    <row r="71" spans="1:40" ht="15.6" customHeight="1" x14ac:dyDescent="0.2">
      <c r="A71" s="395">
        <v>65</v>
      </c>
      <c r="B71" s="396" t="s">
        <v>68</v>
      </c>
      <c r="C71" s="397">
        <f>'2_State Distrib and Adjs'!BE71</f>
        <v>49396607</v>
      </c>
      <c r="D71" s="397">
        <f>-'5A3_OJJ'!P71</f>
        <v>-3849</v>
      </c>
      <c r="E71" s="397"/>
      <c r="F71" s="397">
        <f>-('5C1A_Madison'!AL71+'5C1A_Madison'!AO71)</f>
        <v>0</v>
      </c>
      <c r="G71" s="397">
        <f>-('5C1B_DArbonne'!AL71+'5C1B_DArbonne'!AO71)</f>
        <v>0</v>
      </c>
      <c r="H71" s="397">
        <f>-('5C1C_IntlHigh'!AL71+'5C1C_IntlHigh'!AO71)</f>
        <v>0</v>
      </c>
      <c r="I71" s="397">
        <f>-('5C1D_NOMMA'!AL71+'5C1D_NOMMA'!AO71)</f>
        <v>0</v>
      </c>
      <c r="J71" s="397">
        <f>-('5C1E_LFNO'!AL71+'5C1E_LFNO'!AO71)</f>
        <v>0</v>
      </c>
      <c r="K71" s="397">
        <f>-('5C1F_LCCharter'!AL71+'5C1F_LCCharter'!AO71)</f>
        <v>0</v>
      </c>
      <c r="L71" s="397">
        <f>-('5C1G_JSClark'!AL71+'5C1G_JSClark'!AO71)</f>
        <v>0</v>
      </c>
      <c r="M71" s="397">
        <f>-('5C1H_Southwest'!AL71+'5C1H_Southwest'!AO71)</f>
        <v>0</v>
      </c>
      <c r="N71" s="397">
        <f>-('5C1I_LAKey'!AL71+'5C1I_LAKey'!AO71)</f>
        <v>0</v>
      </c>
      <c r="O71" s="397">
        <f>-('5C1J_JCFAEast'!AL71+'5C1J_JCFAEast'!AO71)</f>
        <v>0</v>
      </c>
      <c r="P71" s="397">
        <f>-('5C1M_GEOMidCity'!AL71+'5C1M_GEOMidCity'!AO71)</f>
        <v>0</v>
      </c>
      <c r="Q71" s="397">
        <f>-('5C1N_Delta'!AL71+'5C1N_Delta'!AO71)</f>
        <v>0</v>
      </c>
      <c r="R71" s="397">
        <f>-('5C1O_Impact'!AL71+'5C1O_Impact'!AO71)</f>
        <v>0</v>
      </c>
      <c r="S71" s="397">
        <f>-('5C1Q_Advantage'!AL71+'5C1Q_Advantage'!AO71)</f>
        <v>0</v>
      </c>
      <c r="T71" s="397">
        <f>-('5C1R_Iberville'!AL71+'5C1R_Iberville'!AO71)</f>
        <v>0</v>
      </c>
      <c r="U71" s="397">
        <f>-('5C1S_LCColPrep'!AL71+'5C1S_LCColPrep'!AO71)</f>
        <v>0</v>
      </c>
      <c r="V71" s="397">
        <f>-('5C1T_Northeast'!AL71+'5C1T_Northeast'!AO71)</f>
        <v>0</v>
      </c>
      <c r="W71" s="397">
        <f>-('5C1U_AcadianaRen'!AL71+'5C1U_AcadianaRen'!AO71)</f>
        <v>0</v>
      </c>
      <c r="X71" s="397">
        <f>-('5C1V_LafRen'!AL71+'5C1V_LafRen'!AO71)</f>
        <v>0</v>
      </c>
      <c r="Y71" s="397">
        <f>-('5C1W_Willow'!AL71+'5C1W_Willow'!AO71)</f>
        <v>0</v>
      </c>
      <c r="Z71" s="397">
        <f>-('5C1Y_GEOPrep'!AL71+'5C1Y_GEOPrep'!AO71)</f>
        <v>0</v>
      </c>
      <c r="AA71" s="397">
        <f>-('5C1Z_LincolnPrep'!AL71+'5C1Z_LincolnPrep'!AO71)</f>
        <v>-14445</v>
      </c>
      <c r="AB71" s="397">
        <f>-('5C1AE_NobleMinds'!$AL71+'5C1AE_NobleMinds'!$AO71)</f>
        <v>0</v>
      </c>
      <c r="AC71" s="397">
        <f>-('5C1AF_JCFA-Laf'!$AL71+'5C1AF_JCFA-Laf'!$AO71)</f>
        <v>0</v>
      </c>
      <c r="AD71" s="397">
        <f>-('5C1AG_Collegiate'!$AL71+'5C1AG_Collegiate'!$AO71)</f>
        <v>0</v>
      </c>
      <c r="AE71" s="686">
        <f>-('5C1AI_Harmony'!$AL71+'5C1AI_Harmony'!$AO71)</f>
        <v>0</v>
      </c>
      <c r="AF71" s="686">
        <f>-('5C1AJ_Athlos'!$AL71+'5C1AJ_Athlos'!$AO71)</f>
        <v>0</v>
      </c>
      <c r="AG71" s="925">
        <f>-('5C1AK_NxtGen'!$AL71+'5C1AK_NxtGen'!$AO71)</f>
        <v>0</v>
      </c>
      <c r="AH71" s="925">
        <f>-('5C1AL_RedRiver'!$AL71+'5C1AL_RedRiver'!$AO71)</f>
        <v>0</v>
      </c>
      <c r="AI71" s="1492">
        <f>-('5C1AM_Williams'!$AL71+'5C1AM_Williams'!$AO71)</f>
        <v>0</v>
      </c>
      <c r="AJ71" s="1492">
        <f>-('5C1AN_StLandry'!$AL71+'5C1AN_StLandry'!$AO71)</f>
        <v>0</v>
      </c>
      <c r="AK71" s="397">
        <f>-('5C2_LAVCA'!AM71+'5C2_LAVCA'!AP71)</f>
        <v>-49402</v>
      </c>
      <c r="AL71" s="397">
        <f>-('5C3_UnvView'!AM71+'5C3_UnvView'!AP71)</f>
        <v>-88403</v>
      </c>
      <c r="AM71" s="398">
        <f t="shared" ref="AM71:AM75" si="14">SUM(D71:AL71)</f>
        <v>-156099</v>
      </c>
      <c r="AN71" s="399">
        <f t="shared" si="13"/>
        <v>49240508</v>
      </c>
    </row>
    <row r="72" spans="1:40" ht="15.6" customHeight="1" x14ac:dyDescent="0.2">
      <c r="A72" s="384">
        <v>66</v>
      </c>
      <c r="B72" s="385" t="s">
        <v>69</v>
      </c>
      <c r="C72" s="386">
        <f>'2_State Distrib and Adjs'!BE72</f>
        <v>13723889</v>
      </c>
      <c r="D72" s="386">
        <f>-'5A3_OJJ'!P72</f>
        <v>0</v>
      </c>
      <c r="E72" s="386"/>
      <c r="F72" s="386">
        <f>-('5C1A_Madison'!AL72+'5C1A_Madison'!AO72)</f>
        <v>0</v>
      </c>
      <c r="G72" s="386">
        <f>-('5C1B_DArbonne'!AL72+'5C1B_DArbonne'!AO72)</f>
        <v>0</v>
      </c>
      <c r="H72" s="386">
        <f>-('5C1C_IntlHigh'!AL72+'5C1C_IntlHigh'!AO72)</f>
        <v>0</v>
      </c>
      <c r="I72" s="386">
        <f>-('5C1D_NOMMA'!AL72+'5C1D_NOMMA'!AO72)</f>
        <v>0</v>
      </c>
      <c r="J72" s="386">
        <f>-('5C1E_LFNO'!AL72+'5C1E_LFNO'!AO72)</f>
        <v>0</v>
      </c>
      <c r="K72" s="386">
        <f>-('5C1F_LCCharter'!AL72+'5C1F_LCCharter'!AO72)</f>
        <v>0</v>
      </c>
      <c r="L72" s="386">
        <f>-('5C1G_JSClark'!AL72+'5C1G_JSClark'!AO72)</f>
        <v>0</v>
      </c>
      <c r="M72" s="386">
        <f>-('5C1H_Southwest'!AL72+'5C1H_Southwest'!AO72)</f>
        <v>0</v>
      </c>
      <c r="N72" s="386">
        <f>-('5C1I_LAKey'!AL72+'5C1I_LAKey'!AO72)</f>
        <v>0</v>
      </c>
      <c r="O72" s="386">
        <f>-('5C1J_JCFAEast'!AL72+'5C1J_JCFAEast'!AO72)</f>
        <v>0</v>
      </c>
      <c r="P72" s="386">
        <f>-('5C1M_GEOMidCity'!AL72+'5C1M_GEOMidCity'!AO72)</f>
        <v>0</v>
      </c>
      <c r="Q72" s="386">
        <f>-('5C1N_Delta'!AL72+'5C1N_Delta'!AO72)</f>
        <v>0</v>
      </c>
      <c r="R72" s="386">
        <f>-('5C1O_Impact'!AL72+'5C1O_Impact'!AO72)</f>
        <v>0</v>
      </c>
      <c r="S72" s="386">
        <f>-('5C1Q_Advantage'!AL72+'5C1Q_Advantage'!AO72)</f>
        <v>0</v>
      </c>
      <c r="T72" s="386">
        <f>-('5C1R_Iberville'!AL72+'5C1R_Iberville'!AO72)</f>
        <v>0</v>
      </c>
      <c r="U72" s="386">
        <f>-('5C1S_LCColPrep'!AL72+'5C1S_LCColPrep'!AO72)</f>
        <v>0</v>
      </c>
      <c r="V72" s="386">
        <f>-('5C1T_Northeast'!AL72+'5C1T_Northeast'!AO72)</f>
        <v>0</v>
      </c>
      <c r="W72" s="386">
        <f>-('5C1U_AcadianaRen'!AL72+'5C1U_AcadianaRen'!AO72)</f>
        <v>0</v>
      </c>
      <c r="X72" s="386">
        <f>-('5C1V_LafRen'!AL72+'5C1V_LafRen'!AO72)</f>
        <v>0</v>
      </c>
      <c r="Y72" s="386">
        <f>-('5C1W_Willow'!AL72+'5C1W_Willow'!AO72)</f>
        <v>0</v>
      </c>
      <c r="Z72" s="386">
        <f>-('5C1Y_GEOPrep'!AL72+'5C1Y_GEOPrep'!AO72)</f>
        <v>0</v>
      </c>
      <c r="AA72" s="387">
        <f>-('5C1Z_LincolnPrep'!AL72+'5C1Z_LincolnPrep'!AO72)</f>
        <v>0</v>
      </c>
      <c r="AB72" s="387">
        <f>-('5C1AE_NobleMinds'!$AL72+'5C1AE_NobleMinds'!$AO72)</f>
        <v>0</v>
      </c>
      <c r="AC72" s="387">
        <f>-('5C1AF_JCFA-Laf'!$AL72+'5C1AF_JCFA-Laf'!$AO72)</f>
        <v>0</v>
      </c>
      <c r="AD72" s="387">
        <f>-('5C1AG_Collegiate'!$AL72+'5C1AG_Collegiate'!$AO72)</f>
        <v>0</v>
      </c>
      <c r="AE72" s="685">
        <f>-('5C1AI_Harmony'!$AL72+'5C1AI_Harmony'!$AO72)</f>
        <v>0</v>
      </c>
      <c r="AF72" s="685">
        <f>-('5C1AJ_Athlos'!$AL72+'5C1AJ_Athlos'!$AO72)</f>
        <v>0</v>
      </c>
      <c r="AG72" s="685">
        <f>-('5C1AK_NxtGen'!$AL72+'5C1AK_NxtGen'!$AO72)</f>
        <v>0</v>
      </c>
      <c r="AH72" s="685">
        <f>-('5C1AL_RedRiver'!$AL72+'5C1AL_RedRiver'!$AO72)</f>
        <v>0</v>
      </c>
      <c r="AI72" s="1491">
        <f>-('5C1AM_Williams'!$AL72+'5C1AM_Williams'!$AO72)</f>
        <v>0</v>
      </c>
      <c r="AJ72" s="1491">
        <f>-('5C1AN_StLandry'!$AL72+'5C1AN_StLandry'!$AO72)</f>
        <v>0</v>
      </c>
      <c r="AK72" s="386">
        <f>-('5C2_LAVCA'!AM72+'5C2_LAVCA'!AP72)</f>
        <v>-40075</v>
      </c>
      <c r="AL72" s="386">
        <f>-('5C3_UnvView'!AM72+'5C3_UnvView'!AP72)</f>
        <v>-167814</v>
      </c>
      <c r="AM72" s="388">
        <f t="shared" si="14"/>
        <v>-207889</v>
      </c>
      <c r="AN72" s="389">
        <f t="shared" si="13"/>
        <v>13516000</v>
      </c>
    </row>
    <row r="73" spans="1:40" ht="15.6" customHeight="1" x14ac:dyDescent="0.2">
      <c r="A73" s="390">
        <v>67</v>
      </c>
      <c r="B73" s="391" t="s">
        <v>3</v>
      </c>
      <c r="C73" s="392">
        <f>'2_State Distrib and Adjs'!BE73</f>
        <v>33671765</v>
      </c>
      <c r="D73" s="392">
        <f>-'5A3_OJJ'!P73</f>
        <v>0</v>
      </c>
      <c r="E73" s="392"/>
      <c r="F73" s="392">
        <f>-('5C1A_Madison'!AL73+'5C1A_Madison'!AO73)</f>
        <v>-29980</v>
      </c>
      <c r="G73" s="392">
        <f>-('5C1B_DArbonne'!AL73+'5C1B_DArbonne'!AO73)</f>
        <v>0</v>
      </c>
      <c r="H73" s="392">
        <f>-('5C1C_IntlHigh'!AL73+'5C1C_IntlHigh'!AO73)</f>
        <v>0</v>
      </c>
      <c r="I73" s="392">
        <f>-('5C1D_NOMMA'!AL73+'5C1D_NOMMA'!AO73)</f>
        <v>0</v>
      </c>
      <c r="J73" s="392">
        <f>-('5C1E_LFNO'!AL73+'5C1E_LFNO'!AO73)</f>
        <v>0</v>
      </c>
      <c r="K73" s="392">
        <f>-('5C1F_LCCharter'!AL73+'5C1F_LCCharter'!AO73)</f>
        <v>0</v>
      </c>
      <c r="L73" s="392">
        <f>-('5C1G_JSClark'!AL73+'5C1G_JSClark'!AO73)</f>
        <v>0</v>
      </c>
      <c r="M73" s="392">
        <f>-('5C1H_Southwest'!AL73+'5C1H_Southwest'!AO73)</f>
        <v>0</v>
      </c>
      <c r="N73" s="392">
        <f>-('5C1I_LAKey'!AL73+'5C1I_LAKey'!AO73)</f>
        <v>-79039</v>
      </c>
      <c r="O73" s="392">
        <f>-('5C1J_JCFAEast'!AL73+'5C1J_JCFAEast'!AO73)</f>
        <v>0</v>
      </c>
      <c r="P73" s="392">
        <f>-('5C1M_GEOMidCity'!AL73+'5C1M_GEOMidCity'!AO73)</f>
        <v>-10902</v>
      </c>
      <c r="Q73" s="392">
        <f>-('5C1N_Delta'!AL73+'5C1N_Delta'!AO73)</f>
        <v>0</v>
      </c>
      <c r="R73" s="392">
        <f>-('5C1O_Impact'!AL73+'5C1O_Impact'!AO73)</f>
        <v>-38157</v>
      </c>
      <c r="S73" s="392">
        <f>-('5C1Q_Advantage'!AL73+'5C1Q_Advantage'!AO73)</f>
        <v>-59961</v>
      </c>
      <c r="T73" s="392">
        <f>-('5C1R_Iberville'!AL73+'5C1R_Iberville'!AO73)</f>
        <v>0</v>
      </c>
      <c r="U73" s="392">
        <f>-('5C1S_LCColPrep'!AL73+'5C1S_LCColPrep'!AO73)</f>
        <v>0</v>
      </c>
      <c r="V73" s="392">
        <f>-('5C1T_Northeast'!AL73+'5C1T_Northeast'!AO73)</f>
        <v>0</v>
      </c>
      <c r="W73" s="392">
        <f>-('5C1U_AcadianaRen'!AL73+'5C1U_AcadianaRen'!AO73)</f>
        <v>0</v>
      </c>
      <c r="X73" s="392">
        <f>-('5C1V_LafRen'!AL73+'5C1V_LafRen'!AO73)</f>
        <v>0</v>
      </c>
      <c r="Y73" s="392">
        <f>-('5C1W_Willow'!AL73+'5C1W_Willow'!AO73)</f>
        <v>0</v>
      </c>
      <c r="Z73" s="392">
        <f>-('5C1Y_GEOPrep'!AL73+'5C1Y_GEOPrep'!AO73)</f>
        <v>-29980</v>
      </c>
      <c r="AA73" s="392">
        <f>-('5C1Z_LincolnPrep'!AL73+'5C1Z_LincolnPrep'!AO73)</f>
        <v>0</v>
      </c>
      <c r="AB73" s="392">
        <f>-('5C1AE_NobleMinds'!$AL73+'5C1AE_NobleMinds'!$AO73)</f>
        <v>0</v>
      </c>
      <c r="AC73" s="392">
        <f>-('5C1AF_JCFA-Laf'!$AL73+'5C1AF_JCFA-Laf'!$AO73)</f>
        <v>0</v>
      </c>
      <c r="AD73" s="392">
        <f>-('5C1AG_Collegiate'!$AL73+'5C1AG_Collegiate'!$AO73)</f>
        <v>0</v>
      </c>
      <c r="AE73" s="392">
        <f>-('5C1AI_Harmony'!$AL73+'5C1AI_Harmony'!$AO73)</f>
        <v>0</v>
      </c>
      <c r="AF73" s="392">
        <f>-('5C1AJ_Athlos'!$AL73+'5C1AJ_Athlos'!$AO73)</f>
        <v>0</v>
      </c>
      <c r="AG73" s="392">
        <f>-('5C1AK_NxtGen'!$AL73+'5C1AK_NxtGen'!$AO73)</f>
        <v>-5451</v>
      </c>
      <c r="AH73" s="392">
        <f>-('5C1AL_RedRiver'!$AL73+'5C1AL_RedRiver'!$AO73)</f>
        <v>0</v>
      </c>
      <c r="AI73" s="392">
        <f>-('5C1AM_Williams'!$AL73+'5C1AM_Williams'!$AO73)</f>
        <v>0</v>
      </c>
      <c r="AJ73" s="392">
        <f>-('5C1AN_StLandry'!$AL73+'5C1AN_StLandry'!$AO73)</f>
        <v>0</v>
      </c>
      <c r="AK73" s="392">
        <f>-('5C2_LAVCA'!AM73+'5C2_LAVCA'!AP73)</f>
        <v>-49059</v>
      </c>
      <c r="AL73" s="392">
        <f>-('5C3_UnvView'!AM73+'5C3_UnvView'!AP73)</f>
        <v>-282089</v>
      </c>
      <c r="AM73" s="393">
        <f t="shared" si="14"/>
        <v>-584618</v>
      </c>
      <c r="AN73" s="394">
        <f t="shared" si="13"/>
        <v>33087147</v>
      </c>
    </row>
    <row r="74" spans="1:40" ht="15.6" customHeight="1" x14ac:dyDescent="0.2">
      <c r="A74" s="390">
        <v>68</v>
      </c>
      <c r="B74" s="391" t="s">
        <v>2</v>
      </c>
      <c r="C74" s="392">
        <f>'2_State Distrib and Adjs'!BE74</f>
        <v>7458134</v>
      </c>
      <c r="D74" s="392">
        <f>-'5A3_OJJ'!P74</f>
        <v>-1144</v>
      </c>
      <c r="E74" s="392"/>
      <c r="F74" s="392">
        <f>-('5C1A_Madison'!AL74+'5C1A_Madison'!AO74)</f>
        <v>-66724</v>
      </c>
      <c r="G74" s="392">
        <f>-('5C1B_DArbonne'!AL74+'5C1B_DArbonne'!AO74)</f>
        <v>0</v>
      </c>
      <c r="H74" s="392">
        <f>-('5C1C_IntlHigh'!AL74+'5C1C_IntlHigh'!AO74)</f>
        <v>0</v>
      </c>
      <c r="I74" s="392">
        <f>-('5C1D_NOMMA'!AL74+'5C1D_NOMMA'!AO74)</f>
        <v>0</v>
      </c>
      <c r="J74" s="392">
        <f>-('5C1E_LFNO'!AL74+'5C1E_LFNO'!AO74)</f>
        <v>0</v>
      </c>
      <c r="K74" s="392">
        <f>-('5C1F_LCCharter'!AL74+'5C1F_LCCharter'!AO74)</f>
        <v>0</v>
      </c>
      <c r="L74" s="392">
        <f>-('5C1G_JSClark'!AL74+'5C1G_JSClark'!AO74)</f>
        <v>0</v>
      </c>
      <c r="M74" s="392">
        <f>-('5C1H_Southwest'!AL74+'5C1H_Southwest'!AO74)</f>
        <v>0</v>
      </c>
      <c r="N74" s="392">
        <f>-('5C1I_LAKey'!AL74+'5C1I_LAKey'!AO74)</f>
        <v>-88171</v>
      </c>
      <c r="O74" s="392">
        <f>-('5C1J_JCFAEast'!AL74+'5C1J_JCFAEast'!AO74)</f>
        <v>0</v>
      </c>
      <c r="P74" s="392">
        <f>-('5C1M_GEOMidCity'!AL74+'5C1M_GEOMidCity'!AO74)</f>
        <v>-28596</v>
      </c>
      <c r="Q74" s="392">
        <f>-('5C1N_Delta'!AL74+'5C1N_Delta'!AO74)</f>
        <v>0</v>
      </c>
      <c r="R74" s="392">
        <f>-('5C1O_Impact'!AL74+'5C1O_Impact'!AO74)</f>
        <v>-969881</v>
      </c>
      <c r="S74" s="392">
        <f>-('5C1Q_Advantage'!AL74+'5C1Q_Advantage'!AO74)</f>
        <v>-1050903</v>
      </c>
      <c r="T74" s="392">
        <f>-('5C1R_Iberville'!AL74+'5C1R_Iberville'!AO74)</f>
        <v>0</v>
      </c>
      <c r="U74" s="392">
        <f>-('5C1S_LCColPrep'!AL74+'5C1S_LCColPrep'!AO74)</f>
        <v>0</v>
      </c>
      <c r="V74" s="392">
        <f>-('5C1T_Northeast'!AL74+'5C1T_Northeast'!AO74)</f>
        <v>0</v>
      </c>
      <c r="W74" s="392">
        <f>-('5C1U_AcadianaRen'!AL74+'5C1U_AcadianaRen'!AO74)</f>
        <v>0</v>
      </c>
      <c r="X74" s="392">
        <f>-('5C1V_LafRen'!AL74+'5C1V_LafRen'!AO74)</f>
        <v>0</v>
      </c>
      <c r="Y74" s="392">
        <f>-('5C1W_Willow'!AL74+'5C1W_Willow'!AO74)</f>
        <v>0</v>
      </c>
      <c r="Z74" s="392">
        <f>-('5C1Y_GEOPrep'!AL74+'5C1Y_GEOPrep'!AO74)</f>
        <v>-90554</v>
      </c>
      <c r="AA74" s="392">
        <f>-('5C1Z_LincolnPrep'!AL74+'5C1Z_LincolnPrep'!AO74)</f>
        <v>0</v>
      </c>
      <c r="AB74" s="392">
        <f>-('5C1AE_NobleMinds'!$AL74+'5C1AE_NobleMinds'!$AO74)</f>
        <v>0</v>
      </c>
      <c r="AC74" s="392">
        <f>-('5C1AF_JCFA-Laf'!$AL74+'5C1AF_JCFA-Laf'!$AO74)</f>
        <v>0</v>
      </c>
      <c r="AD74" s="392">
        <f>-('5C1AG_Collegiate'!$AL74+'5C1AG_Collegiate'!$AO74)</f>
        <v>-95320</v>
      </c>
      <c r="AE74" s="392">
        <f>-('5C1AI_Harmony'!$AL74+'5C1AI_Harmony'!$AO74)</f>
        <v>0</v>
      </c>
      <c r="AF74" s="392">
        <f>-('5C1AJ_Athlos'!$AL74+'5C1AJ_Athlos'!$AO74)</f>
        <v>0</v>
      </c>
      <c r="AG74" s="392">
        <f>-('5C1AK_NxtGen'!$AL74+'5C1AK_NxtGen'!$AO74)</f>
        <v>-42894</v>
      </c>
      <c r="AH74" s="392">
        <f>-('5C1AL_RedRiver'!$AL74+'5C1AL_RedRiver'!$AO74)</f>
        <v>0</v>
      </c>
      <c r="AI74" s="392">
        <f>-('5C1AM_Williams'!$AL74+'5C1AM_Williams'!$AO74)</f>
        <v>0</v>
      </c>
      <c r="AJ74" s="392">
        <f>-('5C1AN_StLandry'!$AL74+'5C1AN_StLandry'!$AO74)</f>
        <v>0</v>
      </c>
      <c r="AK74" s="392">
        <f>-('5C2_LAVCA'!AM74+'5C2_LAVCA'!AP74)</f>
        <v>-32170</v>
      </c>
      <c r="AL74" s="392">
        <f>-('5C3_UnvView'!AM74+'5C3_UnvView'!AP74)</f>
        <v>-126538</v>
      </c>
      <c r="AM74" s="393">
        <f t="shared" si="14"/>
        <v>-2592895</v>
      </c>
      <c r="AN74" s="394">
        <f t="shared" si="13"/>
        <v>4865239</v>
      </c>
    </row>
    <row r="75" spans="1:40" ht="15.6" customHeight="1" x14ac:dyDescent="0.2">
      <c r="A75" s="400">
        <v>69</v>
      </c>
      <c r="B75" s="401" t="s">
        <v>91</v>
      </c>
      <c r="C75" s="402">
        <f>'2_State Distrib and Adjs'!BE75</f>
        <v>33476342</v>
      </c>
      <c r="D75" s="402">
        <f>-'5A3_OJJ'!P75</f>
        <v>0</v>
      </c>
      <c r="E75" s="402"/>
      <c r="F75" s="402">
        <f>-('5C1A_Madison'!AL75+'5C1A_Madison'!AO75)</f>
        <v>-34073</v>
      </c>
      <c r="G75" s="402">
        <f>-('5C1B_DArbonne'!AL75+'5C1B_DArbonne'!AO75)</f>
        <v>0</v>
      </c>
      <c r="H75" s="402">
        <f>-('5C1C_IntlHigh'!AL75+'5C1C_IntlHigh'!AO75)</f>
        <v>0</v>
      </c>
      <c r="I75" s="402">
        <f>-('5C1D_NOMMA'!AL75+'5C1D_NOMMA'!AO75)</f>
        <v>0</v>
      </c>
      <c r="J75" s="402">
        <f>-('5C1E_LFNO'!AL75+'5C1E_LFNO'!AO75)</f>
        <v>0</v>
      </c>
      <c r="K75" s="402">
        <f>-('5C1F_LCCharter'!AL75+'5C1F_LCCharter'!AO75)</f>
        <v>0</v>
      </c>
      <c r="L75" s="402">
        <f>-('5C1G_JSClark'!AL75+'5C1G_JSClark'!AO75)</f>
        <v>0</v>
      </c>
      <c r="M75" s="402">
        <f>-('5C1H_Southwest'!AL75+'5C1H_Southwest'!AO75)</f>
        <v>0</v>
      </c>
      <c r="N75" s="402">
        <f>-('5C1I_LAKey'!AL75+'5C1I_LAKey'!AO75)</f>
        <v>-78098</v>
      </c>
      <c r="O75" s="402">
        <f>-('5C1J_JCFAEast'!AL75+'5C1J_JCFAEast'!AO75)</f>
        <v>0</v>
      </c>
      <c r="P75" s="402">
        <f>-('5C1M_GEOMidCity'!AL75+'5C1M_GEOMidCity'!AO75)</f>
        <v>-22970</v>
      </c>
      <c r="Q75" s="402">
        <f>-('5C1N_Delta'!AL75+'5C1N_Delta'!AO75)</f>
        <v>0</v>
      </c>
      <c r="R75" s="402">
        <f>-('5C1O_Impact'!AL75+'5C1O_Impact'!AO75)</f>
        <v>-4594</v>
      </c>
      <c r="S75" s="402">
        <f>-('5C1Q_Advantage'!AL75+'5C1Q_Advantage'!AO75)</f>
        <v>-64316</v>
      </c>
      <c r="T75" s="402">
        <f>-('5C1R_Iberville'!AL75+'5C1R_Iberville'!AO75)</f>
        <v>-22970</v>
      </c>
      <c r="U75" s="402">
        <f>-('5C1S_LCColPrep'!AL75+'5C1S_LCColPrep'!AO75)</f>
        <v>0</v>
      </c>
      <c r="V75" s="402">
        <f>-('5C1T_Northeast'!AL75+'5C1T_Northeast'!AO75)</f>
        <v>0</v>
      </c>
      <c r="W75" s="402">
        <f>-('5C1U_AcadianaRen'!AL75+'5C1U_AcadianaRen'!AO75)</f>
        <v>0</v>
      </c>
      <c r="X75" s="402">
        <f>-('5C1V_LafRen'!AL75+'5C1V_LafRen'!AO75)</f>
        <v>0</v>
      </c>
      <c r="Y75" s="402">
        <f>-('5C1W_Willow'!AL75+'5C1W_Willow'!AO75)</f>
        <v>0</v>
      </c>
      <c r="Z75" s="402">
        <f>-('5C1Y_GEOPrep'!AL75+'5C1Y_GEOPrep'!AO75)</f>
        <v>-39049</v>
      </c>
      <c r="AA75" s="402">
        <f>-('5C1Z_LincolnPrep'!$AL75+'5C1Z_LincolnPrep'!$AO75)</f>
        <v>0</v>
      </c>
      <c r="AB75" s="402">
        <f>-('5C1AE_NobleMinds'!$AL75+'5C1AE_NobleMinds'!$AO75)</f>
        <v>0</v>
      </c>
      <c r="AC75" s="402">
        <f>-('5C1AF_JCFA-Laf'!$AL75+'5C1AF_JCFA-Laf'!$AO75)</f>
        <v>0</v>
      </c>
      <c r="AD75" s="402">
        <f>-('5C1AG_Collegiate'!$AL75+'5C1AG_Collegiate'!$AO75)</f>
        <v>-11485</v>
      </c>
      <c r="AE75" s="402">
        <f>-('5C1AI_Harmony'!$AL75+'5C1AI_Harmony'!$AO75)</f>
        <v>0</v>
      </c>
      <c r="AF75" s="402">
        <f>-('5C1AJ_Athlos'!$AL75+'5C1AJ_Athlos'!$AO75)</f>
        <v>0</v>
      </c>
      <c r="AG75" s="402">
        <f>-('5C1AK_NxtGen'!$AL75+'5C1AK_NxtGen'!$AO75)</f>
        <v>-9188</v>
      </c>
      <c r="AH75" s="402">
        <f>-('5C1AL_RedRiver'!$AL75+'5C1AL_RedRiver'!$AO75)</f>
        <v>0</v>
      </c>
      <c r="AI75" s="402">
        <f>-('5C1AM_Williams'!$AL75+'5C1AM_Williams'!$AO75)</f>
        <v>0</v>
      </c>
      <c r="AJ75" s="402">
        <f>-('5C1AN_StLandry'!$AL75+'5C1AN_StLandry'!$AO75)</f>
        <v>0</v>
      </c>
      <c r="AK75" s="402">
        <f>-('5C2_LAVCA'!AM75+'5C2_LAVCA'!AP75)</f>
        <v>-14471</v>
      </c>
      <c r="AL75" s="402">
        <f>-('5C3_UnvView'!AM75+'5C3_UnvView'!AP75)</f>
        <v>-144711</v>
      </c>
      <c r="AM75" s="403">
        <f t="shared" si="14"/>
        <v>-445925</v>
      </c>
      <c r="AN75" s="404">
        <f t="shared" si="13"/>
        <v>33030417</v>
      </c>
    </row>
    <row r="76" spans="1:40" ht="15.6" customHeight="1" thickBot="1" x14ac:dyDescent="0.25">
      <c r="A76" s="504"/>
      <c r="B76" s="505" t="s">
        <v>70</v>
      </c>
      <c r="C76" s="1281">
        <f t="shared" ref="C76:AJ76" si="15">SUM(C7:C75)</f>
        <v>3641383449.5</v>
      </c>
      <c r="D76" s="1281">
        <f>SUM(D7:D75)</f>
        <v>-628488</v>
      </c>
      <c r="E76" s="1281">
        <f t="shared" si="15"/>
        <v>-18846480</v>
      </c>
      <c r="F76" s="1281">
        <f t="shared" si="15"/>
        <v>-4344606</v>
      </c>
      <c r="G76" s="1281">
        <f t="shared" si="15"/>
        <v>-4996135</v>
      </c>
      <c r="H76" s="1281">
        <f t="shared" si="15"/>
        <v>-2298223</v>
      </c>
      <c r="I76" s="1281">
        <f t="shared" si="15"/>
        <v>-6393443</v>
      </c>
      <c r="J76" s="1281">
        <f t="shared" si="15"/>
        <v>-6419370</v>
      </c>
      <c r="K76" s="1281">
        <f t="shared" si="15"/>
        <v>-7037796</v>
      </c>
      <c r="L76" s="1281">
        <f t="shared" si="15"/>
        <v>-937938</v>
      </c>
      <c r="M76" s="1281">
        <f t="shared" si="15"/>
        <v>-5300453</v>
      </c>
      <c r="N76" s="1281">
        <f t="shared" si="15"/>
        <v>-3451565</v>
      </c>
      <c r="O76" s="1281">
        <f t="shared" si="15"/>
        <v>-1051041</v>
      </c>
      <c r="P76" s="1281">
        <f t="shared" si="15"/>
        <v>-5457707</v>
      </c>
      <c r="Q76" s="1281">
        <f t="shared" si="15"/>
        <v>-1938045</v>
      </c>
      <c r="R76" s="1281">
        <f t="shared" si="15"/>
        <v>-2380177</v>
      </c>
      <c r="S76" s="1281">
        <f t="shared" si="15"/>
        <v>-3170902</v>
      </c>
      <c r="T76" s="1281">
        <f t="shared" si="15"/>
        <v>-4829426</v>
      </c>
      <c r="U76" s="1281">
        <f t="shared" si="15"/>
        <v>-4254248</v>
      </c>
      <c r="V76" s="1281">
        <f t="shared" si="15"/>
        <v>-880722</v>
      </c>
      <c r="W76" s="1281">
        <f t="shared" si="15"/>
        <v>-9632717</v>
      </c>
      <c r="X76" s="1281">
        <f t="shared" si="15"/>
        <v>-6405792</v>
      </c>
      <c r="Y76" s="1281">
        <f t="shared" si="15"/>
        <v>-3915402</v>
      </c>
      <c r="Z76" s="1281">
        <f t="shared" si="15"/>
        <v>-5703648</v>
      </c>
      <c r="AA76" s="1281">
        <f t="shared" si="15"/>
        <v>-4808474</v>
      </c>
      <c r="AB76" s="1281">
        <f t="shared" si="15"/>
        <v>-877755</v>
      </c>
      <c r="AC76" s="1281">
        <f t="shared" si="15"/>
        <v>-375515</v>
      </c>
      <c r="AD76" s="1281">
        <f t="shared" si="15"/>
        <v>-3418379</v>
      </c>
      <c r="AE76" s="1281">
        <f t="shared" si="15"/>
        <v>-1661223</v>
      </c>
      <c r="AF76" s="1281">
        <f t="shared" si="15"/>
        <v>-8009941</v>
      </c>
      <c r="AG76" s="1281">
        <f t="shared" si="15"/>
        <v>-2308193</v>
      </c>
      <c r="AH76" s="1281">
        <f t="shared" si="15"/>
        <v>-465503</v>
      </c>
      <c r="AI76" s="1281">
        <f t="shared" si="15"/>
        <v>-305305</v>
      </c>
      <c r="AJ76" s="1281">
        <f t="shared" si="15"/>
        <v>-649312</v>
      </c>
      <c r="AK76" s="1281">
        <f t="shared" ref="AK76:AN76" si="16">SUM(AK7:AK75)</f>
        <v>-10197650</v>
      </c>
      <c r="AL76" s="1281">
        <f t="shared" si="16"/>
        <v>-19655756</v>
      </c>
      <c r="AM76" s="1282">
        <f t="shared" si="16"/>
        <v>-163007330</v>
      </c>
      <c r="AN76" s="1283">
        <f t="shared" si="16"/>
        <v>3478376119.5</v>
      </c>
    </row>
    <row r="77" spans="1:4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N1:AN2"/>
    <mergeCell ref="A1:B2"/>
    <mergeCell ref="C1:C2"/>
    <mergeCell ref="D1:I1"/>
    <mergeCell ref="J1:Q1"/>
    <mergeCell ref="R1:Y1"/>
    <mergeCell ref="Z1:AG1"/>
    <mergeCell ref="AH1:AM1"/>
  </mergeCells>
  <printOptions horizontalCentered="1"/>
  <pageMargins left="0.35" right="0.35" top="0.9" bottom="0.5" header="0.3" footer="0.25"/>
  <pageSetup paperSize="5" firstPageNumber="7" fitToWidth="0" fitToHeight="0" orientation="portrait" r:id="rId2"/>
  <headerFooter>
    <oddHeader>&amp;L&amp;"Arial,Bold"&amp;18&amp;K000000Table 2A-1: FY2021-22 Budget Letter
MFP Annual Transfer Amount March 2022</oddHeader>
    <oddFooter>&amp;R&amp;P</oddFooter>
  </headerFooter>
  <colBreaks count="4" manualBreakCount="4">
    <brk id="9" max="1048575" man="1"/>
    <brk id="17" max="1048575" man="1"/>
    <brk id="25" max="1048575" man="1"/>
    <brk id="33" max="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Y77"/>
  <sheetViews>
    <sheetView zoomScaleNormal="100" workbookViewId="0">
      <selection sqref="A1:B2"/>
    </sheetView>
  </sheetViews>
  <sheetFormatPr defaultColWidth="8.85546875" defaultRowHeight="12.75" x14ac:dyDescent="0.2"/>
  <cols>
    <col min="1" max="1" width="4" style="29" customWidth="1"/>
    <col min="2" max="2" width="19.5703125" style="29" customWidth="1"/>
    <col min="3" max="3" width="14.85546875" style="29" customWidth="1"/>
    <col min="4" max="38" width="14" style="29" customWidth="1"/>
    <col min="39" max="40" width="15.85546875" style="29" customWidth="1"/>
    <col min="41" max="41" width="14.85546875" style="29" bestFit="1" customWidth="1"/>
    <col min="42" max="75" width="14.140625" style="29" customWidth="1"/>
    <col min="76" max="76" width="15.28515625" style="29" bestFit="1" customWidth="1"/>
    <col min="77" max="77" width="14.85546875" style="29" customWidth="1"/>
    <col min="78" max="16384" width="8.85546875" style="29"/>
  </cols>
  <sheetData>
    <row r="1" spans="1:77" s="88" customFormat="1" ht="21" customHeight="1" x14ac:dyDescent="0.2">
      <c r="A1" s="1721" t="s">
        <v>93</v>
      </c>
      <c r="B1" s="1721"/>
      <c r="C1" s="1728" t="s">
        <v>498</v>
      </c>
      <c r="D1" s="1732" t="s">
        <v>459</v>
      </c>
      <c r="E1" s="1732"/>
      <c r="F1" s="1732"/>
      <c r="G1" s="1732"/>
      <c r="H1" s="1732"/>
      <c r="I1" s="1732"/>
      <c r="J1" s="1731" t="s">
        <v>459</v>
      </c>
      <c r="K1" s="1731"/>
      <c r="L1" s="1731"/>
      <c r="M1" s="1731"/>
      <c r="N1" s="1731"/>
      <c r="O1" s="1731"/>
      <c r="P1" s="1731"/>
      <c r="Q1" s="1731"/>
      <c r="R1" s="1731" t="s">
        <v>459</v>
      </c>
      <c r="S1" s="1731"/>
      <c r="T1" s="1731"/>
      <c r="U1" s="1731"/>
      <c r="V1" s="1731"/>
      <c r="W1" s="1731"/>
      <c r="X1" s="1731"/>
      <c r="Y1" s="1731"/>
      <c r="Z1" s="1731" t="s">
        <v>459</v>
      </c>
      <c r="AA1" s="1731"/>
      <c r="AB1" s="1731"/>
      <c r="AC1" s="1731"/>
      <c r="AD1" s="1731"/>
      <c r="AE1" s="1731"/>
      <c r="AF1" s="1731"/>
      <c r="AG1" s="1731"/>
      <c r="AH1" s="1732" t="s">
        <v>459</v>
      </c>
      <c r="AI1" s="1732"/>
      <c r="AJ1" s="1732"/>
      <c r="AK1" s="1732"/>
      <c r="AL1" s="1732"/>
      <c r="AM1" s="1732"/>
      <c r="AN1" s="1720" t="s">
        <v>458</v>
      </c>
      <c r="AO1" s="1733" t="s">
        <v>1637</v>
      </c>
      <c r="AP1" s="1729" t="s">
        <v>1297</v>
      </c>
      <c r="AQ1" s="1729"/>
      <c r="AR1" s="1729"/>
      <c r="AS1" s="1729"/>
      <c r="AT1" s="1729"/>
      <c r="AU1" s="1729"/>
      <c r="AV1" s="1729" t="s">
        <v>1297</v>
      </c>
      <c r="AW1" s="1729"/>
      <c r="AX1" s="1729"/>
      <c r="AY1" s="1729"/>
      <c r="AZ1" s="1729"/>
      <c r="BA1" s="1729"/>
      <c r="BB1" s="1729"/>
      <c r="BC1" s="1729"/>
      <c r="BD1" s="1729" t="s">
        <v>1297</v>
      </c>
      <c r="BE1" s="1729"/>
      <c r="BF1" s="1729"/>
      <c r="BG1" s="1729"/>
      <c r="BH1" s="1729"/>
      <c r="BI1" s="1729"/>
      <c r="BJ1" s="1729"/>
      <c r="BK1" s="1729"/>
      <c r="BL1" s="1729" t="s">
        <v>1297</v>
      </c>
      <c r="BM1" s="1729"/>
      <c r="BN1" s="1729"/>
      <c r="BO1" s="1729"/>
      <c r="BP1" s="1729"/>
      <c r="BQ1" s="1729"/>
      <c r="BR1" s="1729"/>
      <c r="BS1" s="1729" t="s">
        <v>1297</v>
      </c>
      <c r="BT1" s="1729"/>
      <c r="BU1" s="1729"/>
      <c r="BV1" s="1729"/>
      <c r="BW1" s="1729"/>
      <c r="BX1" s="1730" t="s">
        <v>1481</v>
      </c>
      <c r="BY1" s="1727" t="s">
        <v>1298</v>
      </c>
    </row>
    <row r="2" spans="1:77" ht="89.25" customHeight="1" x14ac:dyDescent="0.2">
      <c r="A2" s="1721"/>
      <c r="B2" s="1721"/>
      <c r="C2" s="1728"/>
      <c r="D2" s="630" t="s">
        <v>456</v>
      </c>
      <c r="E2" s="630" t="s">
        <v>973</v>
      </c>
      <c r="F2" s="631" t="s">
        <v>929</v>
      </c>
      <c r="G2" s="631" t="s">
        <v>930</v>
      </c>
      <c r="H2" s="631" t="s">
        <v>931</v>
      </c>
      <c r="I2" s="631" t="s">
        <v>932</v>
      </c>
      <c r="J2" s="631" t="s">
        <v>933</v>
      </c>
      <c r="K2" s="631" t="s">
        <v>934</v>
      </c>
      <c r="L2" s="631" t="s">
        <v>935</v>
      </c>
      <c r="M2" s="631" t="s">
        <v>936</v>
      </c>
      <c r="N2" s="631" t="s">
        <v>937</v>
      </c>
      <c r="O2" s="631" t="s">
        <v>938</v>
      </c>
      <c r="P2" s="631" t="s">
        <v>939</v>
      </c>
      <c r="Q2" s="631" t="s">
        <v>940</v>
      </c>
      <c r="R2" s="631" t="s">
        <v>941</v>
      </c>
      <c r="S2" s="631" t="s">
        <v>942</v>
      </c>
      <c r="T2" s="631" t="s">
        <v>943</v>
      </c>
      <c r="U2" s="631" t="s">
        <v>944</v>
      </c>
      <c r="V2" s="631" t="s">
        <v>945</v>
      </c>
      <c r="W2" s="631" t="s">
        <v>946</v>
      </c>
      <c r="X2" s="631" t="s">
        <v>947</v>
      </c>
      <c r="Y2" s="631" t="s">
        <v>948</v>
      </c>
      <c r="Z2" s="630" t="s">
        <v>949</v>
      </c>
      <c r="AA2" s="630" t="s">
        <v>950</v>
      </c>
      <c r="AB2" s="630" t="s">
        <v>1052</v>
      </c>
      <c r="AC2" s="630" t="s">
        <v>952</v>
      </c>
      <c r="AD2" s="630" t="s">
        <v>953</v>
      </c>
      <c r="AE2" s="630" t="s">
        <v>954</v>
      </c>
      <c r="AF2" s="630" t="s">
        <v>955</v>
      </c>
      <c r="AG2" s="1084" t="s">
        <v>1008</v>
      </c>
      <c r="AH2" s="1084" t="s">
        <v>1009</v>
      </c>
      <c r="AI2" s="1488" t="s">
        <v>1295</v>
      </c>
      <c r="AJ2" s="1488" t="s">
        <v>1296</v>
      </c>
      <c r="AK2" s="631" t="s">
        <v>956</v>
      </c>
      <c r="AL2" s="631" t="s">
        <v>957</v>
      </c>
      <c r="AM2" s="630" t="s">
        <v>388</v>
      </c>
      <c r="AN2" s="1720"/>
      <c r="AO2" s="1733"/>
      <c r="AP2" s="631" t="s">
        <v>1020</v>
      </c>
      <c r="AQ2" s="823" t="s">
        <v>929</v>
      </c>
      <c r="AR2" s="823" t="s">
        <v>930</v>
      </c>
      <c r="AS2" s="823" t="s">
        <v>931</v>
      </c>
      <c r="AT2" s="823" t="s">
        <v>932</v>
      </c>
      <c r="AU2" s="823" t="s">
        <v>933</v>
      </c>
      <c r="AV2" s="823" t="s">
        <v>934</v>
      </c>
      <c r="AW2" s="823" t="s">
        <v>935</v>
      </c>
      <c r="AX2" s="823" t="s">
        <v>936</v>
      </c>
      <c r="AY2" s="823" t="s">
        <v>937</v>
      </c>
      <c r="AZ2" s="823" t="s">
        <v>938</v>
      </c>
      <c r="BA2" s="823" t="s">
        <v>939</v>
      </c>
      <c r="BB2" s="823" t="s">
        <v>940</v>
      </c>
      <c r="BC2" s="823" t="s">
        <v>941</v>
      </c>
      <c r="BD2" s="823" t="s">
        <v>942</v>
      </c>
      <c r="BE2" s="823" t="s">
        <v>943</v>
      </c>
      <c r="BF2" s="823" t="s">
        <v>944</v>
      </c>
      <c r="BG2" s="823" t="s">
        <v>945</v>
      </c>
      <c r="BH2" s="823" t="s">
        <v>946</v>
      </c>
      <c r="BI2" s="823" t="s">
        <v>947</v>
      </c>
      <c r="BJ2" s="823" t="s">
        <v>948</v>
      </c>
      <c r="BK2" s="824" t="s">
        <v>949</v>
      </c>
      <c r="BL2" s="630" t="s">
        <v>950</v>
      </c>
      <c r="BM2" s="630" t="s">
        <v>951</v>
      </c>
      <c r="BN2" s="630" t="s">
        <v>952</v>
      </c>
      <c r="BO2" s="630" t="s">
        <v>953</v>
      </c>
      <c r="BP2" s="630" t="s">
        <v>954</v>
      </c>
      <c r="BQ2" s="630" t="s">
        <v>955</v>
      </c>
      <c r="BR2" s="1084" t="s">
        <v>1008</v>
      </c>
      <c r="BS2" s="1084" t="s">
        <v>1009</v>
      </c>
      <c r="BT2" s="1488" t="s">
        <v>1295</v>
      </c>
      <c r="BU2" s="1488" t="s">
        <v>1296</v>
      </c>
      <c r="BV2" s="823" t="s">
        <v>956</v>
      </c>
      <c r="BW2" s="823" t="s">
        <v>957</v>
      </c>
      <c r="BX2" s="1730"/>
      <c r="BY2" s="1727"/>
    </row>
    <row r="3" spans="1:77" hidden="1" x14ac:dyDescent="0.2">
      <c r="A3" s="563"/>
      <c r="B3" s="563"/>
      <c r="C3" s="568"/>
      <c r="D3" s="57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574"/>
      <c r="AA3" s="574"/>
      <c r="AB3" s="574"/>
      <c r="AC3" s="574"/>
      <c r="AD3" s="574"/>
      <c r="AE3" s="630"/>
      <c r="AF3" s="630"/>
      <c r="AG3" s="1084"/>
      <c r="AH3" s="1084"/>
      <c r="AI3" s="1488"/>
      <c r="AJ3" s="1488"/>
      <c r="AK3" s="304"/>
      <c r="AL3" s="304"/>
      <c r="AM3" s="574"/>
      <c r="AN3" s="565"/>
      <c r="AO3" s="569"/>
      <c r="AP3" s="569"/>
      <c r="AQ3" s="569"/>
      <c r="AR3" s="569"/>
      <c r="AS3" s="569"/>
      <c r="AT3" s="569"/>
      <c r="AU3" s="569"/>
      <c r="AV3" s="569"/>
      <c r="AW3" s="569"/>
      <c r="AX3" s="569"/>
      <c r="AY3" s="569"/>
      <c r="AZ3" s="569"/>
      <c r="BA3" s="569"/>
      <c r="BB3" s="569"/>
      <c r="BC3" s="569"/>
      <c r="BD3" s="569"/>
      <c r="BE3" s="569"/>
      <c r="BF3" s="569"/>
      <c r="BG3" s="569"/>
      <c r="BH3" s="569"/>
      <c r="BI3" s="569"/>
      <c r="BJ3" s="569"/>
      <c r="BK3" s="567"/>
      <c r="BL3" s="574"/>
      <c r="BM3" s="574"/>
      <c r="BN3" s="574"/>
      <c r="BO3" s="574"/>
      <c r="BP3" s="630"/>
      <c r="BQ3" s="630"/>
      <c r="BR3" s="1084"/>
      <c r="BS3" s="1084"/>
      <c r="BT3" s="1488"/>
      <c r="BU3" s="1488"/>
      <c r="BV3" s="569"/>
      <c r="BW3" s="569"/>
      <c r="BX3" s="569"/>
      <c r="BY3" s="566"/>
    </row>
    <row r="4" spans="1:77" s="83" customFormat="1" ht="13.5" customHeight="1" x14ac:dyDescent="0.2">
      <c r="A4" s="414"/>
      <c r="B4" s="360"/>
      <c r="C4" s="1056">
        <v>1</v>
      </c>
      <c r="D4" s="1056">
        <f>C4+1</f>
        <v>2</v>
      </c>
      <c r="E4" s="1056">
        <f>D4+1</f>
        <v>3</v>
      </c>
      <c r="F4" s="1056">
        <f>E4+1</f>
        <v>4</v>
      </c>
      <c r="G4" s="1056">
        <f>F4+1</f>
        <v>5</v>
      </c>
      <c r="H4" s="1056">
        <f t="shared" ref="H4:AA4" si="0">G4+1</f>
        <v>6</v>
      </c>
      <c r="I4" s="1056">
        <f t="shared" si="0"/>
        <v>7</v>
      </c>
      <c r="J4" s="1056">
        <f t="shared" si="0"/>
        <v>8</v>
      </c>
      <c r="K4" s="1056">
        <f t="shared" si="0"/>
        <v>9</v>
      </c>
      <c r="L4" s="1056">
        <f t="shared" si="0"/>
        <v>10</v>
      </c>
      <c r="M4" s="1056">
        <f t="shared" si="0"/>
        <v>11</v>
      </c>
      <c r="N4" s="1056">
        <f t="shared" si="0"/>
        <v>12</v>
      </c>
      <c r="O4" s="1056">
        <f t="shared" si="0"/>
        <v>13</v>
      </c>
      <c r="P4" s="1056">
        <f t="shared" si="0"/>
        <v>14</v>
      </c>
      <c r="Q4" s="1056">
        <f t="shared" si="0"/>
        <v>15</v>
      </c>
      <c r="R4" s="1056">
        <f t="shared" si="0"/>
        <v>16</v>
      </c>
      <c r="S4" s="1056">
        <f t="shared" si="0"/>
        <v>17</v>
      </c>
      <c r="T4" s="1056">
        <f t="shared" si="0"/>
        <v>18</v>
      </c>
      <c r="U4" s="1056">
        <f t="shared" si="0"/>
        <v>19</v>
      </c>
      <c r="V4" s="1056">
        <f t="shared" si="0"/>
        <v>20</v>
      </c>
      <c r="W4" s="1056">
        <f t="shared" si="0"/>
        <v>21</v>
      </c>
      <c r="X4" s="1056">
        <f t="shared" si="0"/>
        <v>22</v>
      </c>
      <c r="Y4" s="1056">
        <f t="shared" si="0"/>
        <v>23</v>
      </c>
      <c r="Z4" s="1056">
        <f t="shared" si="0"/>
        <v>24</v>
      </c>
      <c r="AA4" s="1056">
        <f t="shared" si="0"/>
        <v>25</v>
      </c>
      <c r="AB4" s="1056">
        <f t="shared" ref="AB4:AD4" si="1">AA4+1</f>
        <v>26</v>
      </c>
      <c r="AC4" s="1056">
        <f t="shared" si="1"/>
        <v>27</v>
      </c>
      <c r="AD4" s="1056">
        <f t="shared" si="1"/>
        <v>28</v>
      </c>
      <c r="AE4" s="1056">
        <f t="shared" ref="AE4" si="2">AD4+1</f>
        <v>29</v>
      </c>
      <c r="AF4" s="1056">
        <f t="shared" ref="AF4" si="3">AE4+1</f>
        <v>30</v>
      </c>
      <c r="AG4" s="1056">
        <f t="shared" ref="AG4" si="4">AF4+1</f>
        <v>31</v>
      </c>
      <c r="AH4" s="1056">
        <f t="shared" ref="AH4" si="5">AG4+1</f>
        <v>32</v>
      </c>
      <c r="AI4" s="1056">
        <f t="shared" ref="AI4" si="6">AH4+1</f>
        <v>33</v>
      </c>
      <c r="AJ4" s="1056">
        <f t="shared" ref="AJ4" si="7">AI4+1</f>
        <v>34</v>
      </c>
      <c r="AK4" s="1056">
        <f t="shared" ref="AK4" si="8">AJ4+1</f>
        <v>35</v>
      </c>
      <c r="AL4" s="1056">
        <f t="shared" ref="AL4" si="9">AK4+1</f>
        <v>36</v>
      </c>
      <c r="AM4" s="1056">
        <f t="shared" ref="AM4" si="10">AL4+1</f>
        <v>37</v>
      </c>
      <c r="AN4" s="1056">
        <f t="shared" ref="AN4" si="11">AM4+1</f>
        <v>38</v>
      </c>
      <c r="AO4" s="1056">
        <f t="shared" ref="AO4" si="12">AN4+1</f>
        <v>39</v>
      </c>
      <c r="AP4" s="1056">
        <f t="shared" ref="AP4" si="13">AO4+1</f>
        <v>40</v>
      </c>
      <c r="AQ4" s="1056">
        <f t="shared" ref="AQ4" si="14">AP4+1</f>
        <v>41</v>
      </c>
      <c r="AR4" s="1056">
        <f t="shared" ref="AR4" si="15">AQ4+1</f>
        <v>42</v>
      </c>
      <c r="AS4" s="1056">
        <f t="shared" ref="AS4" si="16">AR4+1</f>
        <v>43</v>
      </c>
      <c r="AT4" s="1056">
        <f t="shared" ref="AT4" si="17">AS4+1</f>
        <v>44</v>
      </c>
      <c r="AU4" s="1056">
        <f t="shared" ref="AU4" si="18">AT4+1</f>
        <v>45</v>
      </c>
      <c r="AV4" s="1056">
        <f t="shared" ref="AV4" si="19">AU4+1</f>
        <v>46</v>
      </c>
      <c r="AW4" s="1056">
        <f t="shared" ref="AW4" si="20">AV4+1</f>
        <v>47</v>
      </c>
      <c r="AX4" s="1056">
        <f t="shared" ref="AX4" si="21">AW4+1</f>
        <v>48</v>
      </c>
      <c r="AY4" s="1056">
        <f t="shared" ref="AY4" si="22">AX4+1</f>
        <v>49</v>
      </c>
      <c r="AZ4" s="1056">
        <f t="shared" ref="AZ4" si="23">AY4+1</f>
        <v>50</v>
      </c>
      <c r="BA4" s="1056">
        <f t="shared" ref="BA4" si="24">AZ4+1</f>
        <v>51</v>
      </c>
      <c r="BB4" s="1056">
        <f t="shared" ref="BB4" si="25">BA4+1</f>
        <v>52</v>
      </c>
      <c r="BC4" s="1056">
        <f t="shared" ref="BC4" si="26">BB4+1</f>
        <v>53</v>
      </c>
      <c r="BD4" s="1056">
        <f t="shared" ref="BD4" si="27">BC4+1</f>
        <v>54</v>
      </c>
      <c r="BE4" s="1056">
        <f t="shared" ref="BE4" si="28">BD4+1</f>
        <v>55</v>
      </c>
      <c r="BF4" s="1056">
        <f t="shared" ref="BF4" si="29">BE4+1</f>
        <v>56</v>
      </c>
      <c r="BG4" s="1056">
        <f t="shared" ref="BG4" si="30">BF4+1</f>
        <v>57</v>
      </c>
      <c r="BH4" s="1056">
        <f t="shared" ref="BH4" si="31">BG4+1</f>
        <v>58</v>
      </c>
      <c r="BI4" s="1056">
        <f t="shared" ref="BI4" si="32">BH4+1</f>
        <v>59</v>
      </c>
      <c r="BJ4" s="1056">
        <f t="shared" ref="BJ4" si="33">BI4+1</f>
        <v>60</v>
      </c>
      <c r="BK4" s="1056">
        <f t="shared" ref="BK4" si="34">BJ4+1</f>
        <v>61</v>
      </c>
      <c r="BL4" s="1056">
        <f t="shared" ref="BL4" si="35">BK4+1</f>
        <v>62</v>
      </c>
      <c r="BM4" s="1056">
        <f t="shared" ref="BM4" si="36">BL4+1</f>
        <v>63</v>
      </c>
      <c r="BN4" s="1056">
        <f t="shared" ref="BN4" si="37">BM4+1</f>
        <v>64</v>
      </c>
      <c r="BO4" s="1056">
        <f t="shared" ref="BO4" si="38">BN4+1</f>
        <v>65</v>
      </c>
      <c r="BP4" s="1056">
        <f t="shared" ref="BP4" si="39">BO4+1</f>
        <v>66</v>
      </c>
      <c r="BQ4" s="1056">
        <f t="shared" ref="BQ4" si="40">BP4+1</f>
        <v>67</v>
      </c>
      <c r="BR4" s="1056">
        <f t="shared" ref="BR4" si="41">BQ4+1</f>
        <v>68</v>
      </c>
      <c r="BS4" s="1056">
        <f t="shared" ref="BS4" si="42">BR4+1</f>
        <v>69</v>
      </c>
      <c r="BT4" s="1056">
        <f t="shared" ref="BT4" si="43">BS4+1</f>
        <v>70</v>
      </c>
      <c r="BU4" s="1056">
        <f t="shared" ref="BU4" si="44">BT4+1</f>
        <v>71</v>
      </c>
      <c r="BV4" s="1056">
        <f t="shared" ref="BV4" si="45">BU4+1</f>
        <v>72</v>
      </c>
      <c r="BW4" s="1056">
        <f t="shared" ref="BW4" si="46">BV4+1</f>
        <v>73</v>
      </c>
      <c r="BX4" s="1056">
        <f t="shared" ref="BX4" si="47">BW4+1</f>
        <v>74</v>
      </c>
      <c r="BY4" s="1056">
        <f t="shared" ref="BY4" si="48">BX4+1</f>
        <v>75</v>
      </c>
    </row>
    <row r="5" spans="1:77" s="636" customFormat="1" hidden="1" x14ac:dyDescent="0.2">
      <c r="A5" s="632"/>
      <c r="B5" s="632"/>
      <c r="C5" s="1059" t="s">
        <v>573</v>
      </c>
      <c r="D5" s="1059" t="s">
        <v>573</v>
      </c>
      <c r="E5" s="1059" t="s">
        <v>573</v>
      </c>
      <c r="F5" s="1059" t="s">
        <v>573</v>
      </c>
      <c r="G5" s="1059" t="s">
        <v>573</v>
      </c>
      <c r="H5" s="1059" t="s">
        <v>573</v>
      </c>
      <c r="I5" s="1059" t="s">
        <v>573</v>
      </c>
      <c r="J5" s="1059" t="s">
        <v>573</v>
      </c>
      <c r="K5" s="1059" t="s">
        <v>573</v>
      </c>
      <c r="L5" s="1059" t="s">
        <v>573</v>
      </c>
      <c r="M5" s="1059" t="s">
        <v>573</v>
      </c>
      <c r="N5" s="1059" t="s">
        <v>573</v>
      </c>
      <c r="O5" s="1059" t="s">
        <v>573</v>
      </c>
      <c r="P5" s="1059" t="s">
        <v>573</v>
      </c>
      <c r="Q5" s="1059" t="s">
        <v>573</v>
      </c>
      <c r="R5" s="1059" t="s">
        <v>573</v>
      </c>
      <c r="S5" s="1059" t="s">
        <v>573</v>
      </c>
      <c r="T5" s="1059" t="s">
        <v>573</v>
      </c>
      <c r="U5" s="1059" t="s">
        <v>573</v>
      </c>
      <c r="V5" s="1059" t="s">
        <v>573</v>
      </c>
      <c r="W5" s="1059" t="s">
        <v>573</v>
      </c>
      <c r="X5" s="1059" t="s">
        <v>573</v>
      </c>
      <c r="Y5" s="1059" t="s">
        <v>573</v>
      </c>
      <c r="Z5" s="1059" t="s">
        <v>573</v>
      </c>
      <c r="AA5" s="1059" t="s">
        <v>573</v>
      </c>
      <c r="AB5" s="1059" t="s">
        <v>573</v>
      </c>
      <c r="AC5" s="1059" t="s">
        <v>573</v>
      </c>
      <c r="AD5" s="1059" t="s">
        <v>573</v>
      </c>
      <c r="AE5" s="1059" t="s">
        <v>573</v>
      </c>
      <c r="AF5" s="1059" t="s">
        <v>573</v>
      </c>
      <c r="AG5" s="1085" t="s">
        <v>573</v>
      </c>
      <c r="AH5" s="1085" t="s">
        <v>573</v>
      </c>
      <c r="AI5" s="1490"/>
      <c r="AJ5" s="1490"/>
      <c r="AK5" s="1059" t="s">
        <v>573</v>
      </c>
      <c r="AL5" s="1059" t="s">
        <v>573</v>
      </c>
      <c r="AM5" s="1059" t="s">
        <v>574</v>
      </c>
      <c r="AN5" s="1059" t="s">
        <v>574</v>
      </c>
      <c r="AO5" s="1060"/>
      <c r="AP5" s="1057" t="s">
        <v>573</v>
      </c>
      <c r="AQ5" s="1057" t="s">
        <v>573</v>
      </c>
      <c r="AR5" s="1057" t="s">
        <v>573</v>
      </c>
      <c r="AS5" s="1057" t="s">
        <v>573</v>
      </c>
      <c r="AT5" s="1057" t="s">
        <v>573</v>
      </c>
      <c r="AU5" s="1057" t="s">
        <v>573</v>
      </c>
      <c r="AV5" s="1057" t="s">
        <v>573</v>
      </c>
      <c r="AW5" s="1057" t="s">
        <v>573</v>
      </c>
      <c r="AX5" s="1057" t="s">
        <v>573</v>
      </c>
      <c r="AY5" s="1057" t="s">
        <v>573</v>
      </c>
      <c r="AZ5" s="1057" t="s">
        <v>573</v>
      </c>
      <c r="BA5" s="1057" t="s">
        <v>573</v>
      </c>
      <c r="BB5" s="1057" t="s">
        <v>573</v>
      </c>
      <c r="BC5" s="1057" t="s">
        <v>573</v>
      </c>
      <c r="BD5" s="1057" t="s">
        <v>573</v>
      </c>
      <c r="BE5" s="1057" t="s">
        <v>573</v>
      </c>
      <c r="BF5" s="1057" t="s">
        <v>573</v>
      </c>
      <c r="BG5" s="1057" t="s">
        <v>573</v>
      </c>
      <c r="BH5" s="1057" t="s">
        <v>573</v>
      </c>
      <c r="BI5" s="1057" t="s">
        <v>573</v>
      </c>
      <c r="BJ5" s="1057" t="s">
        <v>573</v>
      </c>
      <c r="BK5" s="1057" t="s">
        <v>573</v>
      </c>
      <c r="BL5" s="1057" t="s">
        <v>573</v>
      </c>
      <c r="BM5" s="1057" t="s">
        <v>573</v>
      </c>
      <c r="BN5" s="1057" t="s">
        <v>573</v>
      </c>
      <c r="BO5" s="1057" t="s">
        <v>573</v>
      </c>
      <c r="BP5" s="1057" t="s">
        <v>573</v>
      </c>
      <c r="BQ5" s="1057" t="s">
        <v>573</v>
      </c>
      <c r="BR5" s="1085" t="s">
        <v>573</v>
      </c>
      <c r="BS5" s="1056" t="e">
        <f>BR5+1</f>
        <v>#VALUE!</v>
      </c>
      <c r="BT5" s="1489"/>
      <c r="BU5" s="1489"/>
      <c r="BV5" s="1057" t="s">
        <v>573</v>
      </c>
      <c r="BW5" s="1057" t="s">
        <v>573</v>
      </c>
      <c r="BX5" s="1060" t="s">
        <v>574</v>
      </c>
      <c r="BY5" s="1060" t="s">
        <v>574</v>
      </c>
    </row>
    <row r="6" spans="1:77" s="708" customFormat="1" ht="13.5" customHeight="1" x14ac:dyDescent="0.2">
      <c r="A6" s="707"/>
      <c r="B6" s="707"/>
      <c r="C6" s="1057" t="s">
        <v>1408</v>
      </c>
      <c r="D6" s="1067" t="s">
        <v>1409</v>
      </c>
      <c r="E6" s="1067" t="s">
        <v>1569</v>
      </c>
      <c r="F6" s="1067" t="s">
        <v>1410</v>
      </c>
      <c r="G6" s="1067" t="s">
        <v>1411</v>
      </c>
      <c r="H6" s="1067" t="s">
        <v>1412</v>
      </c>
      <c r="I6" s="1067" t="s">
        <v>1413</v>
      </c>
      <c r="J6" s="1067" t="s">
        <v>1414</v>
      </c>
      <c r="K6" s="1067" t="s">
        <v>1415</v>
      </c>
      <c r="L6" s="1067" t="s">
        <v>1416</v>
      </c>
      <c r="M6" s="1067" t="s">
        <v>1417</v>
      </c>
      <c r="N6" s="1067" t="s">
        <v>1418</v>
      </c>
      <c r="O6" s="1067" t="s">
        <v>1419</v>
      </c>
      <c r="P6" s="1067" t="s">
        <v>1420</v>
      </c>
      <c r="Q6" s="1067" t="s">
        <v>1421</v>
      </c>
      <c r="R6" s="1067" t="s">
        <v>1422</v>
      </c>
      <c r="S6" s="1067" t="s">
        <v>1423</v>
      </c>
      <c r="T6" s="1067" t="s">
        <v>1424</v>
      </c>
      <c r="U6" s="1067" t="s">
        <v>1425</v>
      </c>
      <c r="V6" s="1067" t="s">
        <v>1426</v>
      </c>
      <c r="W6" s="1067" t="s">
        <v>1427</v>
      </c>
      <c r="X6" s="1067" t="s">
        <v>1428</v>
      </c>
      <c r="Y6" s="1067" t="s">
        <v>1429</v>
      </c>
      <c r="Z6" s="1067" t="s">
        <v>1430</v>
      </c>
      <c r="AA6" s="1067" t="s">
        <v>1431</v>
      </c>
      <c r="AB6" s="1067" t="s">
        <v>1432</v>
      </c>
      <c r="AC6" s="1067" t="s">
        <v>1433</v>
      </c>
      <c r="AD6" s="1067" t="s">
        <v>1434</v>
      </c>
      <c r="AE6" s="1067" t="s">
        <v>1435</v>
      </c>
      <c r="AF6" s="1067" t="s">
        <v>1436</v>
      </c>
      <c r="AG6" s="1524" t="s">
        <v>1437</v>
      </c>
      <c r="AH6" s="1524" t="s">
        <v>1438</v>
      </c>
      <c r="AI6" s="1524" t="s">
        <v>1439</v>
      </c>
      <c r="AJ6" s="1524" t="s">
        <v>1440</v>
      </c>
      <c r="AK6" s="1067" t="s">
        <v>1441</v>
      </c>
      <c r="AL6" s="1067" t="s">
        <v>1442</v>
      </c>
      <c r="AM6" s="1057" t="s">
        <v>1443</v>
      </c>
      <c r="AN6" s="1057" t="s">
        <v>1444</v>
      </c>
      <c r="AO6" s="1066" t="s">
        <v>1299</v>
      </c>
      <c r="AP6" s="1067" t="s">
        <v>1478</v>
      </c>
      <c r="AQ6" s="1067" t="s">
        <v>1445</v>
      </c>
      <c r="AR6" s="1067" t="s">
        <v>1446</v>
      </c>
      <c r="AS6" s="1067" t="s">
        <v>1447</v>
      </c>
      <c r="AT6" s="1067" t="s">
        <v>1448</v>
      </c>
      <c r="AU6" s="1067" t="s">
        <v>1449</v>
      </c>
      <c r="AV6" s="1067" t="s">
        <v>1450</v>
      </c>
      <c r="AW6" s="1067" t="s">
        <v>1451</v>
      </c>
      <c r="AX6" s="1067" t="s">
        <v>1452</v>
      </c>
      <c r="AY6" s="1067" t="s">
        <v>1453</v>
      </c>
      <c r="AZ6" s="1067" t="s">
        <v>1454</v>
      </c>
      <c r="BA6" s="1067" t="s">
        <v>1455</v>
      </c>
      <c r="BB6" s="1067" t="s">
        <v>1456</v>
      </c>
      <c r="BC6" s="1067" t="s">
        <v>1457</v>
      </c>
      <c r="BD6" s="1067" t="s">
        <v>1458</v>
      </c>
      <c r="BE6" s="1067" t="s">
        <v>1459</v>
      </c>
      <c r="BF6" s="1067" t="s">
        <v>1460</v>
      </c>
      <c r="BG6" s="1067" t="s">
        <v>1461</v>
      </c>
      <c r="BH6" s="1067" t="s">
        <v>1462</v>
      </c>
      <c r="BI6" s="1067" t="s">
        <v>1463</v>
      </c>
      <c r="BJ6" s="1067" t="s">
        <v>1464</v>
      </c>
      <c r="BK6" s="1067" t="s">
        <v>1465</v>
      </c>
      <c r="BL6" s="1067" t="s">
        <v>1466</v>
      </c>
      <c r="BM6" s="1067" t="s">
        <v>1467</v>
      </c>
      <c r="BN6" s="1067" t="s">
        <v>1468</v>
      </c>
      <c r="BO6" s="1067" t="s">
        <v>1469</v>
      </c>
      <c r="BP6" s="1067" t="s">
        <v>1470</v>
      </c>
      <c r="BQ6" s="1067" t="s">
        <v>1471</v>
      </c>
      <c r="BR6" s="1524" t="s">
        <v>1472</v>
      </c>
      <c r="BS6" s="1524" t="s">
        <v>1473</v>
      </c>
      <c r="BT6" s="1525" t="s">
        <v>1474</v>
      </c>
      <c r="BU6" s="1525" t="s">
        <v>1475</v>
      </c>
      <c r="BV6" s="1067" t="s">
        <v>1476</v>
      </c>
      <c r="BW6" s="1067" t="s">
        <v>1477</v>
      </c>
      <c r="BX6" s="1059" t="s">
        <v>1479</v>
      </c>
      <c r="BY6" s="1057" t="s">
        <v>1480</v>
      </c>
    </row>
    <row r="7" spans="1:77" s="31" customFormat="1" ht="15.75" customHeight="1" x14ac:dyDescent="0.2">
      <c r="A7" s="405">
        <v>1</v>
      </c>
      <c r="B7" s="406" t="s">
        <v>5</v>
      </c>
      <c r="C7" s="130">
        <f>'2_State Distrib and Adjs'!BA7</f>
        <v>4588251</v>
      </c>
      <c r="D7" s="130">
        <f>-'5A3_OJJ'!S7</f>
        <v>-950</v>
      </c>
      <c r="E7" s="130"/>
      <c r="F7" s="130">
        <f>-'5C1A_Madison'!AS7</f>
        <v>0</v>
      </c>
      <c r="G7" s="130">
        <f>-'5C1B_DArbonne'!AS7</f>
        <v>0</v>
      </c>
      <c r="H7" s="130">
        <f>-'5C1C_IntlHigh'!AS7</f>
        <v>-7676</v>
      </c>
      <c r="I7" s="130">
        <f>-'5C1D_NOMMA'!AS7</f>
        <v>0</v>
      </c>
      <c r="J7" s="130">
        <f>-'5C1E_LFNO'!AS7</f>
        <v>0</v>
      </c>
      <c r="K7" s="130">
        <f>-'5C1F_LCCharter'!AS7</f>
        <v>0</v>
      </c>
      <c r="L7" s="130">
        <f>-'5C1G_JSClark'!AS7</f>
        <v>-1535</v>
      </c>
      <c r="M7" s="130">
        <f>-'5C1H_Southwest'!AS7</f>
        <v>0</v>
      </c>
      <c r="N7" s="130">
        <f>-'5C1I_LAKey'!AS7</f>
        <v>0</v>
      </c>
      <c r="O7" s="130">
        <f>-'5C1J_JCFAEast'!AS7</f>
        <v>0</v>
      </c>
      <c r="P7" s="130">
        <f>-'5C1M_GEOMidCity'!AS7</f>
        <v>0</v>
      </c>
      <c r="Q7" s="130">
        <f>-'5C1N_Delta'!AS7</f>
        <v>0</v>
      </c>
      <c r="R7" s="130">
        <f>-'5C1O_Impact'!AS7</f>
        <v>0</v>
      </c>
      <c r="S7" s="130">
        <f>-'5C1Q_Advantage'!AS7</f>
        <v>0</v>
      </c>
      <c r="T7" s="130">
        <f>-'5C1R_Iberville'!AS7</f>
        <v>0</v>
      </c>
      <c r="U7" s="130">
        <f>-'5C1S_LCColPrep'!AS7</f>
        <v>0</v>
      </c>
      <c r="V7" s="130">
        <f>-'5C1T_Northeast'!AS7</f>
        <v>0</v>
      </c>
      <c r="W7" s="130">
        <f>-'5C1U_AcadianaRen'!AS7</f>
        <v>1443</v>
      </c>
      <c r="X7" s="130">
        <f>-'5C1V_LafRen'!AS7</f>
        <v>-8043</v>
      </c>
      <c r="Y7" s="130">
        <f>-'5C1W_Willow'!AS7</f>
        <v>-3163</v>
      </c>
      <c r="Z7" s="130">
        <f>-'5C1Y_GEOPrep'!AS7</f>
        <v>0</v>
      </c>
      <c r="AA7" s="130">
        <f>-'5C1Z_LincolnPrep'!$AS7</f>
        <v>0</v>
      </c>
      <c r="AB7" s="130">
        <f>-'5C1AE_NobleMinds'!$AS7</f>
        <v>0</v>
      </c>
      <c r="AC7" s="130">
        <f>-'5C1AF_JCFA-Laf'!$AS7</f>
        <v>992</v>
      </c>
      <c r="AD7" s="130">
        <f>-'5C1AG_Collegiate'!$AS7</f>
        <v>0</v>
      </c>
      <c r="AE7" s="130">
        <f>-'5C1AI_Harmony'!$AS7</f>
        <v>0</v>
      </c>
      <c r="AF7" s="130">
        <f>-'5C1AJ_Athlos'!$AS7</f>
        <v>0</v>
      </c>
      <c r="AG7" s="130">
        <f>-'5C1AK_NxtGen'!$AS7</f>
        <v>0</v>
      </c>
      <c r="AH7" s="130">
        <f>-'5C1AL_RedRiver'!$AS7</f>
        <v>0</v>
      </c>
      <c r="AI7" s="130">
        <f>-'5C1AM_Williams'!$AS7</f>
        <v>0</v>
      </c>
      <c r="AJ7" s="130">
        <f>-'5C1AN_StLandry'!$AS7</f>
        <v>0</v>
      </c>
      <c r="AK7" s="130">
        <f>-'5C2_LAVCA'!AT7</f>
        <v>-3825</v>
      </c>
      <c r="AL7" s="130">
        <f>-'5C3_UnvView'!AT7</f>
        <v>-15855</v>
      </c>
      <c r="AM7" s="407">
        <f t="shared" ref="AM7:AM38" si="49">SUM(D7:AL7)</f>
        <v>-38612</v>
      </c>
      <c r="AN7" s="408">
        <f t="shared" ref="AN7:AN38" si="50">C7+AM7</f>
        <v>4549639</v>
      </c>
      <c r="AO7" s="130"/>
      <c r="AP7" s="130"/>
      <c r="AQ7" s="130">
        <f>-'5C1A_Madison'!AX7</f>
        <v>0</v>
      </c>
      <c r="AR7" s="130">
        <f>-'5C1B_DArbonne'!AX7</f>
        <v>0</v>
      </c>
      <c r="AS7" s="130">
        <f>-'5C1C_IntlHigh'!AX7</f>
        <v>-77</v>
      </c>
      <c r="AT7" s="130">
        <f>-'5C1D_NOMMA'!AX7</f>
        <v>0</v>
      </c>
      <c r="AU7" s="130">
        <f>-'5C1E_LFNO'!AX7</f>
        <v>0</v>
      </c>
      <c r="AV7" s="130">
        <f>-'5C1F_LCCharter'!AX7</f>
        <v>0</v>
      </c>
      <c r="AW7" s="130">
        <f>-'5C1G_JSClark'!AX7</f>
        <v>-15</v>
      </c>
      <c r="AX7" s="130">
        <f>-'5C1H_Southwest'!AX7</f>
        <v>0</v>
      </c>
      <c r="AY7" s="130">
        <f>-'5C1I_LAKey'!AX7</f>
        <v>0</v>
      </c>
      <c r="AZ7" s="130">
        <f>-'5C1J_JCFAEast'!AX7</f>
        <v>0</v>
      </c>
      <c r="BA7" s="130">
        <f>-'5C1M_GEOMidCity'!AX7</f>
        <v>0</v>
      </c>
      <c r="BB7" s="130">
        <f>-'5C1N_Delta'!AX7</f>
        <v>0</v>
      </c>
      <c r="BC7" s="130">
        <f>-'5C1O_Impact'!AX7</f>
        <v>0</v>
      </c>
      <c r="BD7" s="130">
        <f>-'5C1Q_Advantage'!AX7</f>
        <v>0</v>
      </c>
      <c r="BE7" s="130">
        <f>-'5C1R_Iberville'!AX7</f>
        <v>0</v>
      </c>
      <c r="BF7" s="130">
        <f>-'5C1S_LCColPrep'!AX7</f>
        <v>0</v>
      </c>
      <c r="BG7" s="130">
        <f>-'5C1T_Northeast'!AX7</f>
        <v>0</v>
      </c>
      <c r="BH7" s="130">
        <f>-'5C1U_AcadianaRen'!AX7</f>
        <v>30</v>
      </c>
      <c r="BI7" s="130">
        <f>-'5C1V_LafRen'!AX7</f>
        <v>-21</v>
      </c>
      <c r="BJ7" s="130">
        <f>-'5C1W_Willow'!AX7</f>
        <v>-17</v>
      </c>
      <c r="BK7" s="130">
        <f>-'5C1Y_GEOPrep'!AX7</f>
        <v>0</v>
      </c>
      <c r="BL7" s="130">
        <f>-'5C1Z_LincolnPrep'!AX7</f>
        <v>0</v>
      </c>
      <c r="BM7" s="130">
        <f>-'5C1AE_NobleMinds'!AX7</f>
        <v>0</v>
      </c>
      <c r="BN7" s="130">
        <f>-'5C1AF_JCFA-Laf'!AX7</f>
        <v>15</v>
      </c>
      <c r="BO7" s="130">
        <f>-'5C1AG_Collegiate'!AX7</f>
        <v>0</v>
      </c>
      <c r="BP7" s="130">
        <f>-'5C1AI_Harmony'!$AX7</f>
        <v>0</v>
      </c>
      <c r="BQ7" s="130">
        <f>-'5C1AJ_Athlos'!$AX7</f>
        <v>0</v>
      </c>
      <c r="BR7" s="130">
        <f>-'5C1AK_NxtGen'!$AX7</f>
        <v>0</v>
      </c>
      <c r="BS7" s="130">
        <f>-'5C1AL_RedRiver'!$AX7</f>
        <v>0</v>
      </c>
      <c r="BT7" s="130">
        <f>-'5C1AM_Williams'!$AX7</f>
        <v>0</v>
      </c>
      <c r="BU7" s="130">
        <f>-'5C1AN_StLandry'!$AX7</f>
        <v>0</v>
      </c>
      <c r="BV7" s="130">
        <f>-'5C2_LAVCA'!AY7</f>
        <v>22</v>
      </c>
      <c r="BW7" s="130">
        <f>-'5C3_UnvView'!AY7</f>
        <v>-90</v>
      </c>
      <c r="BX7" s="130">
        <f t="shared" ref="BX7:BX38" si="51">SUM(AP7:BW7)</f>
        <v>-153</v>
      </c>
      <c r="BY7" s="408">
        <f t="shared" ref="BY7:BY38" si="52">SUM(AN7:BW7)</f>
        <v>4549486</v>
      </c>
    </row>
    <row r="8" spans="1:77" s="31" customFormat="1" ht="15.75" customHeight="1" x14ac:dyDescent="0.2">
      <c r="A8" s="405">
        <v>2</v>
      </c>
      <c r="B8" s="406" t="s">
        <v>6</v>
      </c>
      <c r="C8" s="130">
        <f>'2_State Distrib and Adjs'!BA8</f>
        <v>2385938</v>
      </c>
      <c r="D8" s="130">
        <f>-'5A3_OJJ'!S8</f>
        <v>-141</v>
      </c>
      <c r="E8" s="130"/>
      <c r="F8" s="130">
        <f>-'5C1A_Madison'!AS8</f>
        <v>0</v>
      </c>
      <c r="G8" s="130">
        <f>-'5C1B_DArbonne'!AS8</f>
        <v>0</v>
      </c>
      <c r="H8" s="130">
        <f>-'5C1C_IntlHigh'!AS8</f>
        <v>0</v>
      </c>
      <c r="I8" s="130">
        <f>-'5C1D_NOMMA'!AS8</f>
        <v>0</v>
      </c>
      <c r="J8" s="130">
        <f>-'5C1E_LFNO'!AS8</f>
        <v>0</v>
      </c>
      <c r="K8" s="130">
        <f>-'5C1F_LCCharter'!AS8</f>
        <v>52</v>
      </c>
      <c r="L8" s="130">
        <f>-'5C1G_JSClark'!AS8</f>
        <v>0</v>
      </c>
      <c r="M8" s="130">
        <f>-'5C1H_Southwest'!AS8</f>
        <v>0</v>
      </c>
      <c r="N8" s="130">
        <f>-'5C1I_LAKey'!AS8</f>
        <v>0</v>
      </c>
      <c r="O8" s="130">
        <f>-'5C1J_JCFAEast'!AS8</f>
        <v>0</v>
      </c>
      <c r="P8" s="130">
        <f>-'5C1M_GEOMidCity'!AS8</f>
        <v>0</v>
      </c>
      <c r="Q8" s="130">
        <f>-'5C1N_Delta'!AS8</f>
        <v>0</v>
      </c>
      <c r="R8" s="130">
        <f>-'5C1O_Impact'!AS8</f>
        <v>0</v>
      </c>
      <c r="S8" s="130">
        <f>-'5C1Q_Advantage'!AS8</f>
        <v>0</v>
      </c>
      <c r="T8" s="130">
        <f>-'5C1R_Iberville'!AS8</f>
        <v>0</v>
      </c>
      <c r="U8" s="130">
        <f>-'5C1S_LCColPrep'!AS8</f>
        <v>-485</v>
      </c>
      <c r="V8" s="130">
        <f>-'5C1T_Northeast'!AS8</f>
        <v>0</v>
      </c>
      <c r="W8" s="130">
        <f>-'5C1U_AcadianaRen'!AS8</f>
        <v>0</v>
      </c>
      <c r="X8" s="130">
        <f>-'5C1V_LafRen'!AS8</f>
        <v>0</v>
      </c>
      <c r="Y8" s="130">
        <f>-'5C1W_Willow'!AS8</f>
        <v>0</v>
      </c>
      <c r="Z8" s="130">
        <f>-'5C1Y_GEOPrep'!AS8</f>
        <v>0</v>
      </c>
      <c r="AA8" s="130">
        <f>-'5C1Z_LincolnPrep'!AS8</f>
        <v>0</v>
      </c>
      <c r="AB8" s="130">
        <f>-'5C1AE_NobleMinds'!$AS8</f>
        <v>0</v>
      </c>
      <c r="AC8" s="130">
        <f>-'5C1AF_JCFA-Laf'!$AS8</f>
        <v>0</v>
      </c>
      <c r="AD8" s="130">
        <f>-'5C1AG_Collegiate'!$AS8</f>
        <v>0</v>
      </c>
      <c r="AE8" s="130">
        <f>-'5C1AI_Harmony'!$AS8</f>
        <v>0</v>
      </c>
      <c r="AF8" s="130">
        <f>-'5C1AJ_Athlos'!$AS8</f>
        <v>0</v>
      </c>
      <c r="AG8" s="130">
        <f>-'5C1AK_NxtGen'!$AS8</f>
        <v>0</v>
      </c>
      <c r="AH8" s="130">
        <f>-'5C1AL_RedRiver'!$AS8</f>
        <v>0</v>
      </c>
      <c r="AI8" s="130">
        <f>-'5C1AM_Williams'!$AS8</f>
        <v>0</v>
      </c>
      <c r="AJ8" s="130">
        <f>-'5C1AN_StLandry'!$AS8</f>
        <v>0</v>
      </c>
      <c r="AK8" s="130">
        <f>-'5C2_LAVCA'!AT8</f>
        <v>-4417</v>
      </c>
      <c r="AL8" s="130">
        <f>-'5C3_UnvView'!AT8</f>
        <v>-5383</v>
      </c>
      <c r="AM8" s="407">
        <f t="shared" si="49"/>
        <v>-10374</v>
      </c>
      <c r="AN8" s="408">
        <f t="shared" si="50"/>
        <v>2375564</v>
      </c>
      <c r="AO8" s="130"/>
      <c r="AP8" s="130"/>
      <c r="AQ8" s="130">
        <f>-'5C1A_Madison'!AX8</f>
        <v>0</v>
      </c>
      <c r="AR8" s="130">
        <f>-'5C1B_DArbonne'!AX8</f>
        <v>0</v>
      </c>
      <c r="AS8" s="130">
        <f>-'5C1C_IntlHigh'!AX8</f>
        <v>0</v>
      </c>
      <c r="AT8" s="130">
        <f>-'5C1D_NOMMA'!AX8</f>
        <v>0</v>
      </c>
      <c r="AU8" s="130">
        <f>-'5C1E_LFNO'!AX8</f>
        <v>0</v>
      </c>
      <c r="AV8" s="130">
        <f>-'5C1F_LCCharter'!AX8</f>
        <v>4</v>
      </c>
      <c r="AW8" s="130">
        <f>-'5C1G_JSClark'!AX8</f>
        <v>0</v>
      </c>
      <c r="AX8" s="130">
        <f>-'5C1H_Southwest'!AX8</f>
        <v>0</v>
      </c>
      <c r="AY8" s="130">
        <f>-'5C1I_LAKey'!AX8</f>
        <v>0</v>
      </c>
      <c r="AZ8" s="130">
        <f>-'5C1J_JCFAEast'!AX8</f>
        <v>0</v>
      </c>
      <c r="BA8" s="130">
        <f>-'5C1M_GEOMidCity'!AX8</f>
        <v>0</v>
      </c>
      <c r="BB8" s="130">
        <f>-'5C1N_Delta'!AX8</f>
        <v>0</v>
      </c>
      <c r="BC8" s="130">
        <f>-'5C1O_Impact'!AX8</f>
        <v>0</v>
      </c>
      <c r="BD8" s="130">
        <f>-'5C1Q_Advantage'!AX8</f>
        <v>0</v>
      </c>
      <c r="BE8" s="130">
        <f>-'5C1R_Iberville'!AX8</f>
        <v>0</v>
      </c>
      <c r="BF8" s="130">
        <f>-'5C1S_LCColPrep'!AX8</f>
        <v>-2</v>
      </c>
      <c r="BG8" s="130">
        <f>-'5C1T_Northeast'!AX8</f>
        <v>0</v>
      </c>
      <c r="BH8" s="130">
        <f>-'5C1U_AcadianaRen'!AX8</f>
        <v>0</v>
      </c>
      <c r="BI8" s="130">
        <f>-'5C1V_LafRen'!AX8</f>
        <v>0</v>
      </c>
      <c r="BJ8" s="130">
        <f>-'5C1W_Willow'!AX8</f>
        <v>0</v>
      </c>
      <c r="BK8" s="130">
        <f>-'5C1Y_GEOPrep'!AX8</f>
        <v>0</v>
      </c>
      <c r="BL8" s="130">
        <f>-'5C1Z_LincolnPrep'!AX8</f>
        <v>0</v>
      </c>
      <c r="BM8" s="130">
        <f>-'5C1AE_NobleMinds'!AX8</f>
        <v>0</v>
      </c>
      <c r="BN8" s="130">
        <f>-'5C1AF_JCFA-Laf'!AX8</f>
        <v>0</v>
      </c>
      <c r="BO8" s="130">
        <f>-'5C1AG_Collegiate'!AX8</f>
        <v>0</v>
      </c>
      <c r="BP8" s="130">
        <f>-'5C1AI_Harmony'!$AX8</f>
        <v>0</v>
      </c>
      <c r="BQ8" s="130">
        <f>-'5C1AJ_Athlos'!$AX8</f>
        <v>0</v>
      </c>
      <c r="BR8" s="130">
        <f>-'5C1AK_NxtGen'!$AX8</f>
        <v>0</v>
      </c>
      <c r="BS8" s="130">
        <f>-'5C1AL_RedRiver'!$AX8</f>
        <v>0</v>
      </c>
      <c r="BT8" s="130">
        <f>-'5C1AM_Williams'!$AX8</f>
        <v>0</v>
      </c>
      <c r="BU8" s="130">
        <f>-'5C1AN_StLandry'!$AX8</f>
        <v>0</v>
      </c>
      <c r="BV8" s="130">
        <f>-'5C2_LAVCA'!AY8</f>
        <v>-20</v>
      </c>
      <c r="BW8" s="130">
        <f>-'5C3_UnvView'!AY8</f>
        <v>26</v>
      </c>
      <c r="BX8" s="130">
        <f t="shared" si="51"/>
        <v>8</v>
      </c>
      <c r="BY8" s="408">
        <f t="shared" si="52"/>
        <v>2375572</v>
      </c>
    </row>
    <row r="9" spans="1:77" s="31" customFormat="1" ht="15.75" customHeight="1" x14ac:dyDescent="0.2">
      <c r="A9" s="405">
        <v>3</v>
      </c>
      <c r="B9" s="406" t="s">
        <v>7</v>
      </c>
      <c r="C9" s="130">
        <f>'2_State Distrib and Adjs'!BA9</f>
        <v>10083587</v>
      </c>
      <c r="D9" s="130">
        <f>-'5A3_OJJ'!S9</f>
        <v>-188</v>
      </c>
      <c r="E9" s="130"/>
      <c r="F9" s="130">
        <f>-'5C1A_Madison'!AS9</f>
        <v>-24</v>
      </c>
      <c r="G9" s="130">
        <f>-'5C1B_DArbonne'!AS9</f>
        <v>0</v>
      </c>
      <c r="H9" s="130">
        <f>-'5C1C_IntlHigh'!AS9</f>
        <v>0</v>
      </c>
      <c r="I9" s="130">
        <f>-'5C1D_NOMMA'!AS9</f>
        <v>0</v>
      </c>
      <c r="J9" s="130">
        <f>-'5C1E_LFNO'!AS9</f>
        <v>0</v>
      </c>
      <c r="K9" s="130">
        <f>-'5C1F_LCCharter'!AS9</f>
        <v>0</v>
      </c>
      <c r="L9" s="130">
        <f>-'5C1G_JSClark'!AS9</f>
        <v>0</v>
      </c>
      <c r="M9" s="130">
        <f>-'5C1H_Southwest'!AS9</f>
        <v>0</v>
      </c>
      <c r="N9" s="130">
        <f>-'5C1I_LAKey'!AS9</f>
        <v>-15068</v>
      </c>
      <c r="O9" s="130">
        <f>-'5C1J_JCFAEast'!AS9</f>
        <v>0</v>
      </c>
      <c r="P9" s="130">
        <f>-'5C1M_GEOMidCity'!AS9</f>
        <v>0</v>
      </c>
      <c r="Q9" s="130">
        <f>-'5C1N_Delta'!AS9</f>
        <v>0</v>
      </c>
      <c r="R9" s="130">
        <f>-'5C1O_Impact'!AS9</f>
        <v>0</v>
      </c>
      <c r="S9" s="130">
        <f>-'5C1Q_Advantage'!AS9</f>
        <v>0</v>
      </c>
      <c r="T9" s="130">
        <f>-'5C1R_Iberville'!AS9</f>
        <v>-57756</v>
      </c>
      <c r="U9" s="130">
        <f>-'5C1S_LCColPrep'!AS9</f>
        <v>0</v>
      </c>
      <c r="V9" s="130">
        <f>-'5C1T_Northeast'!AS9</f>
        <v>0</v>
      </c>
      <c r="W9" s="130">
        <f>-'5C1U_AcadianaRen'!AS9</f>
        <v>1186</v>
      </c>
      <c r="X9" s="130">
        <f>-'5C1V_LafRen'!AS9</f>
        <v>0</v>
      </c>
      <c r="Y9" s="130">
        <f>-'5C1W_Willow'!AS9</f>
        <v>0</v>
      </c>
      <c r="Z9" s="130">
        <f>-'5C1Y_GEOPrep'!AS9</f>
        <v>-5686</v>
      </c>
      <c r="AA9" s="130">
        <f>-'5C1Z_LincolnPrep'!AS9</f>
        <v>0</v>
      </c>
      <c r="AB9" s="130">
        <f>-'5C1AE_NobleMinds'!$AS9</f>
        <v>0</v>
      </c>
      <c r="AC9" s="130">
        <f>-'5C1AF_JCFA-Laf'!$AS9</f>
        <v>0</v>
      </c>
      <c r="AD9" s="130">
        <f>-'5C1AG_Collegiate'!$AS9</f>
        <v>0</v>
      </c>
      <c r="AE9" s="130">
        <f>-'5C1AI_Harmony'!$AS9</f>
        <v>0</v>
      </c>
      <c r="AF9" s="130">
        <f>-'5C1AJ_Athlos'!$AS9</f>
        <v>0</v>
      </c>
      <c r="AG9" s="130">
        <f>-'5C1AK_NxtGen'!$AS9</f>
        <v>0</v>
      </c>
      <c r="AH9" s="130">
        <f>-'5C1AL_RedRiver'!$AS9</f>
        <v>0</v>
      </c>
      <c r="AI9" s="130">
        <f>-'5C1AM_Williams'!$AS9</f>
        <v>0</v>
      </c>
      <c r="AJ9" s="130">
        <f>-'5C1AN_StLandry'!$AS9</f>
        <v>0</v>
      </c>
      <c r="AK9" s="130">
        <f>-'5C2_LAVCA'!AT9</f>
        <v>-13905</v>
      </c>
      <c r="AL9" s="130">
        <f>-'5C3_UnvView'!AT9</f>
        <v>-64687</v>
      </c>
      <c r="AM9" s="407">
        <f t="shared" si="49"/>
        <v>-156128</v>
      </c>
      <c r="AN9" s="408">
        <f t="shared" si="50"/>
        <v>9927459</v>
      </c>
      <c r="AO9" s="130"/>
      <c r="AP9" s="130"/>
      <c r="AQ9" s="130">
        <f>-'5C1A_Madison'!AX9</f>
        <v>18</v>
      </c>
      <c r="AR9" s="130">
        <f>-'5C1B_DArbonne'!AX9</f>
        <v>0</v>
      </c>
      <c r="AS9" s="130">
        <f>-'5C1C_IntlHigh'!AX9</f>
        <v>0</v>
      </c>
      <c r="AT9" s="130">
        <f>-'5C1D_NOMMA'!AX9</f>
        <v>0</v>
      </c>
      <c r="AU9" s="130">
        <f>-'5C1E_LFNO'!AX9</f>
        <v>0</v>
      </c>
      <c r="AV9" s="130">
        <f>-'5C1F_LCCharter'!AX9</f>
        <v>0</v>
      </c>
      <c r="AW9" s="130">
        <f>-'5C1G_JSClark'!AX9</f>
        <v>0</v>
      </c>
      <c r="AX9" s="130">
        <f>-'5C1H_Southwest'!AX9</f>
        <v>0</v>
      </c>
      <c r="AY9" s="130">
        <f>-'5C1I_LAKey'!AX9</f>
        <v>-38</v>
      </c>
      <c r="AZ9" s="130">
        <f>-'5C1J_JCFAEast'!AX9</f>
        <v>0</v>
      </c>
      <c r="BA9" s="130">
        <f>-'5C1M_GEOMidCity'!AX9</f>
        <v>0</v>
      </c>
      <c r="BB9" s="130">
        <f>-'5C1N_Delta'!AX9</f>
        <v>0</v>
      </c>
      <c r="BC9" s="130">
        <f>-'5C1O_Impact'!AX9</f>
        <v>0</v>
      </c>
      <c r="BD9" s="130">
        <f>-'5C1Q_Advantage'!AX9</f>
        <v>0</v>
      </c>
      <c r="BE9" s="130">
        <f>-'5C1R_Iberville'!AX9</f>
        <v>-460</v>
      </c>
      <c r="BF9" s="130">
        <f>-'5C1S_LCColPrep'!AX9</f>
        <v>0</v>
      </c>
      <c r="BG9" s="130">
        <f>-'5C1T_Northeast'!AX9</f>
        <v>0</v>
      </c>
      <c r="BH9" s="130">
        <f>-'5C1U_AcadianaRen'!AX9</f>
        <v>18</v>
      </c>
      <c r="BI9" s="130">
        <f>-'5C1V_LafRen'!AX9</f>
        <v>0</v>
      </c>
      <c r="BJ9" s="130">
        <f>-'5C1W_Willow'!AX9</f>
        <v>0</v>
      </c>
      <c r="BK9" s="130">
        <f>-'5C1Y_GEOPrep'!AX9</f>
        <v>-45</v>
      </c>
      <c r="BL9" s="130">
        <f>-'5C1Z_LincolnPrep'!AX9</f>
        <v>0</v>
      </c>
      <c r="BM9" s="130">
        <f>-'5C1AE_NobleMinds'!AX9</f>
        <v>0</v>
      </c>
      <c r="BN9" s="130">
        <f>-'5C1AF_JCFA-Laf'!AX9</f>
        <v>0</v>
      </c>
      <c r="BO9" s="130">
        <f>-'5C1AG_Collegiate'!AX9</f>
        <v>0</v>
      </c>
      <c r="BP9" s="130">
        <f>-'5C1AI_Harmony'!$AX9</f>
        <v>0</v>
      </c>
      <c r="BQ9" s="130">
        <f>-'5C1AJ_Athlos'!$AX9</f>
        <v>0</v>
      </c>
      <c r="BR9" s="130">
        <f>-'5C1AK_NxtGen'!$AX9</f>
        <v>0</v>
      </c>
      <c r="BS9" s="130">
        <f>-'5C1AL_RedRiver'!$AX9</f>
        <v>0</v>
      </c>
      <c r="BT9" s="130">
        <f>-'5C1AM_Williams'!$AX9</f>
        <v>0</v>
      </c>
      <c r="BU9" s="130">
        <f>-'5C1AN_StLandry'!$AX9</f>
        <v>0</v>
      </c>
      <c r="BV9" s="130">
        <f>-'5C2_LAVCA'!AY9</f>
        <v>22</v>
      </c>
      <c r="BW9" s="130">
        <f>-'5C3_UnvView'!AY9</f>
        <v>-60</v>
      </c>
      <c r="BX9" s="130">
        <f t="shared" si="51"/>
        <v>-545</v>
      </c>
      <c r="BY9" s="408">
        <f t="shared" si="52"/>
        <v>9926914</v>
      </c>
    </row>
    <row r="10" spans="1:77" s="31" customFormat="1" ht="15.75" customHeight="1" x14ac:dyDescent="0.2">
      <c r="A10" s="405">
        <v>4</v>
      </c>
      <c r="B10" s="406" t="s">
        <v>8</v>
      </c>
      <c r="C10" s="130">
        <f>'2_State Distrib and Adjs'!BA10</f>
        <v>1470254</v>
      </c>
      <c r="D10" s="130">
        <f>-'5A3_OJJ'!S10</f>
        <v>0</v>
      </c>
      <c r="E10" s="130"/>
      <c r="F10" s="130">
        <f>-'5C1A_Madison'!AS10</f>
        <v>0</v>
      </c>
      <c r="G10" s="130">
        <f>-'5C1B_DArbonne'!AS10</f>
        <v>0</v>
      </c>
      <c r="H10" s="130">
        <f>-'5C1C_IntlHigh'!AS10</f>
        <v>0</v>
      </c>
      <c r="I10" s="130">
        <f>-'5C1D_NOMMA'!AS10</f>
        <v>0</v>
      </c>
      <c r="J10" s="130">
        <f>-'5C1E_LFNO'!AS10</f>
        <v>0</v>
      </c>
      <c r="K10" s="130">
        <f>-'5C1F_LCCharter'!AS10</f>
        <v>0</v>
      </c>
      <c r="L10" s="130">
        <f>-'5C1G_JSClark'!AS10</f>
        <v>0</v>
      </c>
      <c r="M10" s="130">
        <f>-'5C1H_Southwest'!AS10</f>
        <v>0</v>
      </c>
      <c r="N10" s="130">
        <f>-'5C1I_LAKey'!AS10</f>
        <v>0</v>
      </c>
      <c r="O10" s="130">
        <f>-'5C1J_JCFAEast'!AS10</f>
        <v>0</v>
      </c>
      <c r="P10" s="130">
        <f>-'5C1M_GEOMidCity'!AS10</f>
        <v>0</v>
      </c>
      <c r="Q10" s="130">
        <f>-'5C1N_Delta'!AS10</f>
        <v>0</v>
      </c>
      <c r="R10" s="130">
        <f>-'5C1O_Impact'!AS10</f>
        <v>0</v>
      </c>
      <c r="S10" s="130">
        <f>-'5C1Q_Advantage'!AS10</f>
        <v>0</v>
      </c>
      <c r="T10" s="130">
        <f>-'5C1R_Iberville'!AS10</f>
        <v>-15172</v>
      </c>
      <c r="U10" s="130">
        <f>-'5C1S_LCColPrep'!AS10</f>
        <v>0</v>
      </c>
      <c r="V10" s="130">
        <f>-'5C1T_Northeast'!AS10</f>
        <v>0</v>
      </c>
      <c r="W10" s="130">
        <f>-'5C1U_AcadianaRen'!AS10</f>
        <v>979</v>
      </c>
      <c r="X10" s="130">
        <f>-'5C1V_LafRen'!AS10</f>
        <v>-1294</v>
      </c>
      <c r="Y10" s="130">
        <f>-'5C1W_Willow'!AS10</f>
        <v>0</v>
      </c>
      <c r="Z10" s="130">
        <f>-'5C1Y_GEOPrep'!AS10</f>
        <v>0</v>
      </c>
      <c r="AA10" s="130">
        <f>-'5C1Z_LincolnPrep'!AS10</f>
        <v>0</v>
      </c>
      <c r="AB10" s="130">
        <f>-'5C1AE_NobleMinds'!$AS10</f>
        <v>0</v>
      </c>
      <c r="AC10" s="130">
        <f>-'5C1AF_JCFA-Laf'!$AS10</f>
        <v>0</v>
      </c>
      <c r="AD10" s="130">
        <f>-'5C1AG_Collegiate'!$AS10</f>
        <v>0</v>
      </c>
      <c r="AE10" s="130">
        <f>-'5C1AI_Harmony'!$AS10</f>
        <v>0</v>
      </c>
      <c r="AF10" s="130">
        <f>-'5C1AJ_Athlos'!$AS10</f>
        <v>0</v>
      </c>
      <c r="AG10" s="130">
        <f>-'5C1AK_NxtGen'!$AS10</f>
        <v>0</v>
      </c>
      <c r="AH10" s="130">
        <f>-'5C1AL_RedRiver'!$AS10</f>
        <v>0</v>
      </c>
      <c r="AI10" s="130">
        <f>-'5C1AM_Williams'!$AS10</f>
        <v>0</v>
      </c>
      <c r="AJ10" s="130">
        <f>-'5C1AN_StLandry'!$AS10</f>
        <v>0</v>
      </c>
      <c r="AK10" s="130">
        <f>-'5C2_LAVCA'!AT10</f>
        <v>-3178</v>
      </c>
      <c r="AL10" s="130">
        <f>-'5C3_UnvView'!AT10</f>
        <v>-15866</v>
      </c>
      <c r="AM10" s="407">
        <f t="shared" si="49"/>
        <v>-34531</v>
      </c>
      <c r="AN10" s="408">
        <f t="shared" si="50"/>
        <v>1435723</v>
      </c>
      <c r="AO10" s="130"/>
      <c r="AP10" s="130"/>
      <c r="AQ10" s="130">
        <f>-'5C1A_Madison'!AX10</f>
        <v>0</v>
      </c>
      <c r="AR10" s="130">
        <f>-'5C1B_DArbonne'!AX10</f>
        <v>0</v>
      </c>
      <c r="AS10" s="130">
        <f>-'5C1C_IntlHigh'!AX10</f>
        <v>0</v>
      </c>
      <c r="AT10" s="130">
        <f>-'5C1D_NOMMA'!AX10</f>
        <v>0</v>
      </c>
      <c r="AU10" s="130">
        <f>-'5C1E_LFNO'!AX10</f>
        <v>0</v>
      </c>
      <c r="AV10" s="130">
        <f>-'5C1F_LCCharter'!AX10</f>
        <v>0</v>
      </c>
      <c r="AW10" s="130">
        <f>-'5C1G_JSClark'!AX10</f>
        <v>0</v>
      </c>
      <c r="AX10" s="130">
        <f>-'5C1H_Southwest'!AX10</f>
        <v>0</v>
      </c>
      <c r="AY10" s="130">
        <f>-'5C1I_LAKey'!AX10</f>
        <v>0</v>
      </c>
      <c r="AZ10" s="130">
        <f>-'5C1J_JCFAEast'!AX10</f>
        <v>0</v>
      </c>
      <c r="BA10" s="130">
        <f>-'5C1M_GEOMidCity'!AX10</f>
        <v>0</v>
      </c>
      <c r="BB10" s="130">
        <f>-'5C1N_Delta'!AX10</f>
        <v>0</v>
      </c>
      <c r="BC10" s="130">
        <f>-'5C1O_Impact'!AX10</f>
        <v>0</v>
      </c>
      <c r="BD10" s="130">
        <f>-'5C1Q_Advantage'!AX10</f>
        <v>0</v>
      </c>
      <c r="BE10" s="130">
        <f>-'5C1R_Iberville'!AX10</f>
        <v>-117</v>
      </c>
      <c r="BF10" s="130">
        <f>-'5C1S_LCColPrep'!AX10</f>
        <v>0</v>
      </c>
      <c r="BG10" s="130">
        <f>-'5C1T_Northeast'!AX10</f>
        <v>0</v>
      </c>
      <c r="BH10" s="130">
        <f>-'5C1U_AcadianaRen'!AX10</f>
        <v>21</v>
      </c>
      <c r="BI10" s="130">
        <f>-'5C1V_LafRen'!AX10</f>
        <v>-13</v>
      </c>
      <c r="BJ10" s="130">
        <f>-'5C1W_Willow'!AX10</f>
        <v>0</v>
      </c>
      <c r="BK10" s="130">
        <f>-'5C1Y_GEOPrep'!AX10</f>
        <v>0</v>
      </c>
      <c r="BL10" s="130">
        <f>-'5C1Z_LincolnPrep'!AX10</f>
        <v>0</v>
      </c>
      <c r="BM10" s="130">
        <f>-'5C1AE_NobleMinds'!AX10</f>
        <v>0</v>
      </c>
      <c r="BN10" s="130">
        <f>-'5C1AF_JCFA-Laf'!AX10</f>
        <v>0</v>
      </c>
      <c r="BO10" s="130">
        <f>-'5C1AG_Collegiate'!AX10</f>
        <v>0</v>
      </c>
      <c r="BP10" s="130">
        <f>-'5C1AI_Harmony'!$AX10</f>
        <v>0</v>
      </c>
      <c r="BQ10" s="130">
        <f>-'5C1AJ_Athlos'!$AX10</f>
        <v>0</v>
      </c>
      <c r="BR10" s="130">
        <f>-'5C1AK_NxtGen'!$AX10</f>
        <v>0</v>
      </c>
      <c r="BS10" s="130">
        <f>-'5C1AL_RedRiver'!$AX10</f>
        <v>0</v>
      </c>
      <c r="BT10" s="130">
        <f>-'5C1AM_Williams'!$AX10</f>
        <v>0</v>
      </c>
      <c r="BU10" s="130">
        <f>-'5C1AN_StLandry'!$AX10</f>
        <v>0</v>
      </c>
      <c r="BV10" s="130">
        <f>-'5C2_LAVCA'!AY10</f>
        <v>-1</v>
      </c>
      <c r="BW10" s="130">
        <f>-'5C3_UnvView'!AY10</f>
        <v>-104</v>
      </c>
      <c r="BX10" s="130">
        <f t="shared" si="51"/>
        <v>-214</v>
      </c>
      <c r="BY10" s="408">
        <f t="shared" si="52"/>
        <v>1435509</v>
      </c>
    </row>
    <row r="11" spans="1:77" s="31" customFormat="1" ht="15.75" customHeight="1" x14ac:dyDescent="0.2">
      <c r="A11" s="395">
        <v>5</v>
      </c>
      <c r="B11" s="396" t="s">
        <v>9</v>
      </c>
      <c r="C11" s="397">
        <f>'2_State Distrib and Adjs'!BA11</f>
        <v>2685526</v>
      </c>
      <c r="D11" s="397">
        <f>-'5A3_OJJ'!S11</f>
        <v>-391</v>
      </c>
      <c r="E11" s="397"/>
      <c r="F11" s="397">
        <f>-'5C1A_Madison'!AS11</f>
        <v>0</v>
      </c>
      <c r="G11" s="397">
        <f>-'5C1B_DArbonne'!AS11</f>
        <v>0</v>
      </c>
      <c r="H11" s="397">
        <f>-'5C1C_IntlHigh'!AS11</f>
        <v>0</v>
      </c>
      <c r="I11" s="397">
        <f>-'5C1D_NOMMA'!AS11</f>
        <v>0</v>
      </c>
      <c r="J11" s="397">
        <f>-'5C1E_LFNO'!AS11</f>
        <v>0</v>
      </c>
      <c r="K11" s="397">
        <f>-'5C1F_LCCharter'!AS11</f>
        <v>0</v>
      </c>
      <c r="L11" s="397">
        <f>-'5C1G_JSClark'!AS11</f>
        <v>0</v>
      </c>
      <c r="M11" s="397">
        <f>-'5C1H_Southwest'!AS11</f>
        <v>0</v>
      </c>
      <c r="N11" s="397">
        <f>-'5C1I_LAKey'!AS11</f>
        <v>0</v>
      </c>
      <c r="O11" s="397">
        <f>-'5C1J_JCFAEast'!AS11</f>
        <v>0</v>
      </c>
      <c r="P11" s="397">
        <f>-'5C1M_GEOMidCity'!AS11</f>
        <v>0</v>
      </c>
      <c r="Q11" s="397">
        <f>-'5C1N_Delta'!AS11</f>
        <v>0</v>
      </c>
      <c r="R11" s="397">
        <f>-'5C1O_Impact'!AS11</f>
        <v>0</v>
      </c>
      <c r="S11" s="397">
        <f>-'5C1Q_Advantage'!AS11</f>
        <v>0</v>
      </c>
      <c r="T11" s="397">
        <f>-'5C1R_Iberville'!AS11</f>
        <v>0</v>
      </c>
      <c r="U11" s="397">
        <f>-'5C1S_LCColPrep'!AS11</f>
        <v>0</v>
      </c>
      <c r="V11" s="397">
        <f>-'5C1T_Northeast'!AS11</f>
        <v>0</v>
      </c>
      <c r="W11" s="397">
        <f>-'5C1U_AcadianaRen'!AS11</f>
        <v>0</v>
      </c>
      <c r="X11" s="397">
        <f>-'5C1V_LafRen'!AS11</f>
        <v>0</v>
      </c>
      <c r="Y11" s="397">
        <f>-'5C1W_Willow'!AS11</f>
        <v>0</v>
      </c>
      <c r="Z11" s="397">
        <f>-'5C1Y_GEOPrep'!AS11</f>
        <v>0</v>
      </c>
      <c r="AA11" s="397">
        <f>-'5C1Z_LincolnPrep'!AS11</f>
        <v>0</v>
      </c>
      <c r="AB11" s="397">
        <f>-'5C1AE_NobleMinds'!$AS11</f>
        <v>0</v>
      </c>
      <c r="AC11" s="397">
        <f>-'5C1AF_JCFA-Laf'!$AS11</f>
        <v>0</v>
      </c>
      <c r="AD11" s="397">
        <f>-'5C1AG_Collegiate'!$AS11</f>
        <v>0</v>
      </c>
      <c r="AE11" s="686">
        <f>-'5C1AI_Harmony'!$AS11</f>
        <v>0</v>
      </c>
      <c r="AF11" s="686">
        <f>-'5C1AJ_Athlos'!$AS11</f>
        <v>0</v>
      </c>
      <c r="AG11" s="925">
        <f>-'5C1AK_NxtGen'!$AS11</f>
        <v>0</v>
      </c>
      <c r="AH11" s="925">
        <f>-'5C1AL_RedRiver'!$AS11</f>
        <v>-3831</v>
      </c>
      <c r="AI11" s="1492">
        <f>-'5C1AM_Williams'!$AS11</f>
        <v>0</v>
      </c>
      <c r="AJ11" s="1492">
        <f>-'5C1AN_StLandry'!$AS11</f>
        <v>0</v>
      </c>
      <c r="AK11" s="397">
        <f>-'5C2_LAVCA'!AT11</f>
        <v>-7033</v>
      </c>
      <c r="AL11" s="397">
        <f>-'5C3_UnvView'!AT11</f>
        <v>-13331</v>
      </c>
      <c r="AM11" s="398">
        <f t="shared" si="49"/>
        <v>-24586</v>
      </c>
      <c r="AN11" s="399">
        <f t="shared" si="50"/>
        <v>2660940</v>
      </c>
      <c r="AO11" s="397"/>
      <c r="AP11" s="397"/>
      <c r="AQ11" s="397">
        <f>-'5C1A_Madison'!AX11</f>
        <v>0</v>
      </c>
      <c r="AR11" s="397">
        <f>-'5C1B_DArbonne'!AX11</f>
        <v>0</v>
      </c>
      <c r="AS11" s="397">
        <f>-'5C1C_IntlHigh'!AX11</f>
        <v>0</v>
      </c>
      <c r="AT11" s="397">
        <f>-'5C1D_NOMMA'!AX11</f>
        <v>0</v>
      </c>
      <c r="AU11" s="397">
        <f>-'5C1E_LFNO'!AX11</f>
        <v>0</v>
      </c>
      <c r="AV11" s="397">
        <f>-'5C1F_LCCharter'!AX11</f>
        <v>0</v>
      </c>
      <c r="AW11" s="397">
        <f>-'5C1G_JSClark'!AX11</f>
        <v>0</v>
      </c>
      <c r="AX11" s="397">
        <f>-'5C1H_Southwest'!AX11</f>
        <v>0</v>
      </c>
      <c r="AY11" s="397">
        <f>-'5C1I_LAKey'!AX11</f>
        <v>0</v>
      </c>
      <c r="AZ11" s="397">
        <f>-'5C1J_JCFAEast'!AX11</f>
        <v>0</v>
      </c>
      <c r="BA11" s="397">
        <f>-'5C1M_GEOMidCity'!AX11</f>
        <v>0</v>
      </c>
      <c r="BB11" s="397">
        <f>-'5C1N_Delta'!AX11</f>
        <v>0</v>
      </c>
      <c r="BC11" s="397">
        <f>-'5C1O_Impact'!AX11</f>
        <v>0</v>
      </c>
      <c r="BD11" s="397">
        <f>-'5C1Q_Advantage'!AX11</f>
        <v>0</v>
      </c>
      <c r="BE11" s="397">
        <f>-'5C1R_Iberville'!AX11</f>
        <v>0</v>
      </c>
      <c r="BF11" s="397">
        <f>-'5C1S_LCColPrep'!AX11</f>
        <v>0</v>
      </c>
      <c r="BG11" s="397">
        <f>-'5C1T_Northeast'!AX11</f>
        <v>0</v>
      </c>
      <c r="BH11" s="397">
        <f>-'5C1U_AcadianaRen'!AX11</f>
        <v>0</v>
      </c>
      <c r="BI11" s="397">
        <f>-'5C1V_LafRen'!AX11</f>
        <v>0</v>
      </c>
      <c r="BJ11" s="397">
        <f>-'5C1W_Willow'!AX11</f>
        <v>0</v>
      </c>
      <c r="BK11" s="397">
        <f>-'5C1Y_GEOPrep'!AX11</f>
        <v>0</v>
      </c>
      <c r="BL11" s="397">
        <f>-'5C1Z_LincolnPrep'!AX11</f>
        <v>0</v>
      </c>
      <c r="BM11" s="397">
        <f>-'5C1AE_NobleMinds'!AX11</f>
        <v>0</v>
      </c>
      <c r="BN11" s="397">
        <f>-'5C1AF_JCFA-Laf'!AX11</f>
        <v>0</v>
      </c>
      <c r="BO11" s="397">
        <f>-'5C1AG_Collegiate'!AX11</f>
        <v>0</v>
      </c>
      <c r="BP11" s="686">
        <f>-'5C1AI_Harmony'!$AX11</f>
        <v>0</v>
      </c>
      <c r="BQ11" s="686">
        <f>-'5C1AJ_Athlos'!$AX11</f>
        <v>0</v>
      </c>
      <c r="BR11" s="925">
        <f>-'5C1AK_NxtGen'!$AX11</f>
        <v>0</v>
      </c>
      <c r="BS11" s="925">
        <f>-'5C1AL_RedRiver'!$AX11</f>
        <v>512</v>
      </c>
      <c r="BT11" s="1492">
        <f>-'5C1AM_Williams'!$AX11</f>
        <v>0</v>
      </c>
      <c r="BU11" s="1492">
        <f>-'5C1AN_StLandry'!$AX11</f>
        <v>0</v>
      </c>
      <c r="BV11" s="397">
        <f>-'5C2_LAVCA'!AY11</f>
        <v>-31</v>
      </c>
      <c r="BW11" s="397">
        <f>-'5C3_UnvView'!AY11</f>
        <v>-63</v>
      </c>
      <c r="BX11" s="397">
        <f t="shared" si="51"/>
        <v>418</v>
      </c>
      <c r="BY11" s="399">
        <f t="shared" si="52"/>
        <v>2661358</v>
      </c>
    </row>
    <row r="12" spans="1:77" s="31" customFormat="1" ht="15.75" customHeight="1" x14ac:dyDescent="0.2">
      <c r="A12" s="405">
        <v>6</v>
      </c>
      <c r="B12" s="406" t="s">
        <v>10</v>
      </c>
      <c r="C12" s="130">
        <f>'2_State Distrib and Adjs'!BA12</f>
        <v>2925876</v>
      </c>
      <c r="D12" s="130">
        <f>-'5A3_OJJ'!S12</f>
        <v>-557</v>
      </c>
      <c r="E12" s="130"/>
      <c r="F12" s="130">
        <f>-'5C1A_Madison'!AS12</f>
        <v>0</v>
      </c>
      <c r="G12" s="130">
        <f>-'5C1B_DArbonne'!AS12</f>
        <v>0</v>
      </c>
      <c r="H12" s="130">
        <f>-'5C1C_IntlHigh'!AS12</f>
        <v>0</v>
      </c>
      <c r="I12" s="130">
        <f>-'5C1D_NOMMA'!AS12</f>
        <v>0</v>
      </c>
      <c r="J12" s="130">
        <f>-'5C1E_LFNO'!AS12</f>
        <v>0</v>
      </c>
      <c r="K12" s="130">
        <f>-'5C1F_LCCharter'!AS12</f>
        <v>-1058</v>
      </c>
      <c r="L12" s="130">
        <f>-'5C1G_JSClark'!AS12</f>
        <v>0</v>
      </c>
      <c r="M12" s="130">
        <f>-'5C1H_Southwest'!AS12</f>
        <v>58</v>
      </c>
      <c r="N12" s="130">
        <f>-'5C1I_LAKey'!AS12</f>
        <v>0</v>
      </c>
      <c r="O12" s="130">
        <f>-'5C1J_JCFAEast'!AS12</f>
        <v>0</v>
      </c>
      <c r="P12" s="130">
        <f>-'5C1M_GEOMidCity'!AS12</f>
        <v>0</v>
      </c>
      <c r="Q12" s="130">
        <f>-'5C1N_Delta'!AS12</f>
        <v>0</v>
      </c>
      <c r="R12" s="130">
        <f>-'5C1O_Impact'!AS12</f>
        <v>0</v>
      </c>
      <c r="S12" s="130">
        <f>-'5C1Q_Advantage'!AS12</f>
        <v>0</v>
      </c>
      <c r="T12" s="130">
        <f>-'5C1R_Iberville'!AS12</f>
        <v>0</v>
      </c>
      <c r="U12" s="130">
        <f>-'5C1S_LCColPrep'!AS12</f>
        <v>0</v>
      </c>
      <c r="V12" s="130">
        <f>-'5C1T_Northeast'!AS12</f>
        <v>0</v>
      </c>
      <c r="W12" s="130">
        <f>-'5C1U_AcadianaRen'!AS12</f>
        <v>0</v>
      </c>
      <c r="X12" s="130">
        <f>-'5C1V_LafRen'!AS12</f>
        <v>0</v>
      </c>
      <c r="Y12" s="130">
        <f>-'5C1W_Willow'!AS12</f>
        <v>0</v>
      </c>
      <c r="Z12" s="130">
        <f>-'5C1Y_GEOPrep'!AS12</f>
        <v>0</v>
      </c>
      <c r="AA12" s="130">
        <f>-'5C1Z_LincolnPrep'!AS12</f>
        <v>0</v>
      </c>
      <c r="AB12" s="130">
        <f>-'5C1AE_NobleMinds'!$AS12</f>
        <v>0</v>
      </c>
      <c r="AC12" s="130">
        <f>-'5C1AF_JCFA-Laf'!$AS12</f>
        <v>0</v>
      </c>
      <c r="AD12" s="130">
        <f>-'5C1AG_Collegiate'!$AS12</f>
        <v>0</v>
      </c>
      <c r="AE12" s="130">
        <f>-'5C1AI_Harmony'!$AS12</f>
        <v>0</v>
      </c>
      <c r="AF12" s="130">
        <f>-'5C1AJ_Athlos'!$AS12</f>
        <v>0</v>
      </c>
      <c r="AG12" s="130">
        <f>-'5C1AK_NxtGen'!$AS12</f>
        <v>0</v>
      </c>
      <c r="AH12" s="130">
        <f>-'5C1AL_RedRiver'!$AS12</f>
        <v>0</v>
      </c>
      <c r="AI12" s="130">
        <f>-'5C1AM_Williams'!$AS12</f>
        <v>0</v>
      </c>
      <c r="AJ12" s="130">
        <f>-'5C1AN_StLandry'!$AS12</f>
        <v>0</v>
      </c>
      <c r="AK12" s="130">
        <f>-'5C2_LAVCA'!AT12</f>
        <v>-11211</v>
      </c>
      <c r="AL12" s="130">
        <f>-'5C3_UnvView'!AT12</f>
        <v>-3310</v>
      </c>
      <c r="AM12" s="407">
        <f t="shared" si="49"/>
        <v>-16078</v>
      </c>
      <c r="AN12" s="408">
        <f t="shared" si="50"/>
        <v>2909798</v>
      </c>
      <c r="AO12" s="130"/>
      <c r="AP12" s="130"/>
      <c r="AQ12" s="130">
        <f>-'5C1A_Madison'!AX12</f>
        <v>0</v>
      </c>
      <c r="AR12" s="130">
        <f>-'5C1B_DArbonne'!AX12</f>
        <v>0</v>
      </c>
      <c r="AS12" s="130">
        <f>-'5C1C_IntlHigh'!AX12</f>
        <v>0</v>
      </c>
      <c r="AT12" s="130">
        <f>-'5C1D_NOMMA'!AX12</f>
        <v>0</v>
      </c>
      <c r="AU12" s="130">
        <f>-'5C1E_LFNO'!AX12</f>
        <v>0</v>
      </c>
      <c r="AV12" s="130">
        <f>-'5C1F_LCCharter'!AX12</f>
        <v>-3</v>
      </c>
      <c r="AW12" s="130">
        <f>-'5C1G_JSClark'!AX12</f>
        <v>0</v>
      </c>
      <c r="AX12" s="130">
        <f>-'5C1H_Southwest'!AX12</f>
        <v>-7</v>
      </c>
      <c r="AY12" s="130">
        <f>-'5C1I_LAKey'!AX12</f>
        <v>0</v>
      </c>
      <c r="AZ12" s="130">
        <f>-'5C1J_JCFAEast'!AX12</f>
        <v>0</v>
      </c>
      <c r="BA12" s="130">
        <f>-'5C1M_GEOMidCity'!AX12</f>
        <v>0</v>
      </c>
      <c r="BB12" s="130">
        <f>-'5C1N_Delta'!AX12</f>
        <v>0</v>
      </c>
      <c r="BC12" s="130">
        <f>-'5C1O_Impact'!AX12</f>
        <v>0</v>
      </c>
      <c r="BD12" s="130">
        <f>-'5C1Q_Advantage'!AX12</f>
        <v>0</v>
      </c>
      <c r="BE12" s="130">
        <f>-'5C1R_Iberville'!AX12</f>
        <v>0</v>
      </c>
      <c r="BF12" s="130">
        <f>-'5C1S_LCColPrep'!AX12</f>
        <v>0</v>
      </c>
      <c r="BG12" s="130">
        <f>-'5C1T_Northeast'!AX12</f>
        <v>0</v>
      </c>
      <c r="BH12" s="130">
        <f>-'5C1U_AcadianaRen'!AX12</f>
        <v>0</v>
      </c>
      <c r="BI12" s="130">
        <f>-'5C1V_LafRen'!AX12</f>
        <v>0</v>
      </c>
      <c r="BJ12" s="130">
        <f>-'5C1W_Willow'!AX12</f>
        <v>0</v>
      </c>
      <c r="BK12" s="130">
        <f>-'5C1Y_GEOPrep'!AX12</f>
        <v>0</v>
      </c>
      <c r="BL12" s="130">
        <f>-'5C1Z_LincolnPrep'!AX12</f>
        <v>0</v>
      </c>
      <c r="BM12" s="130">
        <f>-'5C1AE_NobleMinds'!AX12</f>
        <v>0</v>
      </c>
      <c r="BN12" s="130">
        <f>-'5C1AF_JCFA-Laf'!AX12</f>
        <v>0</v>
      </c>
      <c r="BO12" s="130">
        <f>-'5C1AG_Collegiate'!AX12</f>
        <v>0</v>
      </c>
      <c r="BP12" s="130">
        <f>-'5C1AI_Harmony'!$AX12</f>
        <v>0</v>
      </c>
      <c r="BQ12" s="130">
        <f>-'5C1AJ_Athlos'!$AX12</f>
        <v>0</v>
      </c>
      <c r="BR12" s="130">
        <f>-'5C1AK_NxtGen'!$AX12</f>
        <v>0</v>
      </c>
      <c r="BS12" s="130">
        <f>-'5C1AL_RedRiver'!$AX12</f>
        <v>0</v>
      </c>
      <c r="BT12" s="130">
        <f>-'5C1AM_Williams'!$AX12</f>
        <v>0</v>
      </c>
      <c r="BU12" s="130">
        <f>-'5C1AN_StLandry'!$AX12</f>
        <v>0</v>
      </c>
      <c r="BV12" s="130">
        <f>-'5C2_LAVCA'!AY12</f>
        <v>-54</v>
      </c>
      <c r="BW12" s="130">
        <f>-'5C3_UnvView'!AY12</f>
        <v>11</v>
      </c>
      <c r="BX12" s="130">
        <f t="shared" si="51"/>
        <v>-53</v>
      </c>
      <c r="BY12" s="408">
        <f t="shared" si="52"/>
        <v>2909745</v>
      </c>
    </row>
    <row r="13" spans="1:77" s="31" customFormat="1" ht="15.75" customHeight="1" x14ac:dyDescent="0.2">
      <c r="A13" s="405">
        <v>7</v>
      </c>
      <c r="B13" s="406" t="s">
        <v>11</v>
      </c>
      <c r="C13" s="130">
        <f>'2_State Distrib and Adjs'!BA13</f>
        <v>672486</v>
      </c>
      <c r="D13" s="130">
        <f>-'5A3_OJJ'!S13</f>
        <v>0</v>
      </c>
      <c r="E13" s="130"/>
      <c r="F13" s="130">
        <f>-'5C1A_Madison'!AS13</f>
        <v>0</v>
      </c>
      <c r="G13" s="130">
        <f>-'5C1B_DArbonne'!AS13</f>
        <v>0</v>
      </c>
      <c r="H13" s="130">
        <f>-'5C1C_IntlHigh'!AS13</f>
        <v>0</v>
      </c>
      <c r="I13" s="130">
        <f>-'5C1D_NOMMA'!AS13</f>
        <v>0</v>
      </c>
      <c r="J13" s="130">
        <f>-'5C1E_LFNO'!AS13</f>
        <v>0</v>
      </c>
      <c r="K13" s="130">
        <f>-'5C1F_LCCharter'!AS13</f>
        <v>0</v>
      </c>
      <c r="L13" s="130">
        <f>-'5C1G_JSClark'!AS13</f>
        <v>0</v>
      </c>
      <c r="M13" s="130">
        <f>-'5C1H_Southwest'!AS13</f>
        <v>0</v>
      </c>
      <c r="N13" s="130">
        <f>-'5C1I_LAKey'!AS13</f>
        <v>0</v>
      </c>
      <c r="O13" s="130">
        <f>-'5C1J_JCFAEast'!AS13</f>
        <v>0</v>
      </c>
      <c r="P13" s="130">
        <f>-'5C1M_GEOMidCity'!AS13</f>
        <v>0</v>
      </c>
      <c r="Q13" s="130">
        <f>-'5C1N_Delta'!AS13</f>
        <v>0</v>
      </c>
      <c r="R13" s="130">
        <f>-'5C1O_Impact'!AS13</f>
        <v>0</v>
      </c>
      <c r="S13" s="130">
        <f>-'5C1Q_Advantage'!AS13</f>
        <v>0</v>
      </c>
      <c r="T13" s="130">
        <f>-'5C1R_Iberville'!AS13</f>
        <v>0</v>
      </c>
      <c r="U13" s="130">
        <f>-'5C1S_LCColPrep'!AS13</f>
        <v>0</v>
      </c>
      <c r="V13" s="130">
        <f>-'5C1T_Northeast'!AS13</f>
        <v>0</v>
      </c>
      <c r="W13" s="130">
        <f>-'5C1U_AcadianaRen'!AS13</f>
        <v>0</v>
      </c>
      <c r="X13" s="130">
        <f>-'5C1V_LafRen'!AS13</f>
        <v>0</v>
      </c>
      <c r="Y13" s="130">
        <f>-'5C1W_Willow'!AS13</f>
        <v>0</v>
      </c>
      <c r="Z13" s="130">
        <f>-'5C1Y_GEOPrep'!AS13</f>
        <v>0</v>
      </c>
      <c r="AA13" s="130">
        <f>-'5C1Z_LincolnPrep'!AS13</f>
        <v>-54908</v>
      </c>
      <c r="AB13" s="130">
        <f>-'5C1AE_NobleMinds'!$AS13</f>
        <v>0</v>
      </c>
      <c r="AC13" s="130">
        <f>-'5C1AF_JCFA-Laf'!$AS13</f>
        <v>0</v>
      </c>
      <c r="AD13" s="130">
        <f>-'5C1AG_Collegiate'!$AS13</f>
        <v>0</v>
      </c>
      <c r="AE13" s="130">
        <f>-'5C1AI_Harmony'!$AS13</f>
        <v>0</v>
      </c>
      <c r="AF13" s="130">
        <f>-'5C1AJ_Athlos'!$AS13</f>
        <v>0</v>
      </c>
      <c r="AG13" s="130">
        <f>-'5C1AK_NxtGen'!$AS13</f>
        <v>0</v>
      </c>
      <c r="AH13" s="130">
        <f>-'5C1AL_RedRiver'!$AS13</f>
        <v>0</v>
      </c>
      <c r="AI13" s="130">
        <f>-'5C1AM_Williams'!$AS13</f>
        <v>0</v>
      </c>
      <c r="AJ13" s="130">
        <f>-'5C1AN_StLandry'!$AS13</f>
        <v>0</v>
      </c>
      <c r="AK13" s="130">
        <f>-'5C2_LAVCA'!AT13</f>
        <v>-15007</v>
      </c>
      <c r="AL13" s="130">
        <f>-'5C3_UnvView'!AT13</f>
        <v>-14638</v>
      </c>
      <c r="AM13" s="407">
        <f t="shared" si="49"/>
        <v>-84553</v>
      </c>
      <c r="AN13" s="408">
        <f t="shared" si="50"/>
        <v>587933</v>
      </c>
      <c r="AO13" s="130"/>
      <c r="AP13" s="130"/>
      <c r="AQ13" s="130">
        <f>-'5C1A_Madison'!AX13</f>
        <v>0</v>
      </c>
      <c r="AR13" s="130">
        <f>-'5C1B_DArbonne'!AX13</f>
        <v>0</v>
      </c>
      <c r="AS13" s="130">
        <f>-'5C1C_IntlHigh'!AX13</f>
        <v>0</v>
      </c>
      <c r="AT13" s="130">
        <f>-'5C1D_NOMMA'!AX13</f>
        <v>0</v>
      </c>
      <c r="AU13" s="130">
        <f>-'5C1E_LFNO'!AX13</f>
        <v>0</v>
      </c>
      <c r="AV13" s="130">
        <f>-'5C1F_LCCharter'!AX13</f>
        <v>0</v>
      </c>
      <c r="AW13" s="130">
        <f>-'5C1G_JSClark'!AX13</f>
        <v>0</v>
      </c>
      <c r="AX13" s="130">
        <f>-'5C1H_Southwest'!AX13</f>
        <v>0</v>
      </c>
      <c r="AY13" s="130">
        <f>-'5C1I_LAKey'!AX13</f>
        <v>0</v>
      </c>
      <c r="AZ13" s="130">
        <f>-'5C1J_JCFAEast'!AX13</f>
        <v>0</v>
      </c>
      <c r="BA13" s="130">
        <f>-'5C1M_GEOMidCity'!AX13</f>
        <v>0</v>
      </c>
      <c r="BB13" s="130">
        <f>-'5C1N_Delta'!AX13</f>
        <v>0</v>
      </c>
      <c r="BC13" s="130">
        <f>-'5C1O_Impact'!AX13</f>
        <v>0</v>
      </c>
      <c r="BD13" s="130">
        <f>-'5C1Q_Advantage'!AX13</f>
        <v>0</v>
      </c>
      <c r="BE13" s="130">
        <f>-'5C1R_Iberville'!AX13</f>
        <v>0</v>
      </c>
      <c r="BF13" s="130">
        <f>-'5C1S_LCColPrep'!AX13</f>
        <v>0</v>
      </c>
      <c r="BG13" s="130">
        <f>-'5C1T_Northeast'!AX13</f>
        <v>0</v>
      </c>
      <c r="BH13" s="130">
        <f>-'5C1U_AcadianaRen'!AX13</f>
        <v>0</v>
      </c>
      <c r="BI13" s="130">
        <f>-'5C1V_LafRen'!AX13</f>
        <v>0</v>
      </c>
      <c r="BJ13" s="130">
        <f>-'5C1W_Willow'!AX13</f>
        <v>0</v>
      </c>
      <c r="BK13" s="130">
        <f>-'5C1Y_GEOPrep'!AX13</f>
        <v>0</v>
      </c>
      <c r="BL13" s="130">
        <f>-'5C1Z_LincolnPrep'!AX13</f>
        <v>-301</v>
      </c>
      <c r="BM13" s="130">
        <f>-'5C1AE_NobleMinds'!AX13</f>
        <v>0</v>
      </c>
      <c r="BN13" s="130">
        <f>-'5C1AF_JCFA-Laf'!AX13</f>
        <v>0</v>
      </c>
      <c r="BO13" s="130">
        <f>-'5C1AG_Collegiate'!AX13</f>
        <v>0</v>
      </c>
      <c r="BP13" s="130">
        <f>-'5C1AI_Harmony'!$AX13</f>
        <v>0</v>
      </c>
      <c r="BQ13" s="130">
        <f>-'5C1AJ_Athlos'!$AX13</f>
        <v>0</v>
      </c>
      <c r="BR13" s="130">
        <f>-'5C1AK_NxtGen'!$AX13</f>
        <v>0</v>
      </c>
      <c r="BS13" s="130">
        <f>-'5C1AL_RedRiver'!$AX13</f>
        <v>0</v>
      </c>
      <c r="BT13" s="130">
        <f>-'5C1AM_Williams'!$AX13</f>
        <v>0</v>
      </c>
      <c r="BU13" s="130">
        <f>-'5C1AN_StLandry'!$AX13</f>
        <v>0</v>
      </c>
      <c r="BV13" s="130">
        <f>-'5C2_LAVCA'!AY13</f>
        <v>-98</v>
      </c>
      <c r="BW13" s="130">
        <f>-'5C3_UnvView'!AY13</f>
        <v>-53</v>
      </c>
      <c r="BX13" s="130">
        <f t="shared" si="51"/>
        <v>-452</v>
      </c>
      <c r="BY13" s="408">
        <f t="shared" si="52"/>
        <v>587481</v>
      </c>
    </row>
    <row r="14" spans="1:77" s="31" customFormat="1" ht="15.75" customHeight="1" x14ac:dyDescent="0.2">
      <c r="A14" s="405">
        <v>8</v>
      </c>
      <c r="B14" s="406" t="s">
        <v>12</v>
      </c>
      <c r="C14" s="130">
        <f>'2_State Distrib and Adjs'!BA14</f>
        <v>11450481</v>
      </c>
      <c r="D14" s="130">
        <f>-'5A3_OJJ'!S14</f>
        <v>-227</v>
      </c>
      <c r="E14" s="130"/>
      <c r="F14" s="130">
        <f>-'5C1A_Madison'!AS14</f>
        <v>0</v>
      </c>
      <c r="G14" s="130">
        <f>-'5C1B_DArbonne'!AS14</f>
        <v>0</v>
      </c>
      <c r="H14" s="130">
        <f>-'5C1C_IntlHigh'!AS14</f>
        <v>0</v>
      </c>
      <c r="I14" s="130">
        <f>-'5C1D_NOMMA'!AS14</f>
        <v>0</v>
      </c>
      <c r="J14" s="130">
        <f>-'5C1E_LFNO'!AS14</f>
        <v>0</v>
      </c>
      <c r="K14" s="130">
        <f>-'5C1F_LCCharter'!AS14</f>
        <v>0</v>
      </c>
      <c r="L14" s="130">
        <f>-'5C1G_JSClark'!AS14</f>
        <v>0</v>
      </c>
      <c r="M14" s="130">
        <f>-'5C1H_Southwest'!AS14</f>
        <v>0</v>
      </c>
      <c r="N14" s="130">
        <f>-'5C1I_LAKey'!AS14</f>
        <v>0</v>
      </c>
      <c r="O14" s="130">
        <f>-'5C1J_JCFAEast'!AS14</f>
        <v>0</v>
      </c>
      <c r="P14" s="130">
        <f>-'5C1M_GEOMidCity'!AS14</f>
        <v>0</v>
      </c>
      <c r="Q14" s="130">
        <f>-'5C1N_Delta'!AS14</f>
        <v>0</v>
      </c>
      <c r="R14" s="130">
        <f>-'5C1O_Impact'!AS14</f>
        <v>0</v>
      </c>
      <c r="S14" s="130">
        <f>-'5C1Q_Advantage'!AS14</f>
        <v>0</v>
      </c>
      <c r="T14" s="130">
        <f>-'5C1R_Iberville'!AS14</f>
        <v>0</v>
      </c>
      <c r="U14" s="130">
        <f>-'5C1S_LCColPrep'!AS14</f>
        <v>0</v>
      </c>
      <c r="V14" s="130">
        <f>-'5C1T_Northeast'!AS14</f>
        <v>0</v>
      </c>
      <c r="W14" s="130">
        <f>-'5C1U_AcadianaRen'!AS14</f>
        <v>0</v>
      </c>
      <c r="X14" s="130">
        <f>-'5C1V_LafRen'!AS14</f>
        <v>0</v>
      </c>
      <c r="Y14" s="130">
        <f>-'5C1W_Willow'!AS14</f>
        <v>0</v>
      </c>
      <c r="Z14" s="130">
        <f>-'5C1Y_GEOPrep'!AS14</f>
        <v>0</v>
      </c>
      <c r="AA14" s="130">
        <f>-'5C1Z_LincolnPrep'!AS14</f>
        <v>0</v>
      </c>
      <c r="AB14" s="130">
        <f>-'5C1AE_NobleMinds'!$AS14</f>
        <v>0</v>
      </c>
      <c r="AC14" s="130">
        <f>-'5C1AF_JCFA-Laf'!$AS14</f>
        <v>0</v>
      </c>
      <c r="AD14" s="130">
        <f>-'5C1AG_Collegiate'!$AS14</f>
        <v>0</v>
      </c>
      <c r="AE14" s="130">
        <f>-'5C1AI_Harmony'!$AS14</f>
        <v>0</v>
      </c>
      <c r="AF14" s="130">
        <f>-'5C1AJ_Athlos'!$AS14</f>
        <v>0</v>
      </c>
      <c r="AG14" s="130">
        <f>-'5C1AK_NxtGen'!$AS14</f>
        <v>0</v>
      </c>
      <c r="AH14" s="130">
        <f>-'5C1AL_RedRiver'!$AS14</f>
        <v>0</v>
      </c>
      <c r="AI14" s="130">
        <f>-'5C1AM_Williams'!$AS14</f>
        <v>0</v>
      </c>
      <c r="AJ14" s="130">
        <f>-'5C1AN_StLandry'!$AS14</f>
        <v>0</v>
      </c>
      <c r="AK14" s="130">
        <f>-'5C2_LAVCA'!AT14</f>
        <v>-18663</v>
      </c>
      <c r="AL14" s="130">
        <f>-'5C3_UnvView'!AT14</f>
        <v>-10075</v>
      </c>
      <c r="AM14" s="407">
        <f t="shared" si="49"/>
        <v>-28965</v>
      </c>
      <c r="AN14" s="408">
        <f t="shared" si="50"/>
        <v>11421516</v>
      </c>
      <c r="AO14" s="130"/>
      <c r="AP14" s="130"/>
      <c r="AQ14" s="130">
        <f>-'5C1A_Madison'!AX14</f>
        <v>0</v>
      </c>
      <c r="AR14" s="130">
        <f>-'5C1B_DArbonne'!AX14</f>
        <v>0</v>
      </c>
      <c r="AS14" s="130">
        <f>-'5C1C_IntlHigh'!AX14</f>
        <v>0</v>
      </c>
      <c r="AT14" s="130">
        <f>-'5C1D_NOMMA'!AX14</f>
        <v>0</v>
      </c>
      <c r="AU14" s="130">
        <f>-'5C1E_LFNO'!AX14</f>
        <v>0</v>
      </c>
      <c r="AV14" s="130">
        <f>-'5C1F_LCCharter'!AX14</f>
        <v>0</v>
      </c>
      <c r="AW14" s="130">
        <f>-'5C1G_JSClark'!AX14</f>
        <v>0</v>
      </c>
      <c r="AX14" s="130">
        <f>-'5C1H_Southwest'!AX14</f>
        <v>0</v>
      </c>
      <c r="AY14" s="130">
        <f>-'5C1I_LAKey'!AX14</f>
        <v>0</v>
      </c>
      <c r="AZ14" s="130">
        <f>-'5C1J_JCFAEast'!AX14</f>
        <v>0</v>
      </c>
      <c r="BA14" s="130">
        <f>-'5C1M_GEOMidCity'!AX14</f>
        <v>0</v>
      </c>
      <c r="BB14" s="130">
        <f>-'5C1N_Delta'!AX14</f>
        <v>0</v>
      </c>
      <c r="BC14" s="130">
        <f>-'5C1O_Impact'!AX14</f>
        <v>0</v>
      </c>
      <c r="BD14" s="130">
        <f>-'5C1Q_Advantage'!AX14</f>
        <v>0</v>
      </c>
      <c r="BE14" s="130">
        <f>-'5C1R_Iberville'!AX14</f>
        <v>0</v>
      </c>
      <c r="BF14" s="130">
        <f>-'5C1S_LCColPrep'!AX14</f>
        <v>0</v>
      </c>
      <c r="BG14" s="130">
        <f>-'5C1T_Northeast'!AX14</f>
        <v>0</v>
      </c>
      <c r="BH14" s="130">
        <f>-'5C1U_AcadianaRen'!AX14</f>
        <v>0</v>
      </c>
      <c r="BI14" s="130">
        <f>-'5C1V_LafRen'!AX14</f>
        <v>0</v>
      </c>
      <c r="BJ14" s="130">
        <f>-'5C1W_Willow'!AX14</f>
        <v>0</v>
      </c>
      <c r="BK14" s="130">
        <f>-'5C1Y_GEOPrep'!AX14</f>
        <v>0</v>
      </c>
      <c r="BL14" s="130">
        <f>-'5C1Z_LincolnPrep'!AX14</f>
        <v>0</v>
      </c>
      <c r="BM14" s="130">
        <f>-'5C1AE_NobleMinds'!AX14</f>
        <v>0</v>
      </c>
      <c r="BN14" s="130">
        <f>-'5C1AF_JCFA-Laf'!AX14</f>
        <v>0</v>
      </c>
      <c r="BO14" s="130">
        <f>-'5C1AG_Collegiate'!AX14</f>
        <v>0</v>
      </c>
      <c r="BP14" s="130">
        <f>-'5C1AI_Harmony'!$AX14</f>
        <v>0</v>
      </c>
      <c r="BQ14" s="130">
        <f>-'5C1AJ_Athlos'!$AX14</f>
        <v>0</v>
      </c>
      <c r="BR14" s="130">
        <f>-'5C1AK_NxtGen'!$AX14</f>
        <v>0</v>
      </c>
      <c r="BS14" s="130">
        <f>-'5C1AL_RedRiver'!$AX14</f>
        <v>0</v>
      </c>
      <c r="BT14" s="130">
        <f>-'5C1AM_Williams'!$AX14</f>
        <v>0</v>
      </c>
      <c r="BU14" s="130">
        <f>-'5C1AN_StLandry'!$AX14</f>
        <v>0</v>
      </c>
      <c r="BV14" s="130">
        <f>-'5C2_LAVCA'!AY14</f>
        <v>101</v>
      </c>
      <c r="BW14" s="130">
        <f>-'5C3_UnvView'!AY14</f>
        <v>78</v>
      </c>
      <c r="BX14" s="130">
        <f t="shared" si="51"/>
        <v>179</v>
      </c>
      <c r="BY14" s="408">
        <f t="shared" si="52"/>
        <v>11421695</v>
      </c>
    </row>
    <row r="15" spans="1:77" s="31" customFormat="1" ht="15.75" customHeight="1" x14ac:dyDescent="0.2">
      <c r="A15" s="405">
        <v>9</v>
      </c>
      <c r="B15" s="406" t="s">
        <v>13</v>
      </c>
      <c r="C15" s="130">
        <f>'2_State Distrib and Adjs'!BA15</f>
        <v>15170581</v>
      </c>
      <c r="D15" s="130">
        <f>-'5A3_OJJ'!S15</f>
        <v>-5384</v>
      </c>
      <c r="E15" s="130">
        <f>-'5B2_RSD LA'!AV7</f>
        <v>-547961</v>
      </c>
      <c r="F15" s="130">
        <f>-'5C1A_Madison'!AS15</f>
        <v>0</v>
      </c>
      <c r="G15" s="130">
        <f>-'5C1B_DArbonne'!AS15</f>
        <v>0</v>
      </c>
      <c r="H15" s="130">
        <f>-'5C1C_IntlHigh'!AS15</f>
        <v>0</v>
      </c>
      <c r="I15" s="130">
        <f>-'5C1D_NOMMA'!AS15</f>
        <v>0</v>
      </c>
      <c r="J15" s="130">
        <f>-'5C1E_LFNO'!AS15</f>
        <v>0</v>
      </c>
      <c r="K15" s="130">
        <f>-'5C1F_LCCharter'!AS15</f>
        <v>0</v>
      </c>
      <c r="L15" s="130">
        <f>-'5C1G_JSClark'!AS15</f>
        <v>0</v>
      </c>
      <c r="M15" s="130">
        <f>-'5C1H_Southwest'!AS15</f>
        <v>0</v>
      </c>
      <c r="N15" s="130">
        <f>-'5C1I_LAKey'!AS15</f>
        <v>0</v>
      </c>
      <c r="O15" s="130">
        <f>-'5C1J_JCFAEast'!AS15</f>
        <v>0</v>
      </c>
      <c r="P15" s="130">
        <f>-'5C1M_GEOMidCity'!AS15</f>
        <v>0</v>
      </c>
      <c r="Q15" s="130">
        <f>-'5C1N_Delta'!AS15</f>
        <v>0</v>
      </c>
      <c r="R15" s="130">
        <f>-'5C1O_Impact'!AS15</f>
        <v>0</v>
      </c>
      <c r="S15" s="130">
        <f>-'5C1Q_Advantage'!AS15</f>
        <v>0</v>
      </c>
      <c r="T15" s="130">
        <f>-'5C1R_Iberville'!AS15</f>
        <v>0</v>
      </c>
      <c r="U15" s="130">
        <f>-'5C1S_LCColPrep'!AS15</f>
        <v>0</v>
      </c>
      <c r="V15" s="130">
        <f>-'5C1T_Northeast'!AS15</f>
        <v>0</v>
      </c>
      <c r="W15" s="130">
        <f>-'5C1U_AcadianaRen'!AS15</f>
        <v>0</v>
      </c>
      <c r="X15" s="130">
        <f>-'5C1V_LafRen'!AS15</f>
        <v>0</v>
      </c>
      <c r="Y15" s="130">
        <f>-'5C1W_Willow'!AS15</f>
        <v>0</v>
      </c>
      <c r="Z15" s="130">
        <f>-'5C1Y_GEOPrep'!AS15</f>
        <v>0</v>
      </c>
      <c r="AA15" s="130">
        <f>-'5C1Z_LincolnPrep'!AS15</f>
        <v>0</v>
      </c>
      <c r="AB15" s="130">
        <f>-'5C1AE_NobleMinds'!$AS15</f>
        <v>0</v>
      </c>
      <c r="AC15" s="130">
        <f>-'5C1AF_JCFA-Laf'!$AS15</f>
        <v>0</v>
      </c>
      <c r="AD15" s="130">
        <f>-'5C1AG_Collegiate'!$AS15</f>
        <v>0</v>
      </c>
      <c r="AE15" s="130">
        <f>-'5C1AI_Harmony'!$AS15</f>
        <v>0</v>
      </c>
      <c r="AF15" s="130">
        <f>-'5C1AJ_Athlos'!$AS15</f>
        <v>0</v>
      </c>
      <c r="AG15" s="130">
        <f>-'5C1AK_NxtGen'!$AS15</f>
        <v>0</v>
      </c>
      <c r="AH15" s="130">
        <f>-'5C1AL_RedRiver'!$AS15</f>
        <v>0</v>
      </c>
      <c r="AI15" s="130">
        <f>-'5C1AM_Williams'!$AS15</f>
        <v>0</v>
      </c>
      <c r="AJ15" s="130">
        <f>-'5C1AN_StLandry'!$AS15</f>
        <v>0</v>
      </c>
      <c r="AK15" s="130">
        <f>-'5C2_LAVCA'!AT15</f>
        <v>-33571</v>
      </c>
      <c r="AL15" s="130">
        <f>-'5C3_UnvView'!AT15</f>
        <v>-53902</v>
      </c>
      <c r="AM15" s="407">
        <f t="shared" si="49"/>
        <v>-640818</v>
      </c>
      <c r="AN15" s="408">
        <f t="shared" si="50"/>
        <v>14529763</v>
      </c>
      <c r="AO15" s="130"/>
      <c r="AP15" s="130"/>
      <c r="AQ15" s="130">
        <f>-'5C1A_Madison'!AX15</f>
        <v>0</v>
      </c>
      <c r="AR15" s="130">
        <f>-'5C1B_DArbonne'!AX15</f>
        <v>0</v>
      </c>
      <c r="AS15" s="130">
        <f>-'5C1C_IntlHigh'!AX15</f>
        <v>0</v>
      </c>
      <c r="AT15" s="130">
        <f>-'5C1D_NOMMA'!AX15</f>
        <v>0</v>
      </c>
      <c r="AU15" s="130">
        <f>-'5C1E_LFNO'!AX15</f>
        <v>0</v>
      </c>
      <c r="AV15" s="130">
        <f>-'5C1F_LCCharter'!AX15</f>
        <v>0</v>
      </c>
      <c r="AW15" s="130">
        <f>-'5C1G_JSClark'!AX15</f>
        <v>0</v>
      </c>
      <c r="AX15" s="130">
        <f>-'5C1H_Southwest'!AX15</f>
        <v>0</v>
      </c>
      <c r="AY15" s="130">
        <f>-'5C1I_LAKey'!AX15</f>
        <v>0</v>
      </c>
      <c r="AZ15" s="130">
        <f>-'5C1J_JCFAEast'!AX15</f>
        <v>0</v>
      </c>
      <c r="BA15" s="130">
        <f>-'5C1M_GEOMidCity'!AX15</f>
        <v>0</v>
      </c>
      <c r="BB15" s="130">
        <f>-'5C1N_Delta'!AX15</f>
        <v>0</v>
      </c>
      <c r="BC15" s="130">
        <f>-'5C1O_Impact'!AX15</f>
        <v>0</v>
      </c>
      <c r="BD15" s="130">
        <f>-'5C1Q_Advantage'!AX15</f>
        <v>0</v>
      </c>
      <c r="BE15" s="130">
        <f>-'5C1R_Iberville'!AX15</f>
        <v>0</v>
      </c>
      <c r="BF15" s="130">
        <f>-'5C1S_LCColPrep'!AX15</f>
        <v>0</v>
      </c>
      <c r="BG15" s="130">
        <f>-'5C1T_Northeast'!AX15</f>
        <v>0</v>
      </c>
      <c r="BH15" s="130">
        <f>-'5C1U_AcadianaRen'!AX15</f>
        <v>0</v>
      </c>
      <c r="BI15" s="130">
        <f>-'5C1V_LafRen'!AX15</f>
        <v>0</v>
      </c>
      <c r="BJ15" s="130">
        <f>-'5C1W_Willow'!AX15</f>
        <v>0</v>
      </c>
      <c r="BK15" s="130">
        <f>-'5C1Y_GEOPrep'!AX15</f>
        <v>0</v>
      </c>
      <c r="BL15" s="130">
        <f>-'5C1Z_LincolnPrep'!AX15</f>
        <v>0</v>
      </c>
      <c r="BM15" s="130">
        <f>-'5C1AE_NobleMinds'!AX15</f>
        <v>0</v>
      </c>
      <c r="BN15" s="130">
        <f>-'5C1AF_JCFA-Laf'!AX15</f>
        <v>0</v>
      </c>
      <c r="BO15" s="130">
        <f>-'5C1AG_Collegiate'!AX15</f>
        <v>0</v>
      </c>
      <c r="BP15" s="130">
        <f>-'5C1AI_Harmony'!$AX15</f>
        <v>0</v>
      </c>
      <c r="BQ15" s="130">
        <f>-'5C1AJ_Athlos'!$AX15</f>
        <v>0</v>
      </c>
      <c r="BR15" s="130">
        <f>-'5C1AK_NxtGen'!$AX15</f>
        <v>0</v>
      </c>
      <c r="BS15" s="130">
        <f>-'5C1AL_RedRiver'!$AX15</f>
        <v>0</v>
      </c>
      <c r="BT15" s="130">
        <f>-'5C1AM_Williams'!$AX15</f>
        <v>0</v>
      </c>
      <c r="BU15" s="130">
        <f>-'5C1AN_StLandry'!$AX15</f>
        <v>0</v>
      </c>
      <c r="BV15" s="130">
        <f>-'5C2_LAVCA'!AY15</f>
        <v>246</v>
      </c>
      <c r="BW15" s="130">
        <f>-'5C3_UnvView'!AY15</f>
        <v>-120</v>
      </c>
      <c r="BX15" s="130">
        <f t="shared" si="51"/>
        <v>126</v>
      </c>
      <c r="BY15" s="408">
        <f t="shared" si="52"/>
        <v>14529889</v>
      </c>
    </row>
    <row r="16" spans="1:77" s="31" customFormat="1" ht="15.75" customHeight="1" x14ac:dyDescent="0.2">
      <c r="A16" s="395">
        <v>10</v>
      </c>
      <c r="B16" s="396" t="s">
        <v>14</v>
      </c>
      <c r="C16" s="397">
        <f>'2_State Distrib and Adjs'!BA16</f>
        <v>10277808</v>
      </c>
      <c r="D16" s="397">
        <f>-'5A3_OJJ'!S16</f>
        <v>-5305</v>
      </c>
      <c r="E16" s="397"/>
      <c r="F16" s="397">
        <f>-'5C1A_Madison'!AS16</f>
        <v>0</v>
      </c>
      <c r="G16" s="397">
        <f>-'5C1B_DArbonne'!AS16</f>
        <v>1318</v>
      </c>
      <c r="H16" s="397">
        <f>-'5C1C_IntlHigh'!AS16</f>
        <v>0</v>
      </c>
      <c r="I16" s="397">
        <f>-'5C1D_NOMMA'!AS16</f>
        <v>0</v>
      </c>
      <c r="J16" s="397">
        <f>-'5C1E_LFNO'!AS16</f>
        <v>0</v>
      </c>
      <c r="K16" s="397">
        <f>-'5C1F_LCCharter'!AS16</f>
        <v>-656079</v>
      </c>
      <c r="L16" s="397">
        <f>-'5C1G_JSClark'!AS16</f>
        <v>0</v>
      </c>
      <c r="M16" s="397">
        <f>-'5C1H_Southwest'!AS16</f>
        <v>-407805</v>
      </c>
      <c r="N16" s="397">
        <f>-'5C1I_LAKey'!AS16</f>
        <v>0</v>
      </c>
      <c r="O16" s="397">
        <f>-'5C1J_JCFAEast'!AS16</f>
        <v>0</v>
      </c>
      <c r="P16" s="397">
        <f>-'5C1M_GEOMidCity'!AS16</f>
        <v>0</v>
      </c>
      <c r="Q16" s="397">
        <f>-'5C1N_Delta'!AS16</f>
        <v>0</v>
      </c>
      <c r="R16" s="397">
        <f>-'5C1O_Impact'!AS16</f>
        <v>0</v>
      </c>
      <c r="S16" s="397">
        <f>-'5C1Q_Advantage'!AS16</f>
        <v>0</v>
      </c>
      <c r="T16" s="397">
        <f>-'5C1R_Iberville'!AS16</f>
        <v>-1826</v>
      </c>
      <c r="U16" s="397">
        <f>-'5C1S_LCColPrep'!AS16</f>
        <v>-398333</v>
      </c>
      <c r="V16" s="397">
        <f>-'5C1T_Northeast'!AS16</f>
        <v>0</v>
      </c>
      <c r="W16" s="397">
        <f>-'5C1U_AcadianaRen'!AS16</f>
        <v>-16766</v>
      </c>
      <c r="X16" s="397">
        <f>-'5C1V_LafRen'!AS16</f>
        <v>-778</v>
      </c>
      <c r="Y16" s="397">
        <f>-'5C1W_Willow'!AS16</f>
        <v>0</v>
      </c>
      <c r="Z16" s="397">
        <f>-'5C1Y_GEOPrep'!AS16</f>
        <v>0</v>
      </c>
      <c r="AA16" s="397">
        <f>-'5C1Z_LincolnPrep'!AS16</f>
        <v>0</v>
      </c>
      <c r="AB16" s="397">
        <f>-'5C1AE_NobleMinds'!$AS16</f>
        <v>0</v>
      </c>
      <c r="AC16" s="397">
        <f>-'5C1AF_JCFA-Laf'!$AS16</f>
        <v>0</v>
      </c>
      <c r="AD16" s="397">
        <f>-'5C1AG_Collegiate'!$AS16</f>
        <v>0</v>
      </c>
      <c r="AE16" s="686">
        <f>-'5C1AI_Harmony'!$AS16</f>
        <v>0</v>
      </c>
      <c r="AF16" s="686">
        <f>-'5C1AJ_Athlos'!$AS16</f>
        <v>0</v>
      </c>
      <c r="AG16" s="925">
        <f>-'5C1AK_NxtGen'!$AS16</f>
        <v>0</v>
      </c>
      <c r="AH16" s="925">
        <f>-'5C1AL_RedRiver'!$AS16</f>
        <v>0</v>
      </c>
      <c r="AI16" s="1492">
        <f>-'5C1AM_Williams'!$AS16</f>
        <v>0</v>
      </c>
      <c r="AJ16" s="1492">
        <f>-'5C1AN_StLandry'!$AS16</f>
        <v>0</v>
      </c>
      <c r="AK16" s="397">
        <f>-'5C2_LAVCA'!AT16</f>
        <v>-45796</v>
      </c>
      <c r="AL16" s="397">
        <f>-'5C3_UnvView'!AT16</f>
        <v>-13721</v>
      </c>
      <c r="AM16" s="398">
        <f t="shared" si="49"/>
        <v>-1545091</v>
      </c>
      <c r="AN16" s="399">
        <f t="shared" si="50"/>
        <v>8732717</v>
      </c>
      <c r="AO16" s="397"/>
      <c r="AP16" s="397"/>
      <c r="AQ16" s="397">
        <f>-'5C1A_Madison'!AX16</f>
        <v>0</v>
      </c>
      <c r="AR16" s="397">
        <f>-'5C1B_DArbonne'!AX16</f>
        <v>20</v>
      </c>
      <c r="AS16" s="397">
        <f>-'5C1C_IntlHigh'!AX16</f>
        <v>0</v>
      </c>
      <c r="AT16" s="397">
        <f>-'5C1D_NOMMA'!AX16</f>
        <v>0</v>
      </c>
      <c r="AU16" s="397">
        <f>-'5C1E_LFNO'!AX16</f>
        <v>0</v>
      </c>
      <c r="AV16" s="397">
        <f>-'5C1F_LCCharter'!AX16</f>
        <v>-1184</v>
      </c>
      <c r="AW16" s="397">
        <f>-'5C1G_JSClark'!AX16</f>
        <v>0</v>
      </c>
      <c r="AX16" s="397">
        <f>-'5C1H_Southwest'!AX16</f>
        <v>-1922</v>
      </c>
      <c r="AY16" s="397">
        <f>-'5C1I_LAKey'!AX16</f>
        <v>0</v>
      </c>
      <c r="AZ16" s="397">
        <f>-'5C1J_JCFAEast'!AX16</f>
        <v>0</v>
      </c>
      <c r="BA16" s="397">
        <f>-'5C1M_GEOMidCity'!AX16</f>
        <v>0</v>
      </c>
      <c r="BB16" s="397">
        <f>-'5C1N_Delta'!AX16</f>
        <v>0</v>
      </c>
      <c r="BC16" s="397">
        <f>-'5C1O_Impact'!AX16</f>
        <v>0</v>
      </c>
      <c r="BD16" s="397">
        <f>-'5C1Q_Advantage'!AX16</f>
        <v>0</v>
      </c>
      <c r="BE16" s="397">
        <f>-'5C1R_Iberville'!AX16</f>
        <v>-12</v>
      </c>
      <c r="BF16" s="397">
        <f>-'5C1S_LCColPrep'!AX16</f>
        <v>-678</v>
      </c>
      <c r="BG16" s="397">
        <f>-'5C1T_Northeast'!AX16</f>
        <v>0</v>
      </c>
      <c r="BH16" s="397">
        <f>-'5C1U_AcadianaRen'!AX16</f>
        <v>-168</v>
      </c>
      <c r="BI16" s="397">
        <f>-'5C1V_LafRen'!AX16</f>
        <v>-1</v>
      </c>
      <c r="BJ16" s="397">
        <f>-'5C1W_Willow'!AX16</f>
        <v>0</v>
      </c>
      <c r="BK16" s="397">
        <f>-'5C1Y_GEOPrep'!AX16</f>
        <v>0</v>
      </c>
      <c r="BL16" s="397">
        <f>-'5C1Z_LincolnPrep'!AX16</f>
        <v>0</v>
      </c>
      <c r="BM16" s="397">
        <f>-'5C1AE_NobleMinds'!AX16</f>
        <v>0</v>
      </c>
      <c r="BN16" s="397">
        <f>-'5C1AF_JCFA-Laf'!AX16</f>
        <v>0</v>
      </c>
      <c r="BO16" s="397">
        <f>-'5C1AG_Collegiate'!AX16</f>
        <v>0</v>
      </c>
      <c r="BP16" s="686">
        <f>-'5C1AI_Harmony'!$AX16</f>
        <v>0</v>
      </c>
      <c r="BQ16" s="686">
        <f>-'5C1AJ_Athlos'!$AX16</f>
        <v>0</v>
      </c>
      <c r="BR16" s="925">
        <f>-'5C1AK_NxtGen'!$AX16</f>
        <v>0</v>
      </c>
      <c r="BS16" s="925">
        <f>-'5C1AL_RedRiver'!$AX16</f>
        <v>0</v>
      </c>
      <c r="BT16" s="1492">
        <f>-'5C1AM_Williams'!$AX16</f>
        <v>0</v>
      </c>
      <c r="BU16" s="1492">
        <f>-'5C1AN_StLandry'!$AX16</f>
        <v>0</v>
      </c>
      <c r="BV16" s="397">
        <f>-'5C2_LAVCA'!AY16</f>
        <v>-150</v>
      </c>
      <c r="BW16" s="397">
        <f>-'5C3_UnvView'!AY16</f>
        <v>356</v>
      </c>
      <c r="BX16" s="397">
        <f t="shared" si="51"/>
        <v>-3739</v>
      </c>
      <c r="BY16" s="399">
        <f t="shared" si="52"/>
        <v>8728978</v>
      </c>
    </row>
    <row r="17" spans="1:77" s="31" customFormat="1" ht="15.75" customHeight="1" x14ac:dyDescent="0.2">
      <c r="A17" s="405">
        <v>11</v>
      </c>
      <c r="B17" s="406" t="s">
        <v>15</v>
      </c>
      <c r="C17" s="130">
        <f>'2_State Distrib and Adjs'!BA17</f>
        <v>961870</v>
      </c>
      <c r="D17" s="130">
        <f>-'5A3_OJJ'!S17</f>
        <v>0</v>
      </c>
      <c r="E17" s="130"/>
      <c r="F17" s="130">
        <f>-'5C1A_Madison'!AS17</f>
        <v>0</v>
      </c>
      <c r="G17" s="130">
        <f>-'5C1B_DArbonne'!AS17</f>
        <v>0</v>
      </c>
      <c r="H17" s="130">
        <f>-'5C1C_IntlHigh'!AS17</f>
        <v>0</v>
      </c>
      <c r="I17" s="130">
        <f>-'5C1D_NOMMA'!AS17</f>
        <v>0</v>
      </c>
      <c r="J17" s="130">
        <f>-'5C1E_LFNO'!AS17</f>
        <v>0</v>
      </c>
      <c r="K17" s="130">
        <f>-'5C1F_LCCharter'!AS17</f>
        <v>0</v>
      </c>
      <c r="L17" s="130">
        <f>-'5C1G_JSClark'!AS17</f>
        <v>0</v>
      </c>
      <c r="M17" s="130">
        <f>-'5C1H_Southwest'!AS17</f>
        <v>0</v>
      </c>
      <c r="N17" s="130">
        <f>-'5C1I_LAKey'!AS17</f>
        <v>0</v>
      </c>
      <c r="O17" s="130">
        <f>-'5C1J_JCFAEast'!AS17</f>
        <v>0</v>
      </c>
      <c r="P17" s="130">
        <f>-'5C1M_GEOMidCity'!AS17</f>
        <v>0</v>
      </c>
      <c r="Q17" s="130">
        <f>-'5C1N_Delta'!AS17</f>
        <v>0</v>
      </c>
      <c r="R17" s="130">
        <f>-'5C1O_Impact'!AS17</f>
        <v>0</v>
      </c>
      <c r="S17" s="130">
        <f>-'5C1Q_Advantage'!AS17</f>
        <v>0</v>
      </c>
      <c r="T17" s="130">
        <f>-'5C1R_Iberville'!AS17</f>
        <v>0</v>
      </c>
      <c r="U17" s="130">
        <f>-'5C1S_LCColPrep'!AS17</f>
        <v>0</v>
      </c>
      <c r="V17" s="130">
        <f>-'5C1T_Northeast'!AS17</f>
        <v>0</v>
      </c>
      <c r="W17" s="130">
        <f>-'5C1U_AcadianaRen'!AS17</f>
        <v>0</v>
      </c>
      <c r="X17" s="130">
        <f>-'5C1V_LafRen'!AS17</f>
        <v>0</v>
      </c>
      <c r="Y17" s="130">
        <f>-'5C1W_Willow'!AS17</f>
        <v>0</v>
      </c>
      <c r="Z17" s="130">
        <f>-'5C1Y_GEOPrep'!AS17</f>
        <v>0</v>
      </c>
      <c r="AA17" s="130">
        <f>-'5C1Z_LincolnPrep'!AS17</f>
        <v>0</v>
      </c>
      <c r="AB17" s="130">
        <f>-'5C1AE_NobleMinds'!$AS17</f>
        <v>0</v>
      </c>
      <c r="AC17" s="130">
        <f>-'5C1AF_JCFA-Laf'!$AS17</f>
        <v>0</v>
      </c>
      <c r="AD17" s="130">
        <f>-'5C1AG_Collegiate'!$AS17</f>
        <v>0</v>
      </c>
      <c r="AE17" s="130">
        <f>-'5C1AI_Harmony'!$AS17</f>
        <v>0</v>
      </c>
      <c r="AF17" s="130">
        <f>-'5C1AJ_Athlos'!$AS17</f>
        <v>0</v>
      </c>
      <c r="AG17" s="130">
        <f>-'5C1AK_NxtGen'!$AS17</f>
        <v>0</v>
      </c>
      <c r="AH17" s="130">
        <f>-'5C1AL_RedRiver'!$AS17</f>
        <v>0</v>
      </c>
      <c r="AI17" s="130">
        <f>-'5C1AM_Williams'!$AS17</f>
        <v>0</v>
      </c>
      <c r="AJ17" s="130">
        <f>-'5C1AN_StLandry'!$AS17</f>
        <v>0</v>
      </c>
      <c r="AK17" s="130">
        <f>-'5C2_LAVCA'!AT17</f>
        <v>0</v>
      </c>
      <c r="AL17" s="130">
        <f>-'5C3_UnvView'!AT17</f>
        <v>-4514</v>
      </c>
      <c r="AM17" s="407">
        <f t="shared" si="49"/>
        <v>-4514</v>
      </c>
      <c r="AN17" s="408">
        <f t="shared" si="50"/>
        <v>957356</v>
      </c>
      <c r="AO17" s="130"/>
      <c r="AP17" s="130"/>
      <c r="AQ17" s="130">
        <f>-'5C1A_Madison'!AX17</f>
        <v>0</v>
      </c>
      <c r="AR17" s="130">
        <f>-'5C1B_DArbonne'!AX17</f>
        <v>0</v>
      </c>
      <c r="AS17" s="130">
        <f>-'5C1C_IntlHigh'!AX17</f>
        <v>0</v>
      </c>
      <c r="AT17" s="130">
        <f>-'5C1D_NOMMA'!AX17</f>
        <v>0</v>
      </c>
      <c r="AU17" s="130">
        <f>-'5C1E_LFNO'!AX17</f>
        <v>0</v>
      </c>
      <c r="AV17" s="130">
        <f>-'5C1F_LCCharter'!AX17</f>
        <v>0</v>
      </c>
      <c r="AW17" s="130">
        <f>-'5C1G_JSClark'!AX17</f>
        <v>0</v>
      </c>
      <c r="AX17" s="130">
        <f>-'5C1H_Southwest'!AX17</f>
        <v>0</v>
      </c>
      <c r="AY17" s="130">
        <f>-'5C1I_LAKey'!AX17</f>
        <v>0</v>
      </c>
      <c r="AZ17" s="130">
        <f>-'5C1J_JCFAEast'!AX17</f>
        <v>0</v>
      </c>
      <c r="BA17" s="130">
        <f>-'5C1M_GEOMidCity'!AX17</f>
        <v>0</v>
      </c>
      <c r="BB17" s="130">
        <f>-'5C1N_Delta'!AX17</f>
        <v>0</v>
      </c>
      <c r="BC17" s="130">
        <f>-'5C1O_Impact'!AX17</f>
        <v>0</v>
      </c>
      <c r="BD17" s="130">
        <f>-'5C1Q_Advantage'!AX17</f>
        <v>0</v>
      </c>
      <c r="BE17" s="130">
        <f>-'5C1R_Iberville'!AX17</f>
        <v>0</v>
      </c>
      <c r="BF17" s="130">
        <f>-'5C1S_LCColPrep'!AX17</f>
        <v>0</v>
      </c>
      <c r="BG17" s="130">
        <f>-'5C1T_Northeast'!AX17</f>
        <v>0</v>
      </c>
      <c r="BH17" s="130">
        <f>-'5C1U_AcadianaRen'!AX17</f>
        <v>0</v>
      </c>
      <c r="BI17" s="130">
        <f>-'5C1V_LafRen'!AX17</f>
        <v>0</v>
      </c>
      <c r="BJ17" s="130">
        <f>-'5C1W_Willow'!AX17</f>
        <v>0</v>
      </c>
      <c r="BK17" s="130">
        <f>-'5C1Y_GEOPrep'!AX17</f>
        <v>0</v>
      </c>
      <c r="BL17" s="130">
        <f>-'5C1Z_LincolnPrep'!AX17</f>
        <v>0</v>
      </c>
      <c r="BM17" s="130">
        <f>-'5C1AE_NobleMinds'!AX17</f>
        <v>0</v>
      </c>
      <c r="BN17" s="130">
        <f>-'5C1AF_JCFA-Laf'!AX17</f>
        <v>0</v>
      </c>
      <c r="BO17" s="130">
        <f>-'5C1AG_Collegiate'!AX17</f>
        <v>0</v>
      </c>
      <c r="BP17" s="130">
        <f>-'5C1AI_Harmony'!$AX17</f>
        <v>0</v>
      </c>
      <c r="BQ17" s="130">
        <f>-'5C1AJ_Athlos'!$AX17</f>
        <v>0</v>
      </c>
      <c r="BR17" s="130">
        <f>-'5C1AK_NxtGen'!$AX17</f>
        <v>0</v>
      </c>
      <c r="BS17" s="130">
        <f>-'5C1AL_RedRiver'!$AX17</f>
        <v>0</v>
      </c>
      <c r="BT17" s="130">
        <f>-'5C1AM_Williams'!$AX17</f>
        <v>0</v>
      </c>
      <c r="BU17" s="130">
        <f>-'5C1AN_StLandry'!$AX17</f>
        <v>0</v>
      </c>
      <c r="BV17" s="130">
        <f>-'5C2_LAVCA'!AY17</f>
        <v>0</v>
      </c>
      <c r="BW17" s="130">
        <f>-'5C3_UnvView'!AY17</f>
        <v>-15</v>
      </c>
      <c r="BX17" s="130">
        <f t="shared" si="51"/>
        <v>-15</v>
      </c>
      <c r="BY17" s="408">
        <f t="shared" si="52"/>
        <v>957341</v>
      </c>
    </row>
    <row r="18" spans="1:77" s="31" customFormat="1" ht="15.75" customHeight="1" x14ac:dyDescent="0.2">
      <c r="A18" s="405">
        <v>12</v>
      </c>
      <c r="B18" s="406" t="s">
        <v>16</v>
      </c>
      <c r="C18" s="130">
        <f>'2_State Distrib and Adjs'!BA18</f>
        <v>289389</v>
      </c>
      <c r="D18" s="130">
        <f>-'5A3_OJJ'!S18</f>
        <v>0</v>
      </c>
      <c r="E18" s="130"/>
      <c r="F18" s="130">
        <f>-'5C1A_Madison'!AS18</f>
        <v>0</v>
      </c>
      <c r="G18" s="130">
        <f>-'5C1B_DArbonne'!AS18</f>
        <v>0</v>
      </c>
      <c r="H18" s="130">
        <f>-'5C1C_IntlHigh'!AS18</f>
        <v>0</v>
      </c>
      <c r="I18" s="130">
        <f>-'5C1D_NOMMA'!AS18</f>
        <v>0</v>
      </c>
      <c r="J18" s="130">
        <f>-'5C1E_LFNO'!AS18</f>
        <v>0</v>
      </c>
      <c r="K18" s="130">
        <f>-'5C1F_LCCharter'!AS18</f>
        <v>-14863</v>
      </c>
      <c r="L18" s="130">
        <f>-'5C1G_JSClark'!AS18</f>
        <v>0</v>
      </c>
      <c r="M18" s="130">
        <f>-'5C1H_Southwest'!AS18</f>
        <v>0</v>
      </c>
      <c r="N18" s="130">
        <f>-'5C1I_LAKey'!AS18</f>
        <v>0</v>
      </c>
      <c r="O18" s="130">
        <f>-'5C1J_JCFAEast'!AS18</f>
        <v>0</v>
      </c>
      <c r="P18" s="130">
        <f>-'5C1M_GEOMidCity'!AS18</f>
        <v>0</v>
      </c>
      <c r="Q18" s="130">
        <f>-'5C1N_Delta'!AS18</f>
        <v>0</v>
      </c>
      <c r="R18" s="130">
        <f>-'5C1O_Impact'!AS18</f>
        <v>0</v>
      </c>
      <c r="S18" s="130">
        <f>-'5C1Q_Advantage'!AS18</f>
        <v>0</v>
      </c>
      <c r="T18" s="130">
        <f>-'5C1R_Iberville'!AS18</f>
        <v>0</v>
      </c>
      <c r="U18" s="130">
        <f>-'5C1S_LCColPrep'!AS18</f>
        <v>0</v>
      </c>
      <c r="V18" s="130">
        <f>-'5C1T_Northeast'!AS18</f>
        <v>0</v>
      </c>
      <c r="W18" s="130">
        <f>-'5C1U_AcadianaRen'!AS18</f>
        <v>0</v>
      </c>
      <c r="X18" s="130">
        <f>-'5C1V_LafRen'!AS18</f>
        <v>0</v>
      </c>
      <c r="Y18" s="130">
        <f>-'5C1W_Willow'!AS18</f>
        <v>0</v>
      </c>
      <c r="Z18" s="130">
        <f>-'5C1Y_GEOPrep'!AS18</f>
        <v>0</v>
      </c>
      <c r="AA18" s="130">
        <f>-'5C1Z_LincolnPrep'!AS18</f>
        <v>0</v>
      </c>
      <c r="AB18" s="130">
        <f>-'5C1AE_NobleMinds'!$AS18</f>
        <v>0</v>
      </c>
      <c r="AC18" s="130">
        <f>-'5C1AF_JCFA-Laf'!$AS18</f>
        <v>0</v>
      </c>
      <c r="AD18" s="130">
        <f>-'5C1AG_Collegiate'!$AS18</f>
        <v>0</v>
      </c>
      <c r="AE18" s="130">
        <f>-'5C1AI_Harmony'!$AS18</f>
        <v>0</v>
      </c>
      <c r="AF18" s="130">
        <f>-'5C1AJ_Athlos'!$AS18</f>
        <v>0</v>
      </c>
      <c r="AG18" s="130">
        <f>-'5C1AK_NxtGen'!$AS18</f>
        <v>0</v>
      </c>
      <c r="AH18" s="130">
        <f>-'5C1AL_RedRiver'!$AS18</f>
        <v>0</v>
      </c>
      <c r="AI18" s="130">
        <f>-'5C1AM_Williams'!$AS18</f>
        <v>0</v>
      </c>
      <c r="AJ18" s="130">
        <f>-'5C1AN_StLandry'!$AS18</f>
        <v>0</v>
      </c>
      <c r="AK18" s="130">
        <f>-'5C2_LAVCA'!AT18</f>
        <v>-8360</v>
      </c>
      <c r="AL18" s="130">
        <f>-'5C3_UnvView'!AT18</f>
        <v>2110</v>
      </c>
      <c r="AM18" s="407">
        <f t="shared" si="49"/>
        <v>-21113</v>
      </c>
      <c r="AN18" s="408">
        <f t="shared" si="50"/>
        <v>268276</v>
      </c>
      <c r="AO18" s="130"/>
      <c r="AP18" s="130"/>
      <c r="AQ18" s="130">
        <f>-'5C1A_Madison'!AX18</f>
        <v>0</v>
      </c>
      <c r="AR18" s="130">
        <f>-'5C1B_DArbonne'!AX18</f>
        <v>0</v>
      </c>
      <c r="AS18" s="130">
        <f>-'5C1C_IntlHigh'!AX18</f>
        <v>0</v>
      </c>
      <c r="AT18" s="130">
        <f>-'5C1D_NOMMA'!AX18</f>
        <v>0</v>
      </c>
      <c r="AU18" s="130">
        <f>-'5C1E_LFNO'!AX18</f>
        <v>0</v>
      </c>
      <c r="AV18" s="130">
        <f>-'5C1F_LCCharter'!AX18</f>
        <v>-149</v>
      </c>
      <c r="AW18" s="130">
        <f>-'5C1G_JSClark'!AX18</f>
        <v>0</v>
      </c>
      <c r="AX18" s="130">
        <f>-'5C1H_Southwest'!AX18</f>
        <v>0</v>
      </c>
      <c r="AY18" s="130">
        <f>-'5C1I_LAKey'!AX18</f>
        <v>0</v>
      </c>
      <c r="AZ18" s="130">
        <f>-'5C1J_JCFAEast'!AX18</f>
        <v>0</v>
      </c>
      <c r="BA18" s="130">
        <f>-'5C1M_GEOMidCity'!AX18</f>
        <v>0</v>
      </c>
      <c r="BB18" s="130">
        <f>-'5C1N_Delta'!AX18</f>
        <v>0</v>
      </c>
      <c r="BC18" s="130">
        <f>-'5C1O_Impact'!AX18</f>
        <v>0</v>
      </c>
      <c r="BD18" s="130">
        <f>-'5C1Q_Advantage'!AX18</f>
        <v>0</v>
      </c>
      <c r="BE18" s="130">
        <f>-'5C1R_Iberville'!AX18</f>
        <v>0</v>
      </c>
      <c r="BF18" s="130">
        <f>-'5C1S_LCColPrep'!AX18</f>
        <v>0</v>
      </c>
      <c r="BG18" s="130">
        <f>-'5C1T_Northeast'!AX18</f>
        <v>0</v>
      </c>
      <c r="BH18" s="130">
        <f>-'5C1U_AcadianaRen'!AX18</f>
        <v>0</v>
      </c>
      <c r="BI18" s="130">
        <f>-'5C1V_LafRen'!AX18</f>
        <v>0</v>
      </c>
      <c r="BJ18" s="130">
        <f>-'5C1W_Willow'!AX18</f>
        <v>0</v>
      </c>
      <c r="BK18" s="130">
        <f>-'5C1Y_GEOPrep'!AX18</f>
        <v>0</v>
      </c>
      <c r="BL18" s="130">
        <f>-'5C1Z_LincolnPrep'!AX18</f>
        <v>0</v>
      </c>
      <c r="BM18" s="130">
        <f>-'5C1AE_NobleMinds'!AX18</f>
        <v>0</v>
      </c>
      <c r="BN18" s="130">
        <f>-'5C1AF_JCFA-Laf'!AX18</f>
        <v>0</v>
      </c>
      <c r="BO18" s="130">
        <f>-'5C1AG_Collegiate'!AX18</f>
        <v>0</v>
      </c>
      <c r="BP18" s="130">
        <f>-'5C1AI_Harmony'!$AX18</f>
        <v>0</v>
      </c>
      <c r="BQ18" s="130">
        <f>-'5C1AJ_Athlos'!$AX18</f>
        <v>0</v>
      </c>
      <c r="BR18" s="130">
        <f>-'5C1AK_NxtGen'!$AX18</f>
        <v>0</v>
      </c>
      <c r="BS18" s="130">
        <f>-'5C1AL_RedRiver'!$AX18</f>
        <v>0</v>
      </c>
      <c r="BT18" s="130">
        <f>-'5C1AM_Williams'!$AX18</f>
        <v>0</v>
      </c>
      <c r="BU18" s="130">
        <f>-'5C1AN_StLandry'!$AX18</f>
        <v>0</v>
      </c>
      <c r="BV18" s="130">
        <f>-'5C2_LAVCA'!AY18</f>
        <v>-84</v>
      </c>
      <c r="BW18" s="130">
        <f>-'5C3_UnvView'!AY18</f>
        <v>32</v>
      </c>
      <c r="BX18" s="130">
        <f t="shared" si="51"/>
        <v>-201</v>
      </c>
      <c r="BY18" s="408">
        <f t="shared" si="52"/>
        <v>268075</v>
      </c>
    </row>
    <row r="19" spans="1:77" s="31" customFormat="1" ht="15.75" customHeight="1" x14ac:dyDescent="0.2">
      <c r="A19" s="405">
        <v>13</v>
      </c>
      <c r="B19" s="406" t="s">
        <v>17</v>
      </c>
      <c r="C19" s="130">
        <f>'2_State Distrib and Adjs'!BA19</f>
        <v>610558</v>
      </c>
      <c r="D19" s="130">
        <f>-'5A3_OJJ'!S19</f>
        <v>0</v>
      </c>
      <c r="E19" s="130"/>
      <c r="F19" s="130">
        <f>-'5C1A_Madison'!AS19</f>
        <v>0</v>
      </c>
      <c r="G19" s="130">
        <f>-'5C1B_DArbonne'!AS19</f>
        <v>0</v>
      </c>
      <c r="H19" s="130">
        <f>-'5C1C_IntlHigh'!AS19</f>
        <v>0</v>
      </c>
      <c r="I19" s="130">
        <f>-'5C1D_NOMMA'!AS19</f>
        <v>0</v>
      </c>
      <c r="J19" s="130">
        <f>-'5C1E_LFNO'!AS19</f>
        <v>0</v>
      </c>
      <c r="K19" s="130">
        <f>-'5C1F_LCCharter'!AS19</f>
        <v>0</v>
      </c>
      <c r="L19" s="130">
        <f>-'5C1G_JSClark'!AS19</f>
        <v>0</v>
      </c>
      <c r="M19" s="130">
        <f>-'5C1H_Southwest'!AS19</f>
        <v>0</v>
      </c>
      <c r="N19" s="130">
        <f>-'5C1I_LAKey'!AS19</f>
        <v>0</v>
      </c>
      <c r="O19" s="130">
        <f>-'5C1J_JCFAEast'!AS19</f>
        <v>0</v>
      </c>
      <c r="P19" s="130">
        <f>-'5C1M_GEOMidCity'!AS19</f>
        <v>0</v>
      </c>
      <c r="Q19" s="130">
        <f>-'5C1N_Delta'!AS19</f>
        <v>-41313</v>
      </c>
      <c r="R19" s="130">
        <f>-'5C1O_Impact'!AS19</f>
        <v>0</v>
      </c>
      <c r="S19" s="130">
        <f>-'5C1Q_Advantage'!AS19</f>
        <v>0</v>
      </c>
      <c r="T19" s="130">
        <f>-'5C1R_Iberville'!AS19</f>
        <v>0</v>
      </c>
      <c r="U19" s="130">
        <f>-'5C1S_LCColPrep'!AS19</f>
        <v>0</v>
      </c>
      <c r="V19" s="130">
        <f>-'5C1T_Northeast'!AS19</f>
        <v>0</v>
      </c>
      <c r="W19" s="130">
        <f>-'5C1U_AcadianaRen'!AS19</f>
        <v>0</v>
      </c>
      <c r="X19" s="130">
        <f>-'5C1V_LafRen'!AS19</f>
        <v>0</v>
      </c>
      <c r="Y19" s="130">
        <f>-'5C1W_Willow'!AS19</f>
        <v>0</v>
      </c>
      <c r="Z19" s="130">
        <f>-'5C1Y_GEOPrep'!AS19</f>
        <v>0</v>
      </c>
      <c r="AA19" s="130">
        <f>-'5C1Z_LincolnPrep'!AS19</f>
        <v>0</v>
      </c>
      <c r="AB19" s="130">
        <f>-'5C1AE_NobleMinds'!$AS19</f>
        <v>0</v>
      </c>
      <c r="AC19" s="130">
        <f>-'5C1AF_JCFA-Laf'!$AS19</f>
        <v>0</v>
      </c>
      <c r="AD19" s="130">
        <f>-'5C1AG_Collegiate'!$AS19</f>
        <v>0</v>
      </c>
      <c r="AE19" s="130">
        <f>-'5C1AI_Harmony'!$AS19</f>
        <v>0</v>
      </c>
      <c r="AF19" s="130">
        <f>-'5C1AJ_Athlos'!$AS19</f>
        <v>0</v>
      </c>
      <c r="AG19" s="130">
        <f>-'5C1AK_NxtGen'!$AS19</f>
        <v>0</v>
      </c>
      <c r="AH19" s="130">
        <f>-'5C1AL_RedRiver'!$AS19</f>
        <v>0</v>
      </c>
      <c r="AI19" s="130">
        <f>-'5C1AM_Williams'!$AS19</f>
        <v>0</v>
      </c>
      <c r="AJ19" s="130">
        <f>-'5C1AN_StLandry'!$AS19</f>
        <v>0</v>
      </c>
      <c r="AK19" s="130">
        <f>-'5C2_LAVCA'!AT19</f>
        <v>-3054</v>
      </c>
      <c r="AL19" s="130">
        <f>-'5C3_UnvView'!AT19</f>
        <v>-832</v>
      </c>
      <c r="AM19" s="407">
        <f t="shared" si="49"/>
        <v>-45199</v>
      </c>
      <c r="AN19" s="408">
        <f t="shared" si="50"/>
        <v>565359</v>
      </c>
      <c r="AO19" s="130"/>
      <c r="AP19" s="130"/>
      <c r="AQ19" s="130">
        <f>-'5C1A_Madison'!AX19</f>
        <v>0</v>
      </c>
      <c r="AR19" s="130">
        <f>-'5C1B_DArbonne'!AX19</f>
        <v>0</v>
      </c>
      <c r="AS19" s="130">
        <f>-'5C1C_IntlHigh'!AX19</f>
        <v>0</v>
      </c>
      <c r="AT19" s="130">
        <f>-'5C1D_NOMMA'!AX19</f>
        <v>0</v>
      </c>
      <c r="AU19" s="130">
        <f>-'5C1E_LFNO'!AX19</f>
        <v>0</v>
      </c>
      <c r="AV19" s="130">
        <f>-'5C1F_LCCharter'!AX19</f>
        <v>0</v>
      </c>
      <c r="AW19" s="130">
        <f>-'5C1G_JSClark'!AX19</f>
        <v>0</v>
      </c>
      <c r="AX19" s="130">
        <f>-'5C1H_Southwest'!AX19</f>
        <v>0</v>
      </c>
      <c r="AY19" s="130">
        <f>-'5C1I_LAKey'!AX19</f>
        <v>0</v>
      </c>
      <c r="AZ19" s="130">
        <f>-'5C1J_JCFAEast'!AX19</f>
        <v>0</v>
      </c>
      <c r="BA19" s="130">
        <f>-'5C1M_GEOMidCity'!AX19</f>
        <v>0</v>
      </c>
      <c r="BB19" s="130">
        <f>-'5C1N_Delta'!AX19</f>
        <v>-169</v>
      </c>
      <c r="BC19" s="130">
        <f>-'5C1O_Impact'!AX19</f>
        <v>0</v>
      </c>
      <c r="BD19" s="130">
        <f>-'5C1Q_Advantage'!AX19</f>
        <v>0</v>
      </c>
      <c r="BE19" s="130">
        <f>-'5C1R_Iberville'!AX19</f>
        <v>0</v>
      </c>
      <c r="BF19" s="130">
        <f>-'5C1S_LCColPrep'!AX19</f>
        <v>0</v>
      </c>
      <c r="BG19" s="130">
        <f>-'5C1T_Northeast'!AX19</f>
        <v>0</v>
      </c>
      <c r="BH19" s="130">
        <f>-'5C1U_AcadianaRen'!AX19</f>
        <v>0</v>
      </c>
      <c r="BI19" s="130">
        <f>-'5C1V_LafRen'!AX19</f>
        <v>0</v>
      </c>
      <c r="BJ19" s="130">
        <f>-'5C1W_Willow'!AX19</f>
        <v>0</v>
      </c>
      <c r="BK19" s="130">
        <f>-'5C1Y_GEOPrep'!AX19</f>
        <v>0</v>
      </c>
      <c r="BL19" s="130">
        <f>-'5C1Z_LincolnPrep'!AX19</f>
        <v>0</v>
      </c>
      <c r="BM19" s="130">
        <f>-'5C1AE_NobleMinds'!AX19</f>
        <v>0</v>
      </c>
      <c r="BN19" s="130">
        <f>-'5C1AF_JCFA-Laf'!AX19</f>
        <v>0</v>
      </c>
      <c r="BO19" s="130">
        <f>-'5C1AG_Collegiate'!AX19</f>
        <v>0</v>
      </c>
      <c r="BP19" s="130">
        <f>-'5C1AI_Harmony'!$AX19</f>
        <v>0</v>
      </c>
      <c r="BQ19" s="130">
        <f>-'5C1AJ_Athlos'!$AX19</f>
        <v>0</v>
      </c>
      <c r="BR19" s="130">
        <f>-'5C1AK_NxtGen'!$AX19</f>
        <v>0</v>
      </c>
      <c r="BS19" s="130">
        <f>-'5C1AL_RedRiver'!$AX19</f>
        <v>0</v>
      </c>
      <c r="BT19" s="130">
        <f>-'5C1AM_Williams'!$AX19</f>
        <v>0</v>
      </c>
      <c r="BU19" s="130">
        <f>-'5C1AN_StLandry'!$AX19</f>
        <v>0</v>
      </c>
      <c r="BV19" s="130">
        <f>-'5C2_LAVCA'!AY19</f>
        <v>-18</v>
      </c>
      <c r="BW19" s="130">
        <f>-'5C3_UnvView'!AY19</f>
        <v>14</v>
      </c>
      <c r="BX19" s="130">
        <f t="shared" si="51"/>
        <v>-173</v>
      </c>
      <c r="BY19" s="408">
        <f t="shared" si="52"/>
        <v>565186</v>
      </c>
    </row>
    <row r="20" spans="1:77" s="31" customFormat="1" ht="15.75" customHeight="1" x14ac:dyDescent="0.2">
      <c r="A20" s="405">
        <v>14</v>
      </c>
      <c r="B20" s="406" t="s">
        <v>18</v>
      </c>
      <c r="C20" s="130">
        <f>'2_State Distrib and Adjs'!BA20</f>
        <v>1105333</v>
      </c>
      <c r="D20" s="130">
        <f>-'5A3_OJJ'!S20</f>
        <v>0</v>
      </c>
      <c r="E20" s="130"/>
      <c r="F20" s="130">
        <f>-'5C1A_Madison'!AS20</f>
        <v>0</v>
      </c>
      <c r="G20" s="130">
        <f>-'5C1B_DArbonne'!AS20</f>
        <v>251</v>
      </c>
      <c r="H20" s="130">
        <f>-'5C1C_IntlHigh'!AS20</f>
        <v>0</v>
      </c>
      <c r="I20" s="130">
        <f>-'5C1D_NOMMA'!AS20</f>
        <v>0</v>
      </c>
      <c r="J20" s="130">
        <f>-'5C1E_LFNO'!AS20</f>
        <v>0</v>
      </c>
      <c r="K20" s="130">
        <f>-'5C1F_LCCharter'!AS20</f>
        <v>0</v>
      </c>
      <c r="L20" s="130">
        <f>-'5C1G_JSClark'!AS20</f>
        <v>0</v>
      </c>
      <c r="M20" s="130">
        <f>-'5C1H_Southwest'!AS20</f>
        <v>0</v>
      </c>
      <c r="N20" s="130">
        <f>-'5C1I_LAKey'!AS20</f>
        <v>0</v>
      </c>
      <c r="O20" s="130">
        <f>-'5C1J_JCFAEast'!AS20</f>
        <v>0</v>
      </c>
      <c r="P20" s="130">
        <f>-'5C1M_GEOMidCity'!AS20</f>
        <v>0</v>
      </c>
      <c r="Q20" s="130">
        <f>-'5C1N_Delta'!AS20</f>
        <v>0</v>
      </c>
      <c r="R20" s="130">
        <f>-'5C1O_Impact'!AS20</f>
        <v>0</v>
      </c>
      <c r="S20" s="130">
        <f>-'5C1Q_Advantage'!AS20</f>
        <v>0</v>
      </c>
      <c r="T20" s="130">
        <f>-'5C1R_Iberville'!AS20</f>
        <v>0</v>
      </c>
      <c r="U20" s="130">
        <f>-'5C1S_LCColPrep'!AS20</f>
        <v>0</v>
      </c>
      <c r="V20" s="130">
        <f>-'5C1T_Northeast'!AS20</f>
        <v>-14190</v>
      </c>
      <c r="W20" s="130">
        <f>-'5C1U_AcadianaRen'!AS20</f>
        <v>0</v>
      </c>
      <c r="X20" s="130">
        <f>-'5C1V_LafRen'!AS20</f>
        <v>0</v>
      </c>
      <c r="Y20" s="130">
        <f>-'5C1W_Willow'!AS20</f>
        <v>0</v>
      </c>
      <c r="Z20" s="130">
        <f>-'5C1Y_GEOPrep'!AS20</f>
        <v>0</v>
      </c>
      <c r="AA20" s="130">
        <f>-'5C1Z_LincolnPrep'!AS20</f>
        <v>-15620</v>
      </c>
      <c r="AB20" s="130">
        <f>-'5C1AE_NobleMinds'!$AS20</f>
        <v>0</v>
      </c>
      <c r="AC20" s="130">
        <f>-'5C1AF_JCFA-Laf'!$AS20</f>
        <v>0</v>
      </c>
      <c r="AD20" s="130">
        <f>-'5C1AG_Collegiate'!$AS20</f>
        <v>0</v>
      </c>
      <c r="AE20" s="130">
        <f>-'5C1AI_Harmony'!$AS20</f>
        <v>0</v>
      </c>
      <c r="AF20" s="130">
        <f>-'5C1AJ_Athlos'!$AS20</f>
        <v>0</v>
      </c>
      <c r="AG20" s="130">
        <f>-'5C1AK_NxtGen'!$AS20</f>
        <v>0</v>
      </c>
      <c r="AH20" s="130">
        <f>-'5C1AL_RedRiver'!$AS20</f>
        <v>0</v>
      </c>
      <c r="AI20" s="130">
        <f>-'5C1AM_Williams'!$AS20</f>
        <v>0</v>
      </c>
      <c r="AJ20" s="130">
        <f>-'5C1AN_StLandry'!$AS20</f>
        <v>0</v>
      </c>
      <c r="AK20" s="130">
        <f>-'5C2_LAVCA'!AT20</f>
        <v>-1166</v>
      </c>
      <c r="AL20" s="130">
        <f>-'5C3_UnvView'!AT20</f>
        <v>-1052</v>
      </c>
      <c r="AM20" s="407">
        <f t="shared" si="49"/>
        <v>-31777</v>
      </c>
      <c r="AN20" s="408">
        <f t="shared" si="50"/>
        <v>1073556</v>
      </c>
      <c r="AO20" s="130"/>
      <c r="AP20" s="130"/>
      <c r="AQ20" s="130">
        <f>-'5C1A_Madison'!AX20</f>
        <v>0</v>
      </c>
      <c r="AR20" s="130">
        <f>-'5C1B_DArbonne'!AX20</f>
        <v>9</v>
      </c>
      <c r="AS20" s="130">
        <f>-'5C1C_IntlHigh'!AX20</f>
        <v>0</v>
      </c>
      <c r="AT20" s="130">
        <f>-'5C1D_NOMMA'!AX20</f>
        <v>0</v>
      </c>
      <c r="AU20" s="130">
        <f>-'5C1E_LFNO'!AX20</f>
        <v>0</v>
      </c>
      <c r="AV20" s="130">
        <f>-'5C1F_LCCharter'!AX20</f>
        <v>0</v>
      </c>
      <c r="AW20" s="130">
        <f>-'5C1G_JSClark'!AX20</f>
        <v>0</v>
      </c>
      <c r="AX20" s="130">
        <f>-'5C1H_Southwest'!AX20</f>
        <v>0</v>
      </c>
      <c r="AY20" s="130">
        <f>-'5C1I_LAKey'!AX20</f>
        <v>0</v>
      </c>
      <c r="AZ20" s="130">
        <f>-'5C1J_JCFAEast'!AX20</f>
        <v>0</v>
      </c>
      <c r="BA20" s="130">
        <f>-'5C1M_GEOMidCity'!AX20</f>
        <v>0</v>
      </c>
      <c r="BB20" s="130">
        <f>-'5C1N_Delta'!AX20</f>
        <v>0</v>
      </c>
      <c r="BC20" s="130">
        <f>-'5C1O_Impact'!AX20</f>
        <v>0</v>
      </c>
      <c r="BD20" s="130">
        <f>-'5C1Q_Advantage'!AX20</f>
        <v>0</v>
      </c>
      <c r="BE20" s="130">
        <f>-'5C1R_Iberville'!AX20</f>
        <v>0</v>
      </c>
      <c r="BF20" s="130">
        <f>-'5C1S_LCColPrep'!AX20</f>
        <v>0</v>
      </c>
      <c r="BG20" s="130">
        <f>-'5C1T_Northeast'!AX20</f>
        <v>-4</v>
      </c>
      <c r="BH20" s="130">
        <f>-'5C1U_AcadianaRen'!AX20</f>
        <v>0</v>
      </c>
      <c r="BI20" s="130">
        <f>-'5C1V_LafRen'!AX20</f>
        <v>0</v>
      </c>
      <c r="BJ20" s="130">
        <f>-'5C1W_Willow'!AX20</f>
        <v>0</v>
      </c>
      <c r="BK20" s="130">
        <f>-'5C1Y_GEOPrep'!AX20</f>
        <v>0</v>
      </c>
      <c r="BL20" s="130">
        <f>-'5C1Z_LincolnPrep'!AX20</f>
        <v>12</v>
      </c>
      <c r="BM20" s="130">
        <f>-'5C1AE_NobleMinds'!AX20</f>
        <v>0</v>
      </c>
      <c r="BN20" s="130">
        <f>-'5C1AF_JCFA-Laf'!AX20</f>
        <v>0</v>
      </c>
      <c r="BO20" s="130">
        <f>-'5C1AG_Collegiate'!AX20</f>
        <v>0</v>
      </c>
      <c r="BP20" s="130">
        <f>-'5C1AI_Harmony'!$AX20</f>
        <v>0</v>
      </c>
      <c r="BQ20" s="130">
        <f>-'5C1AJ_Athlos'!$AX20</f>
        <v>0</v>
      </c>
      <c r="BR20" s="130">
        <f>-'5C1AK_NxtGen'!$AX20</f>
        <v>0</v>
      </c>
      <c r="BS20" s="130">
        <f>-'5C1AL_RedRiver'!$AX20</f>
        <v>0</v>
      </c>
      <c r="BT20" s="130">
        <f>-'5C1AM_Williams'!$AX20</f>
        <v>0</v>
      </c>
      <c r="BU20" s="130">
        <f>-'5C1AN_StLandry'!$AX20</f>
        <v>0</v>
      </c>
      <c r="BV20" s="130">
        <f>-'5C2_LAVCA'!AY20</f>
        <v>-6</v>
      </c>
      <c r="BW20" s="130">
        <f>-'5C3_UnvView'!AY20</f>
        <v>-2</v>
      </c>
      <c r="BX20" s="130">
        <f t="shared" si="51"/>
        <v>9</v>
      </c>
      <c r="BY20" s="408">
        <f t="shared" si="52"/>
        <v>1073565</v>
      </c>
    </row>
    <row r="21" spans="1:77" s="31" customFormat="1" ht="15.75" customHeight="1" x14ac:dyDescent="0.2">
      <c r="A21" s="395">
        <v>15</v>
      </c>
      <c r="B21" s="396" t="s">
        <v>19</v>
      </c>
      <c r="C21" s="397">
        <f>'2_State Distrib and Adjs'!BA21</f>
        <v>1519738</v>
      </c>
      <c r="D21" s="397">
        <f>-'5A3_OJJ'!S21</f>
        <v>-133</v>
      </c>
      <c r="E21" s="397"/>
      <c r="F21" s="397">
        <f>-'5C1A_Madison'!AS21</f>
        <v>0</v>
      </c>
      <c r="G21" s="397">
        <f>-'5C1B_DArbonne'!AS21</f>
        <v>0</v>
      </c>
      <c r="H21" s="397">
        <f>-'5C1C_IntlHigh'!AS21</f>
        <v>0</v>
      </c>
      <c r="I21" s="397">
        <f>-'5C1D_NOMMA'!AS21</f>
        <v>0</v>
      </c>
      <c r="J21" s="397">
        <f>-'5C1E_LFNO'!AS21</f>
        <v>0</v>
      </c>
      <c r="K21" s="397">
        <f>-'5C1F_LCCharter'!AS21</f>
        <v>0</v>
      </c>
      <c r="L21" s="397">
        <f>-'5C1G_JSClark'!AS21</f>
        <v>0</v>
      </c>
      <c r="M21" s="397">
        <f>-'5C1H_Southwest'!AS21</f>
        <v>0</v>
      </c>
      <c r="N21" s="397">
        <f>-'5C1I_LAKey'!AS21</f>
        <v>0</v>
      </c>
      <c r="O21" s="397">
        <f>-'5C1J_JCFAEast'!AS21</f>
        <v>0</v>
      </c>
      <c r="P21" s="397">
        <f>-'5C1M_GEOMidCity'!AS21</f>
        <v>0</v>
      </c>
      <c r="Q21" s="397">
        <f>-'5C1N_Delta'!AS21</f>
        <v>-141045</v>
      </c>
      <c r="R21" s="397">
        <f>-'5C1O_Impact'!AS21</f>
        <v>0</v>
      </c>
      <c r="S21" s="397">
        <f>-'5C1Q_Advantage'!AS21</f>
        <v>0</v>
      </c>
      <c r="T21" s="397">
        <f>-'5C1R_Iberville'!AS21</f>
        <v>0</v>
      </c>
      <c r="U21" s="397">
        <f>-'5C1S_LCColPrep'!AS21</f>
        <v>0</v>
      </c>
      <c r="V21" s="397">
        <f>-'5C1T_Northeast'!AS21</f>
        <v>0</v>
      </c>
      <c r="W21" s="397">
        <f>-'5C1U_AcadianaRen'!AS21</f>
        <v>0</v>
      </c>
      <c r="X21" s="397">
        <f>-'5C1V_LafRen'!AS21</f>
        <v>0</v>
      </c>
      <c r="Y21" s="397">
        <f>-'5C1W_Willow'!AS21</f>
        <v>0</v>
      </c>
      <c r="Z21" s="397">
        <f>-'5C1Y_GEOPrep'!AS21</f>
        <v>0</v>
      </c>
      <c r="AA21" s="397">
        <f>-'5C1Z_LincolnPrep'!AS21</f>
        <v>0</v>
      </c>
      <c r="AB21" s="397">
        <f>-'5C1AE_NobleMinds'!$AS21</f>
        <v>0</v>
      </c>
      <c r="AC21" s="397">
        <f>-'5C1AF_JCFA-Laf'!$AS21</f>
        <v>0</v>
      </c>
      <c r="AD21" s="397">
        <f>-'5C1AG_Collegiate'!$AS21</f>
        <v>0</v>
      </c>
      <c r="AE21" s="686">
        <f>-'5C1AI_Harmony'!$AS21</f>
        <v>0</v>
      </c>
      <c r="AF21" s="686">
        <f>-'5C1AJ_Athlos'!$AS21</f>
        <v>0</v>
      </c>
      <c r="AG21" s="925">
        <f>-'5C1AK_NxtGen'!$AS21</f>
        <v>0</v>
      </c>
      <c r="AH21" s="925">
        <f>-'5C1AL_RedRiver'!$AS21</f>
        <v>0</v>
      </c>
      <c r="AI21" s="1492">
        <f>-'5C1AM_Williams'!$AS21</f>
        <v>0</v>
      </c>
      <c r="AJ21" s="1492">
        <f>-'5C1AN_StLandry'!$AS21</f>
        <v>0</v>
      </c>
      <c r="AK21" s="397">
        <f>-'5C2_LAVCA'!AT21</f>
        <v>-3908</v>
      </c>
      <c r="AL21" s="397">
        <f>-'5C3_UnvView'!AT21</f>
        <v>-3249</v>
      </c>
      <c r="AM21" s="398">
        <f t="shared" si="49"/>
        <v>-148335</v>
      </c>
      <c r="AN21" s="399">
        <f t="shared" si="50"/>
        <v>1371403</v>
      </c>
      <c r="AO21" s="397"/>
      <c r="AP21" s="397"/>
      <c r="AQ21" s="397">
        <f>-'5C1A_Madison'!AX21</f>
        <v>0</v>
      </c>
      <c r="AR21" s="397">
        <f>-'5C1B_DArbonne'!AX21</f>
        <v>0</v>
      </c>
      <c r="AS21" s="397">
        <f>-'5C1C_IntlHigh'!AX21</f>
        <v>0</v>
      </c>
      <c r="AT21" s="397">
        <f>-'5C1D_NOMMA'!AX21</f>
        <v>0</v>
      </c>
      <c r="AU21" s="397">
        <f>-'5C1E_LFNO'!AX21</f>
        <v>0</v>
      </c>
      <c r="AV21" s="397">
        <f>-'5C1F_LCCharter'!AX21</f>
        <v>0</v>
      </c>
      <c r="AW21" s="397">
        <f>-'5C1G_JSClark'!AX21</f>
        <v>0</v>
      </c>
      <c r="AX21" s="397">
        <f>-'5C1H_Southwest'!AX21</f>
        <v>0</v>
      </c>
      <c r="AY21" s="397">
        <f>-'5C1I_LAKey'!AX21</f>
        <v>0</v>
      </c>
      <c r="AZ21" s="397">
        <f>-'5C1J_JCFAEast'!AX21</f>
        <v>0</v>
      </c>
      <c r="BA21" s="397">
        <f>-'5C1M_GEOMidCity'!AX21</f>
        <v>0</v>
      </c>
      <c r="BB21" s="397">
        <f>-'5C1N_Delta'!AX21</f>
        <v>-587</v>
      </c>
      <c r="BC21" s="397">
        <f>-'5C1O_Impact'!AX21</f>
        <v>0</v>
      </c>
      <c r="BD21" s="397">
        <f>-'5C1Q_Advantage'!AX21</f>
        <v>0</v>
      </c>
      <c r="BE21" s="397">
        <f>-'5C1R_Iberville'!AX21</f>
        <v>0</v>
      </c>
      <c r="BF21" s="397">
        <f>-'5C1S_LCColPrep'!AX21</f>
        <v>0</v>
      </c>
      <c r="BG21" s="397">
        <f>-'5C1T_Northeast'!AX21</f>
        <v>0</v>
      </c>
      <c r="BH21" s="397">
        <f>-'5C1U_AcadianaRen'!AX21</f>
        <v>0</v>
      </c>
      <c r="BI21" s="397">
        <f>-'5C1V_LafRen'!AX21</f>
        <v>0</v>
      </c>
      <c r="BJ21" s="397">
        <f>-'5C1W_Willow'!AX21</f>
        <v>0</v>
      </c>
      <c r="BK21" s="397">
        <f>-'5C1Y_GEOPrep'!AX21</f>
        <v>0</v>
      </c>
      <c r="BL21" s="397">
        <f>-'5C1Z_LincolnPrep'!AX21</f>
        <v>0</v>
      </c>
      <c r="BM21" s="397">
        <f>-'5C1AE_NobleMinds'!AX21</f>
        <v>0</v>
      </c>
      <c r="BN21" s="397">
        <f>-'5C1AF_JCFA-Laf'!AX21</f>
        <v>0</v>
      </c>
      <c r="BO21" s="397">
        <f>-'5C1AG_Collegiate'!AX21</f>
        <v>0</v>
      </c>
      <c r="BP21" s="686">
        <f>-'5C1AI_Harmony'!$AX21</f>
        <v>0</v>
      </c>
      <c r="BQ21" s="686">
        <f>-'5C1AJ_Athlos'!$AX21</f>
        <v>0</v>
      </c>
      <c r="BR21" s="925">
        <f>-'5C1AK_NxtGen'!$AX21</f>
        <v>0</v>
      </c>
      <c r="BS21" s="925">
        <f>-'5C1AL_RedRiver'!$AX21</f>
        <v>0</v>
      </c>
      <c r="BT21" s="1492">
        <f>-'5C1AM_Williams'!$AX21</f>
        <v>0</v>
      </c>
      <c r="BU21" s="1492">
        <f>-'5C1AN_StLandry'!$AX21</f>
        <v>0</v>
      </c>
      <c r="BV21" s="397">
        <f>-'5C2_LAVCA'!AY21</f>
        <v>-15</v>
      </c>
      <c r="BW21" s="397">
        <f>-'5C3_UnvView'!AY21</f>
        <v>-30</v>
      </c>
      <c r="BX21" s="397">
        <f t="shared" si="51"/>
        <v>-632</v>
      </c>
      <c r="BY21" s="399">
        <f t="shared" si="52"/>
        <v>1370771</v>
      </c>
    </row>
    <row r="22" spans="1:77" s="31" customFormat="1" ht="15.75" customHeight="1" x14ac:dyDescent="0.2">
      <c r="A22" s="405">
        <v>16</v>
      </c>
      <c r="B22" s="406" t="s">
        <v>20</v>
      </c>
      <c r="C22" s="130">
        <f>'2_State Distrib and Adjs'!BA22</f>
        <v>1137220</v>
      </c>
      <c r="D22" s="130">
        <f>-'5A3_OJJ'!S22</f>
        <v>-1205</v>
      </c>
      <c r="E22" s="130"/>
      <c r="F22" s="130">
        <f>-'5C1A_Madison'!AS22</f>
        <v>0</v>
      </c>
      <c r="G22" s="130">
        <f>-'5C1B_DArbonne'!AS22</f>
        <v>0</v>
      </c>
      <c r="H22" s="130">
        <f>-'5C1C_IntlHigh'!AS22</f>
        <v>0</v>
      </c>
      <c r="I22" s="130">
        <f>-'5C1D_NOMMA'!AS22</f>
        <v>0</v>
      </c>
      <c r="J22" s="130">
        <f>-'5C1E_LFNO'!AS22</f>
        <v>0</v>
      </c>
      <c r="K22" s="130">
        <f>-'5C1F_LCCharter'!AS22</f>
        <v>0</v>
      </c>
      <c r="L22" s="130">
        <f>-'5C1G_JSClark'!AS22</f>
        <v>0</v>
      </c>
      <c r="M22" s="130">
        <f>-'5C1H_Southwest'!AS22</f>
        <v>0</v>
      </c>
      <c r="N22" s="130">
        <f>-'5C1I_LAKey'!AS22</f>
        <v>0</v>
      </c>
      <c r="O22" s="130">
        <f>-'5C1J_JCFAEast'!AS22</f>
        <v>0</v>
      </c>
      <c r="P22" s="130">
        <f>-'5C1M_GEOMidCity'!AS22</f>
        <v>0</v>
      </c>
      <c r="Q22" s="130">
        <f>-'5C1N_Delta'!AS22</f>
        <v>0</v>
      </c>
      <c r="R22" s="130">
        <f>-'5C1O_Impact'!AS22</f>
        <v>0</v>
      </c>
      <c r="S22" s="130">
        <f>-'5C1Q_Advantage'!AS22</f>
        <v>0</v>
      </c>
      <c r="T22" s="130">
        <f>-'5C1R_Iberville'!AS22</f>
        <v>0</v>
      </c>
      <c r="U22" s="130">
        <f>-'5C1S_LCColPrep'!AS22</f>
        <v>0</v>
      </c>
      <c r="V22" s="130">
        <f>-'5C1T_Northeast'!AS22</f>
        <v>0</v>
      </c>
      <c r="W22" s="130">
        <f>-'5C1U_AcadianaRen'!AS22</f>
        <v>0</v>
      </c>
      <c r="X22" s="130">
        <f>-'5C1V_LafRen'!AS22</f>
        <v>0</v>
      </c>
      <c r="Y22" s="130">
        <f>-'5C1W_Willow'!AS22</f>
        <v>0</v>
      </c>
      <c r="Z22" s="130">
        <f>-'5C1Y_GEOPrep'!AS22</f>
        <v>0</v>
      </c>
      <c r="AA22" s="130">
        <f>-'5C1Z_LincolnPrep'!AS22</f>
        <v>0</v>
      </c>
      <c r="AB22" s="130">
        <f>-'5C1AE_NobleMinds'!$AS22</f>
        <v>0</v>
      </c>
      <c r="AC22" s="130">
        <f>-'5C1AF_JCFA-Laf'!$AS22</f>
        <v>0</v>
      </c>
      <c r="AD22" s="130">
        <f>-'5C1AG_Collegiate'!$AS22</f>
        <v>0</v>
      </c>
      <c r="AE22" s="130">
        <f>-'5C1AI_Harmony'!$AS22</f>
        <v>0</v>
      </c>
      <c r="AF22" s="130">
        <f>-'5C1AJ_Athlos'!$AS22</f>
        <v>0</v>
      </c>
      <c r="AG22" s="130">
        <f>-'5C1AK_NxtGen'!$AS22</f>
        <v>0</v>
      </c>
      <c r="AH22" s="130">
        <f>-'5C1AL_RedRiver'!$AS22</f>
        <v>0</v>
      </c>
      <c r="AI22" s="130">
        <f>-'5C1AM_Williams'!$AS22</f>
        <v>0</v>
      </c>
      <c r="AJ22" s="130">
        <f>-'5C1AN_StLandry'!$AS22</f>
        <v>0</v>
      </c>
      <c r="AK22" s="130">
        <f>-'5C2_LAVCA'!AT22</f>
        <v>-22040</v>
      </c>
      <c r="AL22" s="130">
        <f>-'5C3_UnvView'!AT22</f>
        <v>-46685</v>
      </c>
      <c r="AM22" s="407">
        <f t="shared" si="49"/>
        <v>-69930</v>
      </c>
      <c r="AN22" s="408">
        <f t="shared" si="50"/>
        <v>1067290</v>
      </c>
      <c r="AO22" s="130"/>
      <c r="AP22" s="130"/>
      <c r="AQ22" s="130">
        <f>-'5C1A_Madison'!AX22</f>
        <v>0</v>
      </c>
      <c r="AR22" s="130">
        <f>-'5C1B_DArbonne'!AX22</f>
        <v>0</v>
      </c>
      <c r="AS22" s="130">
        <f>-'5C1C_IntlHigh'!AX22</f>
        <v>0</v>
      </c>
      <c r="AT22" s="130">
        <f>-'5C1D_NOMMA'!AX22</f>
        <v>0</v>
      </c>
      <c r="AU22" s="130">
        <f>-'5C1E_LFNO'!AX22</f>
        <v>0</v>
      </c>
      <c r="AV22" s="130">
        <f>-'5C1F_LCCharter'!AX22</f>
        <v>0</v>
      </c>
      <c r="AW22" s="130">
        <f>-'5C1G_JSClark'!AX22</f>
        <v>0</v>
      </c>
      <c r="AX22" s="130">
        <f>-'5C1H_Southwest'!AX22</f>
        <v>0</v>
      </c>
      <c r="AY22" s="130">
        <f>-'5C1I_LAKey'!AX22</f>
        <v>0</v>
      </c>
      <c r="AZ22" s="130">
        <f>-'5C1J_JCFAEast'!AX22</f>
        <v>0</v>
      </c>
      <c r="BA22" s="130">
        <f>-'5C1M_GEOMidCity'!AX22</f>
        <v>0</v>
      </c>
      <c r="BB22" s="130">
        <f>-'5C1N_Delta'!AX22</f>
        <v>0</v>
      </c>
      <c r="BC22" s="130">
        <f>-'5C1O_Impact'!AX22</f>
        <v>0</v>
      </c>
      <c r="BD22" s="130">
        <f>-'5C1Q_Advantage'!AX22</f>
        <v>0</v>
      </c>
      <c r="BE22" s="130">
        <f>-'5C1R_Iberville'!AX22</f>
        <v>0</v>
      </c>
      <c r="BF22" s="130">
        <f>-'5C1S_LCColPrep'!AX22</f>
        <v>0</v>
      </c>
      <c r="BG22" s="130">
        <f>-'5C1T_Northeast'!AX22</f>
        <v>0</v>
      </c>
      <c r="BH22" s="130">
        <f>-'5C1U_AcadianaRen'!AX22</f>
        <v>0</v>
      </c>
      <c r="BI22" s="130">
        <f>-'5C1V_LafRen'!AX22</f>
        <v>0</v>
      </c>
      <c r="BJ22" s="130">
        <f>-'5C1W_Willow'!AX22</f>
        <v>0</v>
      </c>
      <c r="BK22" s="130">
        <f>-'5C1Y_GEOPrep'!AX22</f>
        <v>0</v>
      </c>
      <c r="BL22" s="130">
        <f>-'5C1Z_LincolnPrep'!AX22</f>
        <v>0</v>
      </c>
      <c r="BM22" s="130">
        <f>-'5C1AE_NobleMinds'!AX22</f>
        <v>0</v>
      </c>
      <c r="BN22" s="130">
        <f>-'5C1AF_JCFA-Laf'!AX22</f>
        <v>0</v>
      </c>
      <c r="BO22" s="130">
        <f>-'5C1AG_Collegiate'!AX22</f>
        <v>0</v>
      </c>
      <c r="BP22" s="130">
        <f>-'5C1AI_Harmony'!$AX22</f>
        <v>0</v>
      </c>
      <c r="BQ22" s="130">
        <f>-'5C1AJ_Athlos'!$AX22</f>
        <v>0</v>
      </c>
      <c r="BR22" s="130">
        <f>-'5C1AK_NxtGen'!$AX22</f>
        <v>0</v>
      </c>
      <c r="BS22" s="130">
        <f>-'5C1AL_RedRiver'!$AX22</f>
        <v>0</v>
      </c>
      <c r="BT22" s="130">
        <f>-'5C1AM_Williams'!$AX22</f>
        <v>0</v>
      </c>
      <c r="BU22" s="130">
        <f>-'5C1AN_StLandry'!$AX22</f>
        <v>0</v>
      </c>
      <c r="BV22" s="130">
        <f>-'5C2_LAVCA'!AY22</f>
        <v>-133</v>
      </c>
      <c r="BW22" s="130">
        <f>-'5C3_UnvView'!AY22</f>
        <v>-370</v>
      </c>
      <c r="BX22" s="130">
        <f t="shared" si="51"/>
        <v>-503</v>
      </c>
      <c r="BY22" s="408">
        <f t="shared" si="52"/>
        <v>1066787</v>
      </c>
    </row>
    <row r="23" spans="1:77" s="31" customFormat="1" ht="15.75" customHeight="1" x14ac:dyDescent="0.2">
      <c r="A23" s="405">
        <v>17</v>
      </c>
      <c r="B23" s="406" t="s">
        <v>21</v>
      </c>
      <c r="C23" s="130">
        <f>'2_State Distrib and Adjs'!BA23</f>
        <v>15746810</v>
      </c>
      <c r="D23" s="130">
        <f>-'5A3_OJJ'!S23</f>
        <v>-5929</v>
      </c>
      <c r="E23" s="130">
        <f>-'5B2_RSD LA'!AV18</f>
        <v>-1068522</v>
      </c>
      <c r="F23" s="130">
        <f>-'5C1A_Madison'!AS23</f>
        <v>-286859</v>
      </c>
      <c r="G23" s="130">
        <f>-'5C1B_DArbonne'!AS23</f>
        <v>0</v>
      </c>
      <c r="H23" s="130">
        <f>-'5C1C_IntlHigh'!AS23</f>
        <v>0</v>
      </c>
      <c r="I23" s="130">
        <f>-'5C1D_NOMMA'!AS23</f>
        <v>0</v>
      </c>
      <c r="J23" s="130">
        <f>-'5C1E_LFNO'!AS23</f>
        <v>0</v>
      </c>
      <c r="K23" s="130">
        <f>-'5C1F_LCCharter'!AS23</f>
        <v>0</v>
      </c>
      <c r="L23" s="130">
        <f>-'5C1G_JSClark'!AS23</f>
        <v>0</v>
      </c>
      <c r="M23" s="130">
        <f>-'5C1H_Southwest'!AS23</f>
        <v>131</v>
      </c>
      <c r="N23" s="130">
        <f>-'5C1I_LAKey'!AS23</f>
        <v>-231392</v>
      </c>
      <c r="O23" s="130">
        <f>-'5C1J_JCFAEast'!AS23</f>
        <v>0</v>
      </c>
      <c r="P23" s="130">
        <f>-'5C1M_GEOMidCity'!AS23</f>
        <v>-473250</v>
      </c>
      <c r="Q23" s="130">
        <f>-'5C1N_Delta'!AS23</f>
        <v>0</v>
      </c>
      <c r="R23" s="130">
        <f>-'5C1O_Impact'!AS23</f>
        <v>-46029</v>
      </c>
      <c r="S23" s="130">
        <f>-'5C1Q_Advantage'!AS23</f>
        <v>-154163</v>
      </c>
      <c r="T23" s="130">
        <f>-'5C1R_Iberville'!AS23</f>
        <v>3865</v>
      </c>
      <c r="U23" s="130">
        <f>-'5C1S_LCColPrep'!AS23</f>
        <v>0</v>
      </c>
      <c r="V23" s="130">
        <f>-'5C1T_Northeast'!AS23</f>
        <v>0</v>
      </c>
      <c r="W23" s="130">
        <f>-'5C1U_AcadianaRen'!AS23</f>
        <v>-743</v>
      </c>
      <c r="X23" s="130">
        <f>-'5C1V_LafRen'!AS23</f>
        <v>0</v>
      </c>
      <c r="Y23" s="130">
        <f>-'5C1W_Willow'!AS23</f>
        <v>3930</v>
      </c>
      <c r="Z23" s="130">
        <f>-'5C1Y_GEOPrep'!AS23</f>
        <v>-455335</v>
      </c>
      <c r="AA23" s="130">
        <f>-'5C1Z_LincolnPrep'!AS23</f>
        <v>0</v>
      </c>
      <c r="AB23" s="130">
        <f>-'5C1AE_NobleMinds'!$AS23</f>
        <v>0</v>
      </c>
      <c r="AC23" s="130">
        <f>-'5C1AF_JCFA-Laf'!$AS23</f>
        <v>0</v>
      </c>
      <c r="AD23" s="130">
        <f>-'5C1AG_Collegiate'!$AS23</f>
        <v>-221881</v>
      </c>
      <c r="AE23" s="130">
        <f>-'5C1AI_Harmony'!$AS23</f>
        <v>0</v>
      </c>
      <c r="AF23" s="130">
        <f>-'5C1AJ_Athlos'!$AS23</f>
        <v>0</v>
      </c>
      <c r="AG23" s="130">
        <f>-'5C1AK_NxtGen'!$AS23</f>
        <v>-186437</v>
      </c>
      <c r="AH23" s="130">
        <f>-'5C1AL_RedRiver'!$AS23</f>
        <v>0</v>
      </c>
      <c r="AI23" s="130">
        <f>-'5C1AM_Williams'!$AS23</f>
        <v>0</v>
      </c>
      <c r="AJ23" s="130">
        <f>-'5C1AN_StLandry'!$AS23</f>
        <v>0</v>
      </c>
      <c r="AK23" s="130">
        <f>-'5C2_LAVCA'!AT23</f>
        <v>-93362</v>
      </c>
      <c r="AL23" s="130">
        <f>-'5C3_UnvView'!AT23</f>
        <v>-178626</v>
      </c>
      <c r="AM23" s="407">
        <f t="shared" si="49"/>
        <v>-3394602</v>
      </c>
      <c r="AN23" s="408">
        <f t="shared" si="50"/>
        <v>12352208</v>
      </c>
      <c r="AO23" s="130">
        <f>-'5B2_RSD LA'!AN23</f>
        <v>5393</v>
      </c>
      <c r="AP23" s="130">
        <f>-'5B2_RSD LA'!AO23</f>
        <v>771</v>
      </c>
      <c r="AQ23" s="130">
        <f>-'5C1A_Madison'!AX23</f>
        <v>801</v>
      </c>
      <c r="AR23" s="130">
        <f>-'5C1B_DArbonne'!AX23</f>
        <v>0</v>
      </c>
      <c r="AS23" s="130">
        <f>-'5C1C_IntlHigh'!AX23</f>
        <v>0</v>
      </c>
      <c r="AT23" s="130">
        <f>-'5C1D_NOMMA'!AX23</f>
        <v>0</v>
      </c>
      <c r="AU23" s="130">
        <f>-'5C1E_LFNO'!AX23</f>
        <v>0</v>
      </c>
      <c r="AV23" s="130">
        <f>-'5C1F_LCCharter'!AX23</f>
        <v>0</v>
      </c>
      <c r="AW23" s="130">
        <f>-'5C1G_JSClark'!AX23</f>
        <v>0</v>
      </c>
      <c r="AX23" s="130">
        <f>-'5C1H_Southwest'!AX23</f>
        <v>20</v>
      </c>
      <c r="AY23" s="130">
        <f>-'5C1I_LAKey'!AX23</f>
        <v>-402</v>
      </c>
      <c r="AZ23" s="130">
        <f>-'5C1J_JCFAEast'!AX23</f>
        <v>0</v>
      </c>
      <c r="BA23" s="130">
        <f>-'5C1M_GEOMidCity'!AX23</f>
        <v>-392</v>
      </c>
      <c r="BB23" s="130">
        <f>-'5C1N_Delta'!AX23</f>
        <v>0</v>
      </c>
      <c r="BC23" s="130">
        <f>-'5C1O_Impact'!AX23</f>
        <v>997</v>
      </c>
      <c r="BD23" s="130">
        <f>-'5C1Q_Advantage'!AX23</f>
        <v>-75</v>
      </c>
      <c r="BE23" s="130">
        <f>-'5C1R_Iberville'!AX23</f>
        <v>295</v>
      </c>
      <c r="BF23" s="130">
        <f>-'5C1S_LCColPrep'!AX23</f>
        <v>0</v>
      </c>
      <c r="BG23" s="130">
        <f>-'5C1T_Northeast'!AX23</f>
        <v>0</v>
      </c>
      <c r="BH23" s="130">
        <f>-'5C1U_AcadianaRen'!AX23</f>
        <v>-1</v>
      </c>
      <c r="BI23" s="130">
        <f>-'5C1V_LafRen'!AX23</f>
        <v>0</v>
      </c>
      <c r="BJ23" s="130">
        <f>-'5C1W_Willow'!AX23</f>
        <v>59</v>
      </c>
      <c r="BK23" s="130">
        <f>-'5C1Y_GEOPrep'!AX23</f>
        <v>-35</v>
      </c>
      <c r="BL23" s="130">
        <f>-'5C1Z_LincolnPrep'!AX23</f>
        <v>0</v>
      </c>
      <c r="BM23" s="130">
        <f>-'5C1AE_NobleMinds'!AX23</f>
        <v>0</v>
      </c>
      <c r="BN23" s="130">
        <f>-'5C1AF_JCFA-Laf'!AX23</f>
        <v>0</v>
      </c>
      <c r="BO23" s="130">
        <f>-'5C1AG_Collegiate'!AX23</f>
        <v>770</v>
      </c>
      <c r="BP23" s="130">
        <f>-'5C1AI_Harmony'!$AX23</f>
        <v>0</v>
      </c>
      <c r="BQ23" s="130">
        <f>-'5C1AJ_Athlos'!$AX23</f>
        <v>0</v>
      </c>
      <c r="BR23" s="130">
        <f>-'5C1AK_NxtGen'!$AX23</f>
        <v>-1777</v>
      </c>
      <c r="BS23" s="130">
        <f>-'5C1AL_RedRiver'!$AX23</f>
        <v>0</v>
      </c>
      <c r="BT23" s="130">
        <f>-'5C1AM_Williams'!$AX23</f>
        <v>0</v>
      </c>
      <c r="BU23" s="130">
        <f>-'5C1AN_StLandry'!$AX23</f>
        <v>0</v>
      </c>
      <c r="BV23" s="130">
        <f>-'5C2_LAVCA'!AY23</f>
        <v>-209</v>
      </c>
      <c r="BW23" s="130">
        <f>-'5C3_UnvView'!AY23</f>
        <v>-9</v>
      </c>
      <c r="BX23" s="130">
        <f t="shared" si="51"/>
        <v>813</v>
      </c>
      <c r="BY23" s="408">
        <f t="shared" si="52"/>
        <v>12358414</v>
      </c>
    </row>
    <row r="24" spans="1:77" s="31" customFormat="1" ht="15.75" customHeight="1" x14ac:dyDescent="0.2">
      <c r="A24" s="405">
        <v>18</v>
      </c>
      <c r="B24" s="406" t="s">
        <v>22</v>
      </c>
      <c r="C24" s="130">
        <f>'2_State Distrib and Adjs'!BA24</f>
        <v>421562</v>
      </c>
      <c r="D24" s="130">
        <f>-'5A3_OJJ'!S24</f>
        <v>0</v>
      </c>
      <c r="E24" s="130"/>
      <c r="F24" s="130">
        <f>-'5C1A_Madison'!AS24</f>
        <v>0</v>
      </c>
      <c r="G24" s="130">
        <f>-'5C1B_DArbonne'!AS24</f>
        <v>0</v>
      </c>
      <c r="H24" s="130">
        <f>-'5C1C_IntlHigh'!AS24</f>
        <v>0</v>
      </c>
      <c r="I24" s="130">
        <f>-'5C1D_NOMMA'!AS24</f>
        <v>0</v>
      </c>
      <c r="J24" s="130">
        <f>-'5C1E_LFNO'!AS24</f>
        <v>0</v>
      </c>
      <c r="K24" s="130">
        <f>-'5C1F_LCCharter'!AS24</f>
        <v>0</v>
      </c>
      <c r="L24" s="130">
        <f>-'5C1G_JSClark'!AS24</f>
        <v>0</v>
      </c>
      <c r="M24" s="130">
        <f>-'5C1H_Southwest'!AS24</f>
        <v>0</v>
      </c>
      <c r="N24" s="130">
        <f>-'5C1I_LAKey'!AS24</f>
        <v>0</v>
      </c>
      <c r="O24" s="130">
        <f>-'5C1J_JCFAEast'!AS24</f>
        <v>0</v>
      </c>
      <c r="P24" s="130">
        <f>-'5C1M_GEOMidCity'!AS24</f>
        <v>0</v>
      </c>
      <c r="Q24" s="130">
        <f>-'5C1N_Delta'!AS24</f>
        <v>0</v>
      </c>
      <c r="R24" s="130">
        <f>-'5C1O_Impact'!AS24</f>
        <v>0</v>
      </c>
      <c r="S24" s="130">
        <f>-'5C1Q_Advantage'!AS24</f>
        <v>0</v>
      </c>
      <c r="T24" s="130">
        <f>-'5C1R_Iberville'!AS24</f>
        <v>0</v>
      </c>
      <c r="U24" s="130">
        <f>-'5C1S_LCColPrep'!AS24</f>
        <v>0</v>
      </c>
      <c r="V24" s="130">
        <f>-'5C1T_Northeast'!AS24</f>
        <v>0</v>
      </c>
      <c r="W24" s="130">
        <f>-'5C1U_AcadianaRen'!AS24</f>
        <v>0</v>
      </c>
      <c r="X24" s="130">
        <f>-'5C1V_LafRen'!AS24</f>
        <v>0</v>
      </c>
      <c r="Y24" s="130">
        <f>-'5C1W_Willow'!AS24</f>
        <v>0</v>
      </c>
      <c r="Z24" s="130">
        <f>-'5C1Y_GEOPrep'!AS24</f>
        <v>0</v>
      </c>
      <c r="AA24" s="130">
        <f>-'5C1Z_LincolnPrep'!AS24</f>
        <v>0</v>
      </c>
      <c r="AB24" s="130">
        <f>-'5C1AE_NobleMinds'!$AS24</f>
        <v>0</v>
      </c>
      <c r="AC24" s="130">
        <f>-'5C1AF_JCFA-Laf'!$AS24</f>
        <v>0</v>
      </c>
      <c r="AD24" s="130">
        <f>-'5C1AG_Collegiate'!$AS24</f>
        <v>0</v>
      </c>
      <c r="AE24" s="130">
        <f>-'5C1AI_Harmony'!$AS24</f>
        <v>0</v>
      </c>
      <c r="AF24" s="130">
        <f>-'5C1AJ_Athlos'!$AS24</f>
        <v>0</v>
      </c>
      <c r="AG24" s="130">
        <f>-'5C1AK_NxtGen'!$AS24</f>
        <v>0</v>
      </c>
      <c r="AH24" s="130">
        <f>-'5C1AL_RedRiver'!$AS24</f>
        <v>0</v>
      </c>
      <c r="AI24" s="130">
        <f>-'5C1AM_Williams'!$AS24</f>
        <v>0</v>
      </c>
      <c r="AJ24" s="130">
        <f>-'5C1AN_StLandry'!$AS24</f>
        <v>0</v>
      </c>
      <c r="AK24" s="130">
        <f>-'5C2_LAVCA'!AT24</f>
        <v>-1034</v>
      </c>
      <c r="AL24" s="130">
        <f>-'5C3_UnvView'!AT24</f>
        <v>2068</v>
      </c>
      <c r="AM24" s="407">
        <f t="shared" si="49"/>
        <v>1034</v>
      </c>
      <c r="AN24" s="408">
        <f t="shared" si="50"/>
        <v>422596</v>
      </c>
      <c r="AO24" s="130"/>
      <c r="AP24" s="130"/>
      <c r="AQ24" s="130">
        <f>-'5C1A_Madison'!AX24</f>
        <v>0</v>
      </c>
      <c r="AR24" s="130">
        <f>-'5C1B_DArbonne'!AX24</f>
        <v>0</v>
      </c>
      <c r="AS24" s="130">
        <f>-'5C1C_IntlHigh'!AX24</f>
        <v>0</v>
      </c>
      <c r="AT24" s="130">
        <f>-'5C1D_NOMMA'!AX24</f>
        <v>0</v>
      </c>
      <c r="AU24" s="130">
        <f>-'5C1E_LFNO'!AX24</f>
        <v>0</v>
      </c>
      <c r="AV24" s="130">
        <f>-'5C1F_LCCharter'!AX24</f>
        <v>0</v>
      </c>
      <c r="AW24" s="130">
        <f>-'5C1G_JSClark'!AX24</f>
        <v>0</v>
      </c>
      <c r="AX24" s="130">
        <f>-'5C1H_Southwest'!AX24</f>
        <v>0</v>
      </c>
      <c r="AY24" s="130">
        <f>-'5C1I_LAKey'!AX24</f>
        <v>0</v>
      </c>
      <c r="AZ24" s="130">
        <f>-'5C1J_JCFAEast'!AX24</f>
        <v>0</v>
      </c>
      <c r="BA24" s="130">
        <f>-'5C1M_GEOMidCity'!AX24</f>
        <v>0</v>
      </c>
      <c r="BB24" s="130">
        <f>-'5C1N_Delta'!AX24</f>
        <v>0</v>
      </c>
      <c r="BC24" s="130">
        <f>-'5C1O_Impact'!AX24</f>
        <v>0</v>
      </c>
      <c r="BD24" s="130">
        <f>-'5C1Q_Advantage'!AX24</f>
        <v>0</v>
      </c>
      <c r="BE24" s="130">
        <f>-'5C1R_Iberville'!AX24</f>
        <v>0</v>
      </c>
      <c r="BF24" s="130">
        <f>-'5C1S_LCColPrep'!AX24</f>
        <v>0</v>
      </c>
      <c r="BG24" s="130">
        <f>-'5C1T_Northeast'!AX24</f>
        <v>0</v>
      </c>
      <c r="BH24" s="130">
        <f>-'5C1U_AcadianaRen'!AX24</f>
        <v>0</v>
      </c>
      <c r="BI24" s="130">
        <f>-'5C1V_LafRen'!AX24</f>
        <v>0</v>
      </c>
      <c r="BJ24" s="130">
        <f>-'5C1W_Willow'!AX24</f>
        <v>0</v>
      </c>
      <c r="BK24" s="130">
        <f>-'5C1Y_GEOPrep'!AX24</f>
        <v>0</v>
      </c>
      <c r="BL24" s="130">
        <f>-'5C1Z_LincolnPrep'!AX24</f>
        <v>0</v>
      </c>
      <c r="BM24" s="130">
        <f>-'5C1AE_NobleMinds'!AX24</f>
        <v>0</v>
      </c>
      <c r="BN24" s="130">
        <f>-'5C1AF_JCFA-Laf'!AX24</f>
        <v>0</v>
      </c>
      <c r="BO24" s="130">
        <f>-'5C1AG_Collegiate'!AX24</f>
        <v>0</v>
      </c>
      <c r="BP24" s="130">
        <f>-'5C1AI_Harmony'!$AX24</f>
        <v>0</v>
      </c>
      <c r="BQ24" s="130">
        <f>-'5C1AJ_Athlos'!$AX24</f>
        <v>0</v>
      </c>
      <c r="BR24" s="130">
        <f>-'5C1AK_NxtGen'!$AX24</f>
        <v>0</v>
      </c>
      <c r="BS24" s="130">
        <f>-'5C1AL_RedRiver'!$AX24</f>
        <v>0</v>
      </c>
      <c r="BT24" s="130">
        <f>-'5C1AM_Williams'!$AX24</f>
        <v>0</v>
      </c>
      <c r="BU24" s="130">
        <f>-'5C1AN_StLandry'!$AX24</f>
        <v>0</v>
      </c>
      <c r="BV24" s="130">
        <f>-'5C2_LAVCA'!AY24</f>
        <v>-5</v>
      </c>
      <c r="BW24" s="130">
        <f>-'5C3_UnvView'!AY24</f>
        <v>31</v>
      </c>
      <c r="BX24" s="130">
        <f t="shared" si="51"/>
        <v>26</v>
      </c>
      <c r="BY24" s="408">
        <f t="shared" si="52"/>
        <v>422622</v>
      </c>
    </row>
    <row r="25" spans="1:77" s="31" customFormat="1" ht="15.75" customHeight="1" x14ac:dyDescent="0.2">
      <c r="A25" s="405">
        <v>19</v>
      </c>
      <c r="B25" s="406" t="s">
        <v>23</v>
      </c>
      <c r="C25" s="130">
        <f>'2_State Distrib and Adjs'!BA25</f>
        <v>763141</v>
      </c>
      <c r="D25" s="130">
        <f>-'5A3_OJJ'!S25</f>
        <v>0</v>
      </c>
      <c r="E25" s="130"/>
      <c r="F25" s="130">
        <f>-'5C1A_Madison'!AS25</f>
        <v>738</v>
      </c>
      <c r="G25" s="130">
        <f>-'5C1B_DArbonne'!AS25</f>
        <v>0</v>
      </c>
      <c r="H25" s="130">
        <f>-'5C1C_IntlHigh'!AS25</f>
        <v>0</v>
      </c>
      <c r="I25" s="130">
        <f>-'5C1D_NOMMA'!AS25</f>
        <v>0</v>
      </c>
      <c r="J25" s="130">
        <f>-'5C1E_LFNO'!AS25</f>
        <v>0</v>
      </c>
      <c r="K25" s="130">
        <f>-'5C1F_LCCharter'!AS25</f>
        <v>0</v>
      </c>
      <c r="L25" s="130">
        <f>-'5C1G_JSClark'!AS25</f>
        <v>0</v>
      </c>
      <c r="M25" s="130">
        <f>-'5C1H_Southwest'!AS25</f>
        <v>0</v>
      </c>
      <c r="N25" s="130">
        <f>-'5C1I_LAKey'!AS25</f>
        <v>-2986</v>
      </c>
      <c r="O25" s="130">
        <f>-'5C1J_JCFAEast'!AS25</f>
        <v>0</v>
      </c>
      <c r="P25" s="130">
        <f>-'5C1M_GEOMidCity'!AS25</f>
        <v>0</v>
      </c>
      <c r="Q25" s="130">
        <f>-'5C1N_Delta'!AS25</f>
        <v>0</v>
      </c>
      <c r="R25" s="130">
        <f>-'5C1O_Impact'!AS25</f>
        <v>-1203</v>
      </c>
      <c r="S25" s="130">
        <f>-'5C1Q_Advantage'!AS25</f>
        <v>-4189</v>
      </c>
      <c r="T25" s="130">
        <f>-'5C1R_Iberville'!AS25</f>
        <v>0</v>
      </c>
      <c r="U25" s="130">
        <f>-'5C1S_LCColPrep'!AS25</f>
        <v>0</v>
      </c>
      <c r="V25" s="130">
        <f>-'5C1T_Northeast'!AS25</f>
        <v>0</v>
      </c>
      <c r="W25" s="130">
        <f>-'5C1U_AcadianaRen'!AS25</f>
        <v>0</v>
      </c>
      <c r="X25" s="130">
        <f>-'5C1V_LafRen'!AS25</f>
        <v>0</v>
      </c>
      <c r="Y25" s="130">
        <f>-'5C1W_Willow'!AS25</f>
        <v>0</v>
      </c>
      <c r="Z25" s="130">
        <f>-'5C1Y_GEOPrep'!AS25</f>
        <v>0</v>
      </c>
      <c r="AA25" s="130">
        <f>-'5C1Z_LincolnPrep'!AS25</f>
        <v>0</v>
      </c>
      <c r="AB25" s="130">
        <f>-'5C1AE_NobleMinds'!$AS25</f>
        <v>0</v>
      </c>
      <c r="AC25" s="130">
        <f>-'5C1AF_JCFA-Laf'!$AS25</f>
        <v>0</v>
      </c>
      <c r="AD25" s="130">
        <f>-'5C1AG_Collegiate'!$AS25</f>
        <v>0</v>
      </c>
      <c r="AE25" s="130">
        <f>-'5C1AI_Harmony'!$AS25</f>
        <v>0</v>
      </c>
      <c r="AF25" s="130">
        <f>-'5C1AJ_Athlos'!$AS25</f>
        <v>0</v>
      </c>
      <c r="AG25" s="130">
        <f>-'5C1AK_NxtGen'!$AS25</f>
        <v>-1203</v>
      </c>
      <c r="AH25" s="130">
        <f>-'5C1AL_RedRiver'!$AS25</f>
        <v>0</v>
      </c>
      <c r="AI25" s="130">
        <f>-'5C1AM_Williams'!$AS25</f>
        <v>0</v>
      </c>
      <c r="AJ25" s="130">
        <f>-'5C1AN_StLandry'!$AS25</f>
        <v>0</v>
      </c>
      <c r="AK25" s="130">
        <f>-'5C2_LAVCA'!AT25</f>
        <v>-3474</v>
      </c>
      <c r="AL25" s="130">
        <f>-'5C3_UnvView'!AT25</f>
        <v>-11364</v>
      </c>
      <c r="AM25" s="407">
        <f t="shared" si="49"/>
        <v>-23681</v>
      </c>
      <c r="AN25" s="408">
        <f t="shared" si="50"/>
        <v>739460</v>
      </c>
      <c r="AO25" s="130"/>
      <c r="AP25" s="130"/>
      <c r="AQ25" s="130">
        <f>-'5C1A_Madison'!AX25</f>
        <v>11</v>
      </c>
      <c r="AR25" s="130">
        <f>-'5C1B_DArbonne'!AX25</f>
        <v>0</v>
      </c>
      <c r="AS25" s="130">
        <f>-'5C1C_IntlHigh'!AX25</f>
        <v>0</v>
      </c>
      <c r="AT25" s="130">
        <f>-'5C1D_NOMMA'!AX25</f>
        <v>0</v>
      </c>
      <c r="AU25" s="130">
        <f>-'5C1E_LFNO'!AX25</f>
        <v>0</v>
      </c>
      <c r="AV25" s="130">
        <f>-'5C1F_LCCharter'!AX25</f>
        <v>0</v>
      </c>
      <c r="AW25" s="130">
        <f>-'5C1G_JSClark'!AX25</f>
        <v>0</v>
      </c>
      <c r="AX25" s="130">
        <f>-'5C1H_Southwest'!AX25</f>
        <v>0</v>
      </c>
      <c r="AY25" s="130">
        <f>-'5C1I_LAKey'!AX25</f>
        <v>4</v>
      </c>
      <c r="AZ25" s="130">
        <f>-'5C1J_JCFAEast'!AX25</f>
        <v>0</v>
      </c>
      <c r="BA25" s="130">
        <f>-'5C1M_GEOMidCity'!AX25</f>
        <v>0</v>
      </c>
      <c r="BB25" s="130">
        <f>-'5C1N_Delta'!AX25</f>
        <v>0</v>
      </c>
      <c r="BC25" s="130">
        <f>-'5C1O_Impact'!AX25</f>
        <v>-12</v>
      </c>
      <c r="BD25" s="130">
        <f>-'5C1Q_Advantage'!AX25</f>
        <v>-9</v>
      </c>
      <c r="BE25" s="130">
        <f>-'5C1R_Iberville'!AX25</f>
        <v>0</v>
      </c>
      <c r="BF25" s="130">
        <f>-'5C1S_LCColPrep'!AX25</f>
        <v>0</v>
      </c>
      <c r="BG25" s="130">
        <f>-'5C1T_Northeast'!AX25</f>
        <v>0</v>
      </c>
      <c r="BH25" s="130">
        <f>-'5C1U_AcadianaRen'!AX25</f>
        <v>0</v>
      </c>
      <c r="BI25" s="130">
        <f>-'5C1V_LafRen'!AX25</f>
        <v>0</v>
      </c>
      <c r="BJ25" s="130">
        <f>-'5C1W_Willow'!AX25</f>
        <v>0</v>
      </c>
      <c r="BK25" s="130">
        <f>-'5C1Y_GEOPrep'!AX25</f>
        <v>0</v>
      </c>
      <c r="BL25" s="130">
        <f>-'5C1Z_LincolnPrep'!AX25</f>
        <v>0</v>
      </c>
      <c r="BM25" s="130">
        <f>-'5C1AE_NobleMinds'!AX25</f>
        <v>0</v>
      </c>
      <c r="BN25" s="130">
        <f>-'5C1AF_JCFA-Laf'!AX25</f>
        <v>0</v>
      </c>
      <c r="BO25" s="130">
        <f>-'5C1AG_Collegiate'!AX25</f>
        <v>0</v>
      </c>
      <c r="BP25" s="130">
        <f>-'5C1AI_Harmony'!$AX25</f>
        <v>0</v>
      </c>
      <c r="BQ25" s="130">
        <f>-'5C1AJ_Athlos'!$AX25</f>
        <v>0</v>
      </c>
      <c r="BR25" s="130">
        <f>-'5C1AK_NxtGen'!$AX25</f>
        <v>-12</v>
      </c>
      <c r="BS25" s="130">
        <f>-'5C1AL_RedRiver'!$AX25</f>
        <v>0</v>
      </c>
      <c r="BT25" s="130">
        <f>-'5C1AM_Williams'!$AX25</f>
        <v>0</v>
      </c>
      <c r="BU25" s="130">
        <f>-'5C1AN_StLandry'!$AX25</f>
        <v>0</v>
      </c>
      <c r="BV25" s="130">
        <f>-'5C2_LAVCA'!AY25</f>
        <v>-11</v>
      </c>
      <c r="BW25" s="130">
        <f>-'5C3_UnvView'!AY25</f>
        <v>-11</v>
      </c>
      <c r="BX25" s="130">
        <f t="shared" si="51"/>
        <v>-40</v>
      </c>
      <c r="BY25" s="408">
        <f t="shared" si="52"/>
        <v>739420</v>
      </c>
    </row>
    <row r="26" spans="1:77" s="31" customFormat="1" ht="15.75" customHeight="1" x14ac:dyDescent="0.2">
      <c r="A26" s="395">
        <v>20</v>
      </c>
      <c r="B26" s="396" t="s">
        <v>24</v>
      </c>
      <c r="C26" s="397">
        <f>'2_State Distrib and Adjs'!BA26</f>
        <v>3118949</v>
      </c>
      <c r="D26" s="397">
        <f>-'5A3_OJJ'!S26</f>
        <v>-244</v>
      </c>
      <c r="E26" s="397"/>
      <c r="F26" s="397">
        <f>-'5C1A_Madison'!AS26</f>
        <v>0</v>
      </c>
      <c r="G26" s="397">
        <f>-'5C1B_DArbonne'!AS26</f>
        <v>0</v>
      </c>
      <c r="H26" s="397">
        <f>-'5C1C_IntlHigh'!AS26</f>
        <v>0</v>
      </c>
      <c r="I26" s="397">
        <f>-'5C1D_NOMMA'!AS26</f>
        <v>0</v>
      </c>
      <c r="J26" s="397">
        <f>-'5C1E_LFNO'!AS26</f>
        <v>0</v>
      </c>
      <c r="K26" s="397">
        <f>-'5C1F_LCCharter'!AS26</f>
        <v>0</v>
      </c>
      <c r="L26" s="397">
        <f>-'5C1G_JSClark'!AS26</f>
        <v>-769</v>
      </c>
      <c r="M26" s="397">
        <f>-'5C1H_Southwest'!AS26</f>
        <v>0</v>
      </c>
      <c r="N26" s="397">
        <f>-'5C1I_LAKey'!AS26</f>
        <v>0</v>
      </c>
      <c r="O26" s="397">
        <f>-'5C1J_JCFAEast'!AS26</f>
        <v>0</v>
      </c>
      <c r="P26" s="397">
        <f>-'5C1M_GEOMidCity'!AS26</f>
        <v>0</v>
      </c>
      <c r="Q26" s="397">
        <f>-'5C1N_Delta'!AS26</f>
        <v>0</v>
      </c>
      <c r="R26" s="397">
        <f>-'5C1O_Impact'!AS26</f>
        <v>0</v>
      </c>
      <c r="S26" s="397">
        <f>-'5C1Q_Advantage'!AS26</f>
        <v>0</v>
      </c>
      <c r="T26" s="397">
        <f>-'5C1R_Iberville'!AS26</f>
        <v>0</v>
      </c>
      <c r="U26" s="397">
        <f>-'5C1S_LCColPrep'!AS26</f>
        <v>0</v>
      </c>
      <c r="V26" s="397">
        <f>-'5C1T_Northeast'!AS26</f>
        <v>0</v>
      </c>
      <c r="W26" s="397">
        <f>-'5C1U_AcadianaRen'!AS26</f>
        <v>0</v>
      </c>
      <c r="X26" s="397">
        <f>-'5C1V_LafRen'!AS26</f>
        <v>-1819</v>
      </c>
      <c r="Y26" s="397">
        <f>-'5C1W_Willow'!AS26</f>
        <v>0</v>
      </c>
      <c r="Z26" s="397">
        <f>-'5C1Y_GEOPrep'!AS26</f>
        <v>0</v>
      </c>
      <c r="AA26" s="397">
        <f>-'5C1Z_LincolnPrep'!AS26</f>
        <v>0</v>
      </c>
      <c r="AB26" s="397">
        <f>-'5C1AE_NobleMinds'!$AS26</f>
        <v>0</v>
      </c>
      <c r="AC26" s="397">
        <f>-'5C1AF_JCFA-Laf'!$AS26</f>
        <v>0</v>
      </c>
      <c r="AD26" s="397">
        <f>-'5C1AG_Collegiate'!$AS26</f>
        <v>0</v>
      </c>
      <c r="AE26" s="686">
        <f>-'5C1AI_Harmony'!$AS26</f>
        <v>0</v>
      </c>
      <c r="AF26" s="686">
        <f>-'5C1AJ_Athlos'!$AS26</f>
        <v>0</v>
      </c>
      <c r="AG26" s="925">
        <f>-'5C1AK_NxtGen'!$AS26</f>
        <v>0</v>
      </c>
      <c r="AH26" s="925">
        <f>-'5C1AL_RedRiver'!$AS26</f>
        <v>0</v>
      </c>
      <c r="AI26" s="1492">
        <f>-'5C1AM_Williams'!$AS26</f>
        <v>0</v>
      </c>
      <c r="AJ26" s="1492">
        <f>-'5C1AN_StLandry'!$AS26</f>
        <v>0</v>
      </c>
      <c r="AK26" s="397">
        <f>-'5C2_LAVCA'!AT26</f>
        <v>-3783</v>
      </c>
      <c r="AL26" s="397">
        <f>-'5C3_UnvView'!AT26</f>
        <v>-4129</v>
      </c>
      <c r="AM26" s="398">
        <f t="shared" si="49"/>
        <v>-10744</v>
      </c>
      <c r="AN26" s="399">
        <f t="shared" si="50"/>
        <v>3108205</v>
      </c>
      <c r="AO26" s="397"/>
      <c r="AP26" s="397"/>
      <c r="AQ26" s="397">
        <f>-'5C1A_Madison'!AX26</f>
        <v>0</v>
      </c>
      <c r="AR26" s="397">
        <f>-'5C1B_DArbonne'!AX26</f>
        <v>0</v>
      </c>
      <c r="AS26" s="397">
        <f>-'5C1C_IntlHigh'!AX26</f>
        <v>0</v>
      </c>
      <c r="AT26" s="397">
        <f>-'5C1D_NOMMA'!AX26</f>
        <v>0</v>
      </c>
      <c r="AU26" s="397">
        <f>-'5C1E_LFNO'!AX26</f>
        <v>0</v>
      </c>
      <c r="AV26" s="397">
        <f>-'5C1F_LCCharter'!AX26</f>
        <v>0</v>
      </c>
      <c r="AW26" s="397">
        <f>-'5C1G_JSClark'!AX26</f>
        <v>-8</v>
      </c>
      <c r="AX26" s="397">
        <f>-'5C1H_Southwest'!AX26</f>
        <v>0</v>
      </c>
      <c r="AY26" s="397">
        <f>-'5C1I_LAKey'!AX26</f>
        <v>0</v>
      </c>
      <c r="AZ26" s="397">
        <f>-'5C1J_JCFAEast'!AX26</f>
        <v>0</v>
      </c>
      <c r="BA26" s="397">
        <f>-'5C1M_GEOMidCity'!AX26</f>
        <v>0</v>
      </c>
      <c r="BB26" s="397">
        <f>-'5C1N_Delta'!AX26</f>
        <v>0</v>
      </c>
      <c r="BC26" s="397">
        <f>-'5C1O_Impact'!AX26</f>
        <v>0</v>
      </c>
      <c r="BD26" s="397">
        <f>-'5C1Q_Advantage'!AX26</f>
        <v>0</v>
      </c>
      <c r="BE26" s="397">
        <f>-'5C1R_Iberville'!AX26</f>
        <v>0</v>
      </c>
      <c r="BF26" s="397">
        <f>-'5C1S_LCColPrep'!AX26</f>
        <v>0</v>
      </c>
      <c r="BG26" s="397">
        <f>-'5C1T_Northeast'!AX26</f>
        <v>0</v>
      </c>
      <c r="BH26" s="397">
        <f>-'5C1U_AcadianaRen'!AX26</f>
        <v>0</v>
      </c>
      <c r="BI26" s="397">
        <f>-'5C1V_LafRen'!AX26</f>
        <v>-16</v>
      </c>
      <c r="BJ26" s="397">
        <f>-'5C1W_Willow'!AX26</f>
        <v>0</v>
      </c>
      <c r="BK26" s="397">
        <f>-'5C1Y_GEOPrep'!AX26</f>
        <v>0</v>
      </c>
      <c r="BL26" s="397">
        <f>-'5C1Z_LincolnPrep'!AX26</f>
        <v>0</v>
      </c>
      <c r="BM26" s="397">
        <f>-'5C1AE_NobleMinds'!AX26</f>
        <v>0</v>
      </c>
      <c r="BN26" s="397">
        <f>-'5C1AF_JCFA-Laf'!AX26</f>
        <v>0</v>
      </c>
      <c r="BO26" s="397">
        <f>-'5C1AG_Collegiate'!AX26</f>
        <v>0</v>
      </c>
      <c r="BP26" s="686">
        <f>-'5C1AI_Harmony'!$AX26</f>
        <v>0</v>
      </c>
      <c r="BQ26" s="686">
        <f>-'5C1AJ_Athlos'!$AX26</f>
        <v>0</v>
      </c>
      <c r="BR26" s="925">
        <f>-'5C1AK_NxtGen'!$AX26</f>
        <v>0</v>
      </c>
      <c r="BS26" s="925">
        <f>-'5C1AL_RedRiver'!$AX26</f>
        <v>0</v>
      </c>
      <c r="BT26" s="1492">
        <f>-'5C1AM_Williams'!$AX26</f>
        <v>0</v>
      </c>
      <c r="BU26" s="1492">
        <f>-'5C1AN_StLandry'!$AX26</f>
        <v>0</v>
      </c>
      <c r="BV26" s="397">
        <f>-'5C2_LAVCA'!AY26</f>
        <v>4</v>
      </c>
      <c r="BW26" s="397">
        <f>-'5C3_UnvView'!AY26</f>
        <v>0</v>
      </c>
      <c r="BX26" s="397">
        <f t="shared" si="51"/>
        <v>-20</v>
      </c>
      <c r="BY26" s="399">
        <f t="shared" si="52"/>
        <v>3108185</v>
      </c>
    </row>
    <row r="27" spans="1:77" s="31" customFormat="1" ht="15.75" customHeight="1" x14ac:dyDescent="0.2">
      <c r="A27" s="405">
        <v>21</v>
      </c>
      <c r="B27" s="406" t="s">
        <v>25</v>
      </c>
      <c r="C27" s="130">
        <f>'2_State Distrib and Adjs'!BA27</f>
        <v>1607807</v>
      </c>
      <c r="D27" s="130">
        <f>-'5A3_OJJ'!S27</f>
        <v>-318</v>
      </c>
      <c r="E27" s="130"/>
      <c r="F27" s="130">
        <f>-'5C1A_Madison'!AS27</f>
        <v>0</v>
      </c>
      <c r="G27" s="130">
        <f>-'5C1B_DArbonne'!AS27</f>
        <v>0</v>
      </c>
      <c r="H27" s="130">
        <f>-'5C1C_IntlHigh'!AS27</f>
        <v>0</v>
      </c>
      <c r="I27" s="130">
        <f>-'5C1D_NOMMA'!AS27</f>
        <v>0</v>
      </c>
      <c r="J27" s="130">
        <f>-'5C1E_LFNO'!AS27</f>
        <v>0</v>
      </c>
      <c r="K27" s="130">
        <f>-'5C1F_LCCharter'!AS27</f>
        <v>0</v>
      </c>
      <c r="L27" s="130">
        <f>-'5C1G_JSClark'!AS27</f>
        <v>0</v>
      </c>
      <c r="M27" s="130">
        <f>-'5C1H_Southwest'!AS27</f>
        <v>0</v>
      </c>
      <c r="N27" s="130">
        <f>-'5C1I_LAKey'!AS27</f>
        <v>0</v>
      </c>
      <c r="O27" s="130">
        <f>-'5C1J_JCFAEast'!AS27</f>
        <v>0</v>
      </c>
      <c r="P27" s="130">
        <f>-'5C1M_GEOMidCity'!AS27</f>
        <v>0</v>
      </c>
      <c r="Q27" s="130">
        <f>-'5C1N_Delta'!AS27</f>
        <v>-279</v>
      </c>
      <c r="R27" s="130">
        <f>-'5C1O_Impact'!AS27</f>
        <v>0</v>
      </c>
      <c r="S27" s="130">
        <f>-'5C1Q_Advantage'!AS27</f>
        <v>0</v>
      </c>
      <c r="T27" s="130">
        <f>-'5C1R_Iberville'!AS27</f>
        <v>0</v>
      </c>
      <c r="U27" s="130">
        <f>-'5C1S_LCColPrep'!AS27</f>
        <v>0</v>
      </c>
      <c r="V27" s="130">
        <f>-'5C1T_Northeast'!AS27</f>
        <v>0</v>
      </c>
      <c r="W27" s="130">
        <f>-'5C1U_AcadianaRen'!AS27</f>
        <v>0</v>
      </c>
      <c r="X27" s="130">
        <f>-'5C1V_LafRen'!AS27</f>
        <v>0</v>
      </c>
      <c r="Y27" s="130">
        <f>-'5C1W_Willow'!AS27</f>
        <v>0</v>
      </c>
      <c r="Z27" s="130">
        <f>-'5C1Y_GEOPrep'!AS27</f>
        <v>0</v>
      </c>
      <c r="AA27" s="130">
        <f>-'5C1Z_LincolnPrep'!AS27</f>
        <v>0</v>
      </c>
      <c r="AB27" s="130">
        <f>-'5C1AE_NobleMinds'!$AS27</f>
        <v>0</v>
      </c>
      <c r="AC27" s="130">
        <f>-'5C1AF_JCFA-Laf'!$AS27</f>
        <v>0</v>
      </c>
      <c r="AD27" s="130">
        <f>-'5C1AG_Collegiate'!$AS27</f>
        <v>0</v>
      </c>
      <c r="AE27" s="130">
        <f>-'5C1AI_Harmony'!$AS27</f>
        <v>0</v>
      </c>
      <c r="AF27" s="130">
        <f>-'5C1AJ_Athlos'!$AS27</f>
        <v>0</v>
      </c>
      <c r="AG27" s="130">
        <f>-'5C1AK_NxtGen'!$AS27</f>
        <v>0</v>
      </c>
      <c r="AH27" s="130">
        <f>-'5C1AL_RedRiver'!$AS27</f>
        <v>0</v>
      </c>
      <c r="AI27" s="130">
        <f>-'5C1AM_Williams'!$AS27</f>
        <v>0</v>
      </c>
      <c r="AJ27" s="130">
        <f>-'5C1AN_StLandry'!$AS27</f>
        <v>0</v>
      </c>
      <c r="AK27" s="130">
        <f>-'5C2_LAVCA'!AT27</f>
        <v>-4238</v>
      </c>
      <c r="AL27" s="130">
        <f>-'5C3_UnvView'!AT27</f>
        <v>-3043</v>
      </c>
      <c r="AM27" s="407">
        <f t="shared" si="49"/>
        <v>-7878</v>
      </c>
      <c r="AN27" s="408">
        <f t="shared" si="50"/>
        <v>1599929</v>
      </c>
      <c r="AO27" s="130"/>
      <c r="AP27" s="130"/>
      <c r="AQ27" s="130">
        <f>-'5C1A_Madison'!AX27</f>
        <v>0</v>
      </c>
      <c r="AR27" s="130">
        <f>-'5C1B_DArbonne'!AX27</f>
        <v>0</v>
      </c>
      <c r="AS27" s="130">
        <f>-'5C1C_IntlHigh'!AX27</f>
        <v>0</v>
      </c>
      <c r="AT27" s="130">
        <f>-'5C1D_NOMMA'!AX27</f>
        <v>0</v>
      </c>
      <c r="AU27" s="130">
        <f>-'5C1E_LFNO'!AX27</f>
        <v>0</v>
      </c>
      <c r="AV27" s="130">
        <f>-'5C1F_LCCharter'!AX27</f>
        <v>0</v>
      </c>
      <c r="AW27" s="130">
        <f>-'5C1G_JSClark'!AX27</f>
        <v>0</v>
      </c>
      <c r="AX27" s="130">
        <f>-'5C1H_Southwest'!AX27</f>
        <v>0</v>
      </c>
      <c r="AY27" s="130">
        <f>-'5C1I_LAKey'!AX27</f>
        <v>0</v>
      </c>
      <c r="AZ27" s="130">
        <f>-'5C1J_JCFAEast'!AX27</f>
        <v>0</v>
      </c>
      <c r="BA27" s="130">
        <f>-'5C1M_GEOMidCity'!AX27</f>
        <v>0</v>
      </c>
      <c r="BB27" s="130">
        <f>-'5C1N_Delta'!AX27</f>
        <v>0</v>
      </c>
      <c r="BC27" s="130">
        <f>-'5C1O_Impact'!AX27</f>
        <v>0</v>
      </c>
      <c r="BD27" s="130">
        <f>-'5C1Q_Advantage'!AX27</f>
        <v>0</v>
      </c>
      <c r="BE27" s="130">
        <f>-'5C1R_Iberville'!AX27</f>
        <v>0</v>
      </c>
      <c r="BF27" s="130">
        <f>-'5C1S_LCColPrep'!AX27</f>
        <v>0</v>
      </c>
      <c r="BG27" s="130">
        <f>-'5C1T_Northeast'!AX27</f>
        <v>0</v>
      </c>
      <c r="BH27" s="130">
        <f>-'5C1U_AcadianaRen'!AX27</f>
        <v>0</v>
      </c>
      <c r="BI27" s="130">
        <f>-'5C1V_LafRen'!AX27</f>
        <v>0</v>
      </c>
      <c r="BJ27" s="130">
        <f>-'5C1W_Willow'!AX27</f>
        <v>0</v>
      </c>
      <c r="BK27" s="130">
        <f>-'5C1Y_GEOPrep'!AX27</f>
        <v>0</v>
      </c>
      <c r="BL27" s="130">
        <f>-'5C1Z_LincolnPrep'!AX27</f>
        <v>0</v>
      </c>
      <c r="BM27" s="130">
        <f>-'5C1AE_NobleMinds'!AX27</f>
        <v>0</v>
      </c>
      <c r="BN27" s="130">
        <f>-'5C1AF_JCFA-Laf'!AX27</f>
        <v>0</v>
      </c>
      <c r="BO27" s="130">
        <f>-'5C1AG_Collegiate'!AX27</f>
        <v>0</v>
      </c>
      <c r="BP27" s="130">
        <f>-'5C1AI_Harmony'!$AX27</f>
        <v>0</v>
      </c>
      <c r="BQ27" s="130">
        <f>-'5C1AJ_Athlos'!$AX27</f>
        <v>0</v>
      </c>
      <c r="BR27" s="130">
        <f>-'5C1AK_NxtGen'!$AX27</f>
        <v>0</v>
      </c>
      <c r="BS27" s="130">
        <f>-'5C1AL_RedRiver'!$AX27</f>
        <v>0</v>
      </c>
      <c r="BT27" s="130">
        <f>-'5C1AM_Williams'!$AX27</f>
        <v>0</v>
      </c>
      <c r="BU27" s="130">
        <f>-'5C1AN_StLandry'!$AX27</f>
        <v>0</v>
      </c>
      <c r="BV27" s="130">
        <f>-'5C2_LAVCA'!AY27</f>
        <v>-33</v>
      </c>
      <c r="BW27" s="130">
        <f>-'5C3_UnvView'!AY27</f>
        <v>5</v>
      </c>
      <c r="BX27" s="130">
        <f t="shared" si="51"/>
        <v>-28</v>
      </c>
      <c r="BY27" s="408">
        <f t="shared" si="52"/>
        <v>1599901</v>
      </c>
    </row>
    <row r="28" spans="1:77" s="31" customFormat="1" ht="15.75" customHeight="1" x14ac:dyDescent="0.2">
      <c r="A28" s="405">
        <v>22</v>
      </c>
      <c r="B28" s="406" t="s">
        <v>26</v>
      </c>
      <c r="C28" s="130">
        <f>'2_State Distrib and Adjs'!BA28</f>
        <v>1832198</v>
      </c>
      <c r="D28" s="130">
        <f>-'5A3_OJJ'!S28</f>
        <v>0</v>
      </c>
      <c r="E28" s="130"/>
      <c r="F28" s="130">
        <f>-'5C1A_Madison'!AS28</f>
        <v>0</v>
      </c>
      <c r="G28" s="130">
        <f>-'5C1B_DArbonne'!AS28</f>
        <v>0</v>
      </c>
      <c r="H28" s="130">
        <f>-'5C1C_IntlHigh'!AS28</f>
        <v>0</v>
      </c>
      <c r="I28" s="130">
        <f>-'5C1D_NOMMA'!AS28</f>
        <v>0</v>
      </c>
      <c r="J28" s="130">
        <f>-'5C1E_LFNO'!AS28</f>
        <v>0</v>
      </c>
      <c r="K28" s="130">
        <f>-'5C1F_LCCharter'!AS28</f>
        <v>0</v>
      </c>
      <c r="L28" s="130">
        <f>-'5C1G_JSClark'!AS28</f>
        <v>0</v>
      </c>
      <c r="M28" s="130">
        <f>-'5C1H_Southwest'!AS28</f>
        <v>0</v>
      </c>
      <c r="N28" s="130">
        <f>-'5C1I_LAKey'!AS28</f>
        <v>0</v>
      </c>
      <c r="O28" s="130">
        <f>-'5C1J_JCFAEast'!AS28</f>
        <v>0</v>
      </c>
      <c r="P28" s="130">
        <f>-'5C1M_GEOMidCity'!AS28</f>
        <v>0</v>
      </c>
      <c r="Q28" s="130">
        <f>-'5C1N_Delta'!AS28</f>
        <v>0</v>
      </c>
      <c r="R28" s="130">
        <f>-'5C1O_Impact'!AS28</f>
        <v>0</v>
      </c>
      <c r="S28" s="130">
        <f>-'5C1Q_Advantage'!AS28</f>
        <v>0</v>
      </c>
      <c r="T28" s="130">
        <f>-'5C1R_Iberville'!AS28</f>
        <v>0</v>
      </c>
      <c r="U28" s="130">
        <f>-'5C1S_LCColPrep'!AS28</f>
        <v>0</v>
      </c>
      <c r="V28" s="130">
        <f>-'5C1T_Northeast'!AS28</f>
        <v>0</v>
      </c>
      <c r="W28" s="130">
        <f>-'5C1U_AcadianaRen'!AS28</f>
        <v>0</v>
      </c>
      <c r="X28" s="130">
        <f>-'5C1V_LafRen'!AS28</f>
        <v>0</v>
      </c>
      <c r="Y28" s="130">
        <f>-'5C1W_Willow'!AS28</f>
        <v>0</v>
      </c>
      <c r="Z28" s="130">
        <f>-'5C1Y_GEOPrep'!AS28</f>
        <v>0</v>
      </c>
      <c r="AA28" s="130">
        <f>-'5C1Z_LincolnPrep'!AS28</f>
        <v>0</v>
      </c>
      <c r="AB28" s="130">
        <f>-'5C1AE_NobleMinds'!$AS28</f>
        <v>0</v>
      </c>
      <c r="AC28" s="130">
        <f>-'5C1AF_JCFA-Laf'!$AS28</f>
        <v>0</v>
      </c>
      <c r="AD28" s="130">
        <f>-'5C1AG_Collegiate'!$AS28</f>
        <v>0</v>
      </c>
      <c r="AE28" s="130">
        <f>-'5C1AI_Harmony'!$AS28</f>
        <v>0</v>
      </c>
      <c r="AF28" s="130">
        <f>-'5C1AJ_Athlos'!$AS28</f>
        <v>0</v>
      </c>
      <c r="AG28" s="130">
        <f>-'5C1AK_NxtGen'!$AS28</f>
        <v>0</v>
      </c>
      <c r="AH28" s="130">
        <f>-'5C1AL_RedRiver'!$AS28</f>
        <v>0</v>
      </c>
      <c r="AI28" s="130">
        <f>-'5C1AM_Williams'!$AS28</f>
        <v>0</v>
      </c>
      <c r="AJ28" s="130">
        <f>-'5C1AN_StLandry'!$AS28</f>
        <v>0</v>
      </c>
      <c r="AK28" s="130">
        <f>-'5C2_LAVCA'!AT28</f>
        <v>120</v>
      </c>
      <c r="AL28" s="130">
        <f>-'5C3_UnvView'!AT28</f>
        <v>-3031</v>
      </c>
      <c r="AM28" s="407">
        <f t="shared" si="49"/>
        <v>-2911</v>
      </c>
      <c r="AN28" s="408">
        <f t="shared" si="50"/>
        <v>1829287</v>
      </c>
      <c r="AO28" s="130"/>
      <c r="AP28" s="130"/>
      <c r="AQ28" s="130">
        <f>-'5C1A_Madison'!AX28</f>
        <v>0</v>
      </c>
      <c r="AR28" s="130">
        <f>-'5C1B_DArbonne'!AX28</f>
        <v>0</v>
      </c>
      <c r="AS28" s="130">
        <f>-'5C1C_IntlHigh'!AX28</f>
        <v>0</v>
      </c>
      <c r="AT28" s="130">
        <f>-'5C1D_NOMMA'!AX28</f>
        <v>0</v>
      </c>
      <c r="AU28" s="130">
        <f>-'5C1E_LFNO'!AX28</f>
        <v>0</v>
      </c>
      <c r="AV28" s="130">
        <f>-'5C1F_LCCharter'!AX28</f>
        <v>0</v>
      </c>
      <c r="AW28" s="130">
        <f>-'5C1G_JSClark'!AX28</f>
        <v>0</v>
      </c>
      <c r="AX28" s="130">
        <f>-'5C1H_Southwest'!AX28</f>
        <v>0</v>
      </c>
      <c r="AY28" s="130">
        <f>-'5C1I_LAKey'!AX28</f>
        <v>0</v>
      </c>
      <c r="AZ28" s="130">
        <f>-'5C1J_JCFAEast'!AX28</f>
        <v>0</v>
      </c>
      <c r="BA28" s="130">
        <f>-'5C1M_GEOMidCity'!AX28</f>
        <v>0</v>
      </c>
      <c r="BB28" s="130">
        <f>-'5C1N_Delta'!AX28</f>
        <v>0</v>
      </c>
      <c r="BC28" s="130">
        <f>-'5C1O_Impact'!AX28</f>
        <v>0</v>
      </c>
      <c r="BD28" s="130">
        <f>-'5C1Q_Advantage'!AX28</f>
        <v>0</v>
      </c>
      <c r="BE28" s="130">
        <f>-'5C1R_Iberville'!AX28</f>
        <v>0</v>
      </c>
      <c r="BF28" s="130">
        <f>-'5C1S_LCColPrep'!AX28</f>
        <v>0</v>
      </c>
      <c r="BG28" s="130">
        <f>-'5C1T_Northeast'!AX28</f>
        <v>0</v>
      </c>
      <c r="BH28" s="130">
        <f>-'5C1U_AcadianaRen'!AX28</f>
        <v>0</v>
      </c>
      <c r="BI28" s="130">
        <f>-'5C1V_LafRen'!AX28</f>
        <v>0</v>
      </c>
      <c r="BJ28" s="130">
        <f>-'5C1W_Willow'!AX28</f>
        <v>0</v>
      </c>
      <c r="BK28" s="130">
        <f>-'5C1Y_GEOPrep'!AX28</f>
        <v>0</v>
      </c>
      <c r="BL28" s="130">
        <f>-'5C1Z_LincolnPrep'!AX28</f>
        <v>0</v>
      </c>
      <c r="BM28" s="130">
        <f>-'5C1AE_NobleMinds'!AX28</f>
        <v>0</v>
      </c>
      <c r="BN28" s="130">
        <f>-'5C1AF_JCFA-Laf'!AX28</f>
        <v>0</v>
      </c>
      <c r="BO28" s="130">
        <f>-'5C1AG_Collegiate'!AX28</f>
        <v>0</v>
      </c>
      <c r="BP28" s="130">
        <f>-'5C1AI_Harmony'!$AX28</f>
        <v>0</v>
      </c>
      <c r="BQ28" s="130">
        <f>-'5C1AJ_Athlos'!$AX28</f>
        <v>0</v>
      </c>
      <c r="BR28" s="130">
        <f>-'5C1AK_NxtGen'!$AX28</f>
        <v>0</v>
      </c>
      <c r="BS28" s="130">
        <f>-'5C1AL_RedRiver'!$AX28</f>
        <v>0</v>
      </c>
      <c r="BT28" s="130">
        <f>-'5C1AM_Williams'!$AX28</f>
        <v>0</v>
      </c>
      <c r="BU28" s="130">
        <f>-'5C1AN_StLandry'!$AX28</f>
        <v>0</v>
      </c>
      <c r="BV28" s="130">
        <f>-'5C2_LAVCA'!AY28</f>
        <v>15</v>
      </c>
      <c r="BW28" s="130">
        <f>-'5C3_UnvView'!AY28</f>
        <v>-6</v>
      </c>
      <c r="BX28" s="130">
        <f t="shared" si="51"/>
        <v>9</v>
      </c>
      <c r="BY28" s="408">
        <f t="shared" si="52"/>
        <v>1829296</v>
      </c>
    </row>
    <row r="29" spans="1:77" s="31" customFormat="1" ht="15.75" customHeight="1" x14ac:dyDescent="0.2">
      <c r="A29" s="405">
        <v>23</v>
      </c>
      <c r="B29" s="406" t="s">
        <v>27</v>
      </c>
      <c r="C29" s="130">
        <f>'2_State Distrib and Adjs'!BA29</f>
        <v>5391008</v>
      </c>
      <c r="D29" s="130">
        <f>-'5A3_OJJ'!S29</f>
        <v>-1355</v>
      </c>
      <c r="E29" s="130"/>
      <c r="F29" s="130">
        <f>-'5C1A_Madison'!AS29</f>
        <v>0</v>
      </c>
      <c r="G29" s="130">
        <f>-'5C1B_DArbonne'!AS29</f>
        <v>0</v>
      </c>
      <c r="H29" s="130">
        <f>-'5C1C_IntlHigh'!AS29</f>
        <v>0</v>
      </c>
      <c r="I29" s="130">
        <f>-'5C1D_NOMMA'!AS29</f>
        <v>0</v>
      </c>
      <c r="J29" s="130">
        <f>-'5C1E_LFNO'!AS29</f>
        <v>0</v>
      </c>
      <c r="K29" s="130">
        <f>-'5C1F_LCCharter'!AS29</f>
        <v>0</v>
      </c>
      <c r="L29" s="130">
        <f>-'5C1G_JSClark'!AS29</f>
        <v>0</v>
      </c>
      <c r="M29" s="130">
        <f>-'5C1H_Southwest'!AS29</f>
        <v>0</v>
      </c>
      <c r="N29" s="130">
        <f>-'5C1I_LAKey'!AS29</f>
        <v>0</v>
      </c>
      <c r="O29" s="130">
        <f>-'5C1J_JCFAEast'!AS29</f>
        <v>0</v>
      </c>
      <c r="P29" s="130">
        <f>-'5C1M_GEOMidCity'!AS29</f>
        <v>0</v>
      </c>
      <c r="Q29" s="130">
        <f>-'5C1N_Delta'!AS29</f>
        <v>0</v>
      </c>
      <c r="R29" s="130">
        <f>-'5C1O_Impact'!AS29</f>
        <v>0</v>
      </c>
      <c r="S29" s="130">
        <f>-'5C1Q_Advantage'!AS29</f>
        <v>0</v>
      </c>
      <c r="T29" s="130">
        <f>-'5C1R_Iberville'!AS29</f>
        <v>0</v>
      </c>
      <c r="U29" s="130">
        <f>-'5C1S_LCColPrep'!AS29</f>
        <v>0</v>
      </c>
      <c r="V29" s="130">
        <f>-'5C1T_Northeast'!AS29</f>
        <v>0</v>
      </c>
      <c r="W29" s="130">
        <f>-'5C1U_AcadianaRen'!AS29</f>
        <v>-54735</v>
      </c>
      <c r="X29" s="130">
        <f>-'5C1V_LafRen'!AS29</f>
        <v>-2365</v>
      </c>
      <c r="Y29" s="130">
        <f>-'5C1W_Willow'!AS29</f>
        <v>-3091</v>
      </c>
      <c r="Z29" s="130">
        <f>-'5C1Y_GEOPrep'!AS29</f>
        <v>0</v>
      </c>
      <c r="AA29" s="130">
        <f>-'5C1Z_LincolnPrep'!AS29</f>
        <v>0</v>
      </c>
      <c r="AB29" s="130">
        <f>-'5C1AE_NobleMinds'!$AS29</f>
        <v>0</v>
      </c>
      <c r="AC29" s="130">
        <f>-'5C1AF_JCFA-Laf'!$AS29</f>
        <v>1513</v>
      </c>
      <c r="AD29" s="130">
        <f>-'5C1AG_Collegiate'!$AS29</f>
        <v>0</v>
      </c>
      <c r="AE29" s="130">
        <f>-'5C1AI_Harmony'!$AS29</f>
        <v>0</v>
      </c>
      <c r="AF29" s="130">
        <f>-'5C1AJ_Athlos'!$AS29</f>
        <v>0</v>
      </c>
      <c r="AG29" s="130">
        <f>-'5C1AK_NxtGen'!$AS29</f>
        <v>0</v>
      </c>
      <c r="AH29" s="130">
        <f>-'5C1AL_RedRiver'!$AS29</f>
        <v>0</v>
      </c>
      <c r="AI29" s="130">
        <f>-'5C1AM_Williams'!$AS29</f>
        <v>5414</v>
      </c>
      <c r="AJ29" s="130">
        <f>-'5C1AN_StLandry'!$AS29</f>
        <v>0</v>
      </c>
      <c r="AK29" s="130">
        <f>-'5C2_LAVCA'!AT29</f>
        <v>-14360</v>
      </c>
      <c r="AL29" s="130">
        <f>-'5C3_UnvView'!AT29</f>
        <v>-25202</v>
      </c>
      <c r="AM29" s="407">
        <f t="shared" si="49"/>
        <v>-94181</v>
      </c>
      <c r="AN29" s="408">
        <f t="shared" si="50"/>
        <v>5296827</v>
      </c>
      <c r="AO29" s="130"/>
      <c r="AP29" s="130"/>
      <c r="AQ29" s="130">
        <f>-'5C1A_Madison'!AX29</f>
        <v>0</v>
      </c>
      <c r="AR29" s="130">
        <f>-'5C1B_DArbonne'!AX29</f>
        <v>0</v>
      </c>
      <c r="AS29" s="130">
        <f>-'5C1C_IntlHigh'!AX29</f>
        <v>0</v>
      </c>
      <c r="AT29" s="130">
        <f>-'5C1D_NOMMA'!AX29</f>
        <v>0</v>
      </c>
      <c r="AU29" s="130">
        <f>-'5C1E_LFNO'!AX29</f>
        <v>0</v>
      </c>
      <c r="AV29" s="130">
        <f>-'5C1F_LCCharter'!AX29</f>
        <v>0</v>
      </c>
      <c r="AW29" s="130">
        <f>-'5C1G_JSClark'!AX29</f>
        <v>0</v>
      </c>
      <c r="AX29" s="130">
        <f>-'5C1H_Southwest'!AX29</f>
        <v>0</v>
      </c>
      <c r="AY29" s="130">
        <f>-'5C1I_LAKey'!AX29</f>
        <v>0</v>
      </c>
      <c r="AZ29" s="130">
        <f>-'5C1J_JCFAEast'!AX29</f>
        <v>0</v>
      </c>
      <c r="BA29" s="130">
        <f>-'5C1M_GEOMidCity'!AX29</f>
        <v>0</v>
      </c>
      <c r="BB29" s="130">
        <f>-'5C1N_Delta'!AX29</f>
        <v>0</v>
      </c>
      <c r="BC29" s="130">
        <f>-'5C1O_Impact'!AX29</f>
        <v>0</v>
      </c>
      <c r="BD29" s="130">
        <f>-'5C1Q_Advantage'!AX29</f>
        <v>0</v>
      </c>
      <c r="BE29" s="130">
        <f>-'5C1R_Iberville'!AX29</f>
        <v>0</v>
      </c>
      <c r="BF29" s="130">
        <f>-'5C1S_LCColPrep'!AX29</f>
        <v>0</v>
      </c>
      <c r="BG29" s="130">
        <f>-'5C1T_Northeast'!AX29</f>
        <v>0</v>
      </c>
      <c r="BH29" s="130">
        <f>-'5C1U_AcadianaRen'!AX29</f>
        <v>-185</v>
      </c>
      <c r="BI29" s="130">
        <f>-'5C1V_LafRen'!AX29</f>
        <v>-3</v>
      </c>
      <c r="BJ29" s="130">
        <f>-'5C1W_Willow'!AX29</f>
        <v>-28</v>
      </c>
      <c r="BK29" s="130">
        <f>-'5C1Y_GEOPrep'!AX29</f>
        <v>0</v>
      </c>
      <c r="BL29" s="130">
        <f>-'5C1Z_LincolnPrep'!AX29</f>
        <v>0</v>
      </c>
      <c r="BM29" s="130">
        <f>-'5C1AE_NobleMinds'!AX29</f>
        <v>0</v>
      </c>
      <c r="BN29" s="130">
        <f>-'5C1AF_JCFA-Laf'!AX29</f>
        <v>26</v>
      </c>
      <c r="BO29" s="130">
        <f>-'5C1AG_Collegiate'!AX29</f>
        <v>0</v>
      </c>
      <c r="BP29" s="130">
        <f>-'5C1AI_Harmony'!$AX29</f>
        <v>0</v>
      </c>
      <c r="BQ29" s="130">
        <f>-'5C1AJ_Athlos'!$AX29</f>
        <v>0</v>
      </c>
      <c r="BR29" s="130">
        <f>-'5C1AK_NxtGen'!$AX29</f>
        <v>0</v>
      </c>
      <c r="BS29" s="130">
        <f>-'5C1AL_RedRiver'!$AX29</f>
        <v>0</v>
      </c>
      <c r="BT29" s="130">
        <f>-'5C1AM_Williams'!$AX29</f>
        <v>231</v>
      </c>
      <c r="BU29" s="130">
        <f>-'5C1AN_StLandry'!$AX29</f>
        <v>0</v>
      </c>
      <c r="BV29" s="130">
        <f>-'5C2_LAVCA'!AY29</f>
        <v>-36</v>
      </c>
      <c r="BW29" s="130">
        <f>-'5C3_UnvView'!AY29</f>
        <v>-85</v>
      </c>
      <c r="BX29" s="130">
        <f t="shared" si="51"/>
        <v>-80</v>
      </c>
      <c r="BY29" s="408">
        <f t="shared" si="52"/>
        <v>5296747</v>
      </c>
    </row>
    <row r="30" spans="1:77" s="31" customFormat="1" ht="15.75" customHeight="1" x14ac:dyDescent="0.2">
      <c r="A30" s="405">
        <v>24</v>
      </c>
      <c r="B30" s="406" t="s">
        <v>28</v>
      </c>
      <c r="C30" s="130">
        <f>'2_State Distrib and Adjs'!BA30</f>
        <v>1063098</v>
      </c>
      <c r="D30" s="130">
        <f>-'5A3_OJJ'!S30</f>
        <v>-122</v>
      </c>
      <c r="E30" s="130"/>
      <c r="F30" s="130">
        <f>-'5C1A_Madison'!AS30</f>
        <v>-3487</v>
      </c>
      <c r="G30" s="130">
        <f>-'5C1B_DArbonne'!AS30</f>
        <v>0</v>
      </c>
      <c r="H30" s="130">
        <f>-'5C1C_IntlHigh'!AS30</f>
        <v>0</v>
      </c>
      <c r="I30" s="130">
        <f>-'5C1D_NOMMA'!AS30</f>
        <v>0</v>
      </c>
      <c r="J30" s="130">
        <f>-'5C1E_LFNO'!AS30</f>
        <v>0</v>
      </c>
      <c r="K30" s="130">
        <f>-'5C1F_LCCharter'!AS30</f>
        <v>0</v>
      </c>
      <c r="L30" s="130">
        <f>-'5C1G_JSClark'!AS30</f>
        <v>0</v>
      </c>
      <c r="M30" s="130">
        <f>-'5C1H_Southwest'!AS30</f>
        <v>0</v>
      </c>
      <c r="N30" s="130">
        <f>-'5C1I_LAKey'!AS30</f>
        <v>-13779</v>
      </c>
      <c r="O30" s="130">
        <f>-'5C1J_JCFAEast'!AS30</f>
        <v>0</v>
      </c>
      <c r="P30" s="130">
        <f>-'5C1M_GEOMidCity'!AS30</f>
        <v>0</v>
      </c>
      <c r="Q30" s="130">
        <f>-'5C1N_Delta'!AS30</f>
        <v>0</v>
      </c>
      <c r="R30" s="130">
        <f>-'5C1O_Impact'!AS30</f>
        <v>2382</v>
      </c>
      <c r="S30" s="130">
        <f>-'5C1Q_Advantage'!AS30</f>
        <v>0</v>
      </c>
      <c r="T30" s="130">
        <f>-'5C1R_Iberville'!AS30</f>
        <v>-250265</v>
      </c>
      <c r="U30" s="130">
        <f>-'5C1S_LCColPrep'!AS30</f>
        <v>0</v>
      </c>
      <c r="V30" s="130">
        <f>-'5C1T_Northeast'!AS30</f>
        <v>0</v>
      </c>
      <c r="W30" s="130">
        <f>-'5C1U_AcadianaRen'!AS30</f>
        <v>0</v>
      </c>
      <c r="X30" s="130">
        <f>-'5C1V_LafRen'!AS30</f>
        <v>0</v>
      </c>
      <c r="Y30" s="130">
        <f>-'5C1W_Willow'!AS30</f>
        <v>0</v>
      </c>
      <c r="Z30" s="130">
        <f>-'5C1Y_GEOPrep'!AS30</f>
        <v>0</v>
      </c>
      <c r="AA30" s="130">
        <f>-'5C1Z_LincolnPrep'!AS30</f>
        <v>0</v>
      </c>
      <c r="AB30" s="130">
        <f>-'5C1AE_NobleMinds'!$AS30</f>
        <v>0</v>
      </c>
      <c r="AC30" s="130">
        <f>-'5C1AF_JCFA-Laf'!$AS30</f>
        <v>0</v>
      </c>
      <c r="AD30" s="130">
        <f>-'5C1AG_Collegiate'!$AS30</f>
        <v>0</v>
      </c>
      <c r="AE30" s="130">
        <f>-'5C1AI_Harmony'!$AS30</f>
        <v>0</v>
      </c>
      <c r="AF30" s="130">
        <f>-'5C1AJ_Athlos'!$AS30</f>
        <v>0</v>
      </c>
      <c r="AG30" s="130">
        <f>-'5C1AK_NxtGen'!$AS30</f>
        <v>0</v>
      </c>
      <c r="AH30" s="130">
        <f>-'5C1AL_RedRiver'!$AS30</f>
        <v>0</v>
      </c>
      <c r="AI30" s="130">
        <f>-'5C1AM_Williams'!$AS30</f>
        <v>0</v>
      </c>
      <c r="AJ30" s="130">
        <f>-'5C1AN_StLandry'!$AS30</f>
        <v>0</v>
      </c>
      <c r="AK30" s="130">
        <f>-'5C2_LAVCA'!AT30</f>
        <v>-2852</v>
      </c>
      <c r="AL30" s="130">
        <f>-'5C3_UnvView'!AT30</f>
        <v>-10832</v>
      </c>
      <c r="AM30" s="407">
        <f t="shared" si="49"/>
        <v>-278955</v>
      </c>
      <c r="AN30" s="408">
        <f t="shared" si="50"/>
        <v>784143</v>
      </c>
      <c r="AO30" s="130"/>
      <c r="AP30" s="130"/>
      <c r="AQ30" s="130">
        <f>-'5C1A_Madison'!AX30</f>
        <v>-11</v>
      </c>
      <c r="AR30" s="130">
        <f>-'5C1B_DArbonne'!AX30</f>
        <v>0</v>
      </c>
      <c r="AS30" s="130">
        <f>-'5C1C_IntlHigh'!AX30</f>
        <v>0</v>
      </c>
      <c r="AT30" s="130">
        <f>-'5C1D_NOMMA'!AX30</f>
        <v>0</v>
      </c>
      <c r="AU30" s="130">
        <f>-'5C1E_LFNO'!AX30</f>
        <v>0</v>
      </c>
      <c r="AV30" s="130">
        <f>-'5C1F_LCCharter'!AX30</f>
        <v>0</v>
      </c>
      <c r="AW30" s="130">
        <f>-'5C1G_JSClark'!AX30</f>
        <v>0</v>
      </c>
      <c r="AX30" s="130">
        <f>-'5C1H_Southwest'!AX30</f>
        <v>0</v>
      </c>
      <c r="AY30" s="130">
        <f>-'5C1I_LAKey'!AX30</f>
        <v>41</v>
      </c>
      <c r="AZ30" s="130">
        <f>-'5C1J_JCFAEast'!AX30</f>
        <v>0</v>
      </c>
      <c r="BA30" s="130">
        <f>-'5C1M_GEOMidCity'!AX30</f>
        <v>0</v>
      </c>
      <c r="BB30" s="130">
        <f>-'5C1N_Delta'!AX30</f>
        <v>0</v>
      </c>
      <c r="BC30" s="130">
        <f>-'5C1O_Impact'!AX30</f>
        <v>36</v>
      </c>
      <c r="BD30" s="130">
        <f>-'5C1Q_Advantage'!AX30</f>
        <v>0</v>
      </c>
      <c r="BE30" s="130">
        <f>-'5C1R_Iberville'!AX30</f>
        <v>-527</v>
      </c>
      <c r="BF30" s="130">
        <f>-'5C1S_LCColPrep'!AX30</f>
        <v>0</v>
      </c>
      <c r="BG30" s="130">
        <f>-'5C1T_Northeast'!AX30</f>
        <v>0</v>
      </c>
      <c r="BH30" s="130">
        <f>-'5C1U_AcadianaRen'!AX30</f>
        <v>0</v>
      </c>
      <c r="BI30" s="130">
        <f>-'5C1V_LafRen'!AX30</f>
        <v>0</v>
      </c>
      <c r="BJ30" s="130">
        <f>-'5C1W_Willow'!AX30</f>
        <v>0</v>
      </c>
      <c r="BK30" s="130">
        <f>-'5C1Y_GEOPrep'!AX30</f>
        <v>0</v>
      </c>
      <c r="BL30" s="130">
        <f>-'5C1Z_LincolnPrep'!AX30</f>
        <v>0</v>
      </c>
      <c r="BM30" s="130">
        <f>-'5C1AE_NobleMinds'!AX30</f>
        <v>0</v>
      </c>
      <c r="BN30" s="130">
        <f>-'5C1AF_JCFA-Laf'!AX30</f>
        <v>0</v>
      </c>
      <c r="BO30" s="130">
        <f>-'5C1AG_Collegiate'!AX30</f>
        <v>0</v>
      </c>
      <c r="BP30" s="130">
        <f>-'5C1AI_Harmony'!$AX30</f>
        <v>0</v>
      </c>
      <c r="BQ30" s="130">
        <f>-'5C1AJ_Athlos'!$AX30</f>
        <v>0</v>
      </c>
      <c r="BR30" s="130">
        <f>-'5C1AK_NxtGen'!$AX30</f>
        <v>0</v>
      </c>
      <c r="BS30" s="130">
        <f>-'5C1AL_RedRiver'!$AX30</f>
        <v>0</v>
      </c>
      <c r="BT30" s="130">
        <f>-'5C1AM_Williams'!$AX30</f>
        <v>0</v>
      </c>
      <c r="BU30" s="130">
        <f>-'5C1AN_StLandry'!$AX30</f>
        <v>0</v>
      </c>
      <c r="BV30" s="130">
        <f>-'5C2_LAVCA'!AY30</f>
        <v>4</v>
      </c>
      <c r="BW30" s="130">
        <f>-'5C3_UnvView'!AY30</f>
        <v>42</v>
      </c>
      <c r="BX30" s="130">
        <f t="shared" si="51"/>
        <v>-415</v>
      </c>
      <c r="BY30" s="408">
        <f t="shared" si="52"/>
        <v>783728</v>
      </c>
    </row>
    <row r="31" spans="1:77" s="31" customFormat="1" ht="15.75" customHeight="1" x14ac:dyDescent="0.2">
      <c r="A31" s="395">
        <v>25</v>
      </c>
      <c r="B31" s="396" t="s">
        <v>29</v>
      </c>
      <c r="C31" s="397">
        <f>'2_State Distrib and Adjs'!BA31</f>
        <v>957195</v>
      </c>
      <c r="D31" s="397">
        <f>-'5A3_OJJ'!S31</f>
        <v>-138</v>
      </c>
      <c r="E31" s="397"/>
      <c r="F31" s="397">
        <f>-'5C1A_Madison'!AS31</f>
        <v>0</v>
      </c>
      <c r="G31" s="397">
        <f>-'5C1B_DArbonne'!AS31</f>
        <v>-1333</v>
      </c>
      <c r="H31" s="397">
        <f>-'5C1C_IntlHigh'!AS31</f>
        <v>0</v>
      </c>
      <c r="I31" s="397">
        <f>-'5C1D_NOMMA'!AS31</f>
        <v>0</v>
      </c>
      <c r="J31" s="397">
        <f>-'5C1E_LFNO'!AS31</f>
        <v>0</v>
      </c>
      <c r="K31" s="397">
        <f>-'5C1F_LCCharter'!AS31</f>
        <v>0</v>
      </c>
      <c r="L31" s="397">
        <f>-'5C1G_JSClark'!AS31</f>
        <v>0</v>
      </c>
      <c r="M31" s="397">
        <f>-'5C1H_Southwest'!AS31</f>
        <v>0</v>
      </c>
      <c r="N31" s="397">
        <f>-'5C1I_LAKey'!AS31</f>
        <v>0</v>
      </c>
      <c r="O31" s="397">
        <f>-'5C1J_JCFAEast'!AS31</f>
        <v>0</v>
      </c>
      <c r="P31" s="397">
        <f>-'5C1M_GEOMidCity'!AS31</f>
        <v>0</v>
      </c>
      <c r="Q31" s="397">
        <f>-'5C1N_Delta'!AS31</f>
        <v>0</v>
      </c>
      <c r="R31" s="397">
        <f>-'5C1O_Impact'!AS31</f>
        <v>0</v>
      </c>
      <c r="S31" s="397">
        <f>-'5C1Q_Advantage'!AS31</f>
        <v>0</v>
      </c>
      <c r="T31" s="397">
        <f>-'5C1R_Iberville'!AS31</f>
        <v>0</v>
      </c>
      <c r="U31" s="397">
        <f>-'5C1S_LCColPrep'!AS31</f>
        <v>0</v>
      </c>
      <c r="V31" s="397">
        <f>-'5C1T_Northeast'!AS31</f>
        <v>0</v>
      </c>
      <c r="W31" s="397">
        <f>-'5C1U_AcadianaRen'!AS31</f>
        <v>0</v>
      </c>
      <c r="X31" s="397">
        <f>-'5C1V_LafRen'!AS31</f>
        <v>0</v>
      </c>
      <c r="Y31" s="397">
        <f>-'5C1W_Willow'!AS31</f>
        <v>0</v>
      </c>
      <c r="Z31" s="397">
        <f>-'5C1Y_GEOPrep'!AS31</f>
        <v>0</v>
      </c>
      <c r="AA31" s="397">
        <f>-'5C1Z_LincolnPrep'!AS31</f>
        <v>-14247</v>
      </c>
      <c r="AB31" s="397">
        <f>-'5C1AE_NobleMinds'!$AS31</f>
        <v>0</v>
      </c>
      <c r="AC31" s="397">
        <f>-'5C1AF_JCFA-Laf'!$AS31</f>
        <v>0</v>
      </c>
      <c r="AD31" s="397">
        <f>-'5C1AG_Collegiate'!$AS31</f>
        <v>0</v>
      </c>
      <c r="AE31" s="686">
        <f>-'5C1AI_Harmony'!$AS31</f>
        <v>0</v>
      </c>
      <c r="AF31" s="686">
        <f>-'5C1AJ_Athlos'!$AS31</f>
        <v>0</v>
      </c>
      <c r="AG31" s="925">
        <f>-'5C1AK_NxtGen'!$AS31</f>
        <v>0</v>
      </c>
      <c r="AH31" s="925">
        <f>-'5C1AL_RedRiver'!$AS31</f>
        <v>0</v>
      </c>
      <c r="AI31" s="1492">
        <f>-'5C1AM_Williams'!$AS31</f>
        <v>0</v>
      </c>
      <c r="AJ31" s="1492">
        <f>-'5C1AN_StLandry'!$AS31</f>
        <v>0</v>
      </c>
      <c r="AK31" s="397">
        <f>-'5C2_LAVCA'!AT31</f>
        <v>-10468</v>
      </c>
      <c r="AL31" s="397">
        <f>-'5C3_UnvView'!AT31</f>
        <v>-6769</v>
      </c>
      <c r="AM31" s="398">
        <f t="shared" si="49"/>
        <v>-32955</v>
      </c>
      <c r="AN31" s="399">
        <f t="shared" si="50"/>
        <v>924240</v>
      </c>
      <c r="AO31" s="397"/>
      <c r="AP31" s="397"/>
      <c r="AQ31" s="397">
        <f>-'5C1A_Madison'!AX31</f>
        <v>0</v>
      </c>
      <c r="AR31" s="397">
        <f>-'5C1B_DArbonne'!AX31</f>
        <v>-13</v>
      </c>
      <c r="AS31" s="397">
        <f>-'5C1C_IntlHigh'!AX31</f>
        <v>0</v>
      </c>
      <c r="AT31" s="397">
        <f>-'5C1D_NOMMA'!AX31</f>
        <v>0</v>
      </c>
      <c r="AU31" s="397">
        <f>-'5C1E_LFNO'!AX31</f>
        <v>0</v>
      </c>
      <c r="AV31" s="397">
        <f>-'5C1F_LCCharter'!AX31</f>
        <v>0</v>
      </c>
      <c r="AW31" s="397">
        <f>-'5C1G_JSClark'!AX31</f>
        <v>0</v>
      </c>
      <c r="AX31" s="397">
        <f>-'5C1H_Southwest'!AX31</f>
        <v>0</v>
      </c>
      <c r="AY31" s="397">
        <f>-'5C1I_LAKey'!AX31</f>
        <v>0</v>
      </c>
      <c r="AZ31" s="397">
        <f>-'5C1J_JCFAEast'!AX31</f>
        <v>0</v>
      </c>
      <c r="BA31" s="397">
        <f>-'5C1M_GEOMidCity'!AX31</f>
        <v>0</v>
      </c>
      <c r="BB31" s="397">
        <f>-'5C1N_Delta'!AX31</f>
        <v>0</v>
      </c>
      <c r="BC31" s="397">
        <f>-'5C1O_Impact'!AX31</f>
        <v>0</v>
      </c>
      <c r="BD31" s="397">
        <f>-'5C1Q_Advantage'!AX31</f>
        <v>0</v>
      </c>
      <c r="BE31" s="397">
        <f>-'5C1R_Iberville'!AX31</f>
        <v>0</v>
      </c>
      <c r="BF31" s="397">
        <f>-'5C1S_LCColPrep'!AX31</f>
        <v>0</v>
      </c>
      <c r="BG31" s="397">
        <f>-'5C1T_Northeast'!AX31</f>
        <v>0</v>
      </c>
      <c r="BH31" s="397">
        <f>-'5C1U_AcadianaRen'!AX31</f>
        <v>0</v>
      </c>
      <c r="BI31" s="397">
        <f>-'5C1V_LafRen'!AX31</f>
        <v>0</v>
      </c>
      <c r="BJ31" s="397">
        <f>-'5C1W_Willow'!AX31</f>
        <v>0</v>
      </c>
      <c r="BK31" s="397">
        <f>-'5C1Y_GEOPrep'!AX31</f>
        <v>0</v>
      </c>
      <c r="BL31" s="397">
        <f>-'5C1Z_LincolnPrep'!AX31</f>
        <v>-67</v>
      </c>
      <c r="BM31" s="397">
        <f>-'5C1AE_NobleMinds'!AX31</f>
        <v>0</v>
      </c>
      <c r="BN31" s="397">
        <f>-'5C1AF_JCFA-Laf'!AX31</f>
        <v>0</v>
      </c>
      <c r="BO31" s="397">
        <f>-'5C1AG_Collegiate'!AX31</f>
        <v>0</v>
      </c>
      <c r="BP31" s="686">
        <f>-'5C1AI_Harmony'!$AX31</f>
        <v>0</v>
      </c>
      <c r="BQ31" s="686">
        <f>-'5C1AJ_Athlos'!$AX31</f>
        <v>0</v>
      </c>
      <c r="BR31" s="925">
        <f>-'5C1AK_NxtGen'!$AX31</f>
        <v>0</v>
      </c>
      <c r="BS31" s="925">
        <f>-'5C1AL_RedRiver'!$AX31</f>
        <v>0</v>
      </c>
      <c r="BT31" s="1492">
        <f>-'5C1AM_Williams'!$AX31</f>
        <v>0</v>
      </c>
      <c r="BU31" s="1492">
        <f>-'5C1AN_StLandry'!$AX31</f>
        <v>0</v>
      </c>
      <c r="BV31" s="397">
        <f>-'5C2_LAVCA'!AY31</f>
        <v>-61</v>
      </c>
      <c r="BW31" s="397">
        <f>-'5C3_UnvView'!AY31</f>
        <v>-47</v>
      </c>
      <c r="BX31" s="397">
        <f t="shared" si="51"/>
        <v>-188</v>
      </c>
      <c r="BY31" s="399">
        <f t="shared" si="52"/>
        <v>924052</v>
      </c>
    </row>
    <row r="32" spans="1:77" s="31" customFormat="1" ht="15.75" customHeight="1" x14ac:dyDescent="0.2">
      <c r="A32" s="405">
        <v>26</v>
      </c>
      <c r="B32" s="406" t="s">
        <v>30</v>
      </c>
      <c r="C32" s="130">
        <f>'2_State Distrib and Adjs'!BA32</f>
        <v>18778836</v>
      </c>
      <c r="D32" s="130">
        <f>-'5A3_OJJ'!S32</f>
        <v>-1990</v>
      </c>
      <c r="E32" s="130"/>
      <c r="F32" s="130">
        <f>-'5C1A_Madison'!AS32</f>
        <v>0</v>
      </c>
      <c r="G32" s="130">
        <f>-'5C1B_DArbonne'!AS32</f>
        <v>0</v>
      </c>
      <c r="H32" s="130">
        <f>-'5C1C_IntlHigh'!AS32</f>
        <v>-40909</v>
      </c>
      <c r="I32" s="130">
        <f>-'5C1D_NOMMA'!AS32</f>
        <v>-397453</v>
      </c>
      <c r="J32" s="130">
        <f>-'5C1E_LFNO'!AS32</f>
        <v>-140986</v>
      </c>
      <c r="K32" s="130">
        <f>-'5C1F_LCCharter'!AS32</f>
        <v>0</v>
      </c>
      <c r="L32" s="130">
        <f>-'5C1G_JSClark'!AS32</f>
        <v>0</v>
      </c>
      <c r="M32" s="130">
        <f>-'5C1H_Southwest'!AS32</f>
        <v>0</v>
      </c>
      <c r="N32" s="130">
        <f>-'5C1I_LAKey'!AS32</f>
        <v>1066</v>
      </c>
      <c r="O32" s="130">
        <f>-'5C1J_JCFAEast'!AS32</f>
        <v>-63205</v>
      </c>
      <c r="P32" s="130">
        <f>-'5C1M_GEOMidCity'!AS32</f>
        <v>0</v>
      </c>
      <c r="Q32" s="130">
        <f>-'5C1N_Delta'!AS32</f>
        <v>0</v>
      </c>
      <c r="R32" s="130">
        <f>-'5C1O_Impact'!AS32</f>
        <v>0</v>
      </c>
      <c r="S32" s="130">
        <f>-'5C1Q_Advantage'!AS32</f>
        <v>0</v>
      </c>
      <c r="T32" s="130">
        <f>-'5C1R_Iberville'!AS32</f>
        <v>-8174</v>
      </c>
      <c r="U32" s="130">
        <f>-'5C1S_LCColPrep'!AS32</f>
        <v>0</v>
      </c>
      <c r="V32" s="130">
        <f>-'5C1T_Northeast'!AS32</f>
        <v>0</v>
      </c>
      <c r="W32" s="130">
        <f>-'5C1U_AcadianaRen'!AS32</f>
        <v>0</v>
      </c>
      <c r="X32" s="130">
        <f>-'5C1V_LafRen'!AS32</f>
        <v>-8460</v>
      </c>
      <c r="Y32" s="130">
        <f>-'5C1W_Willow'!AS32</f>
        <v>0</v>
      </c>
      <c r="Z32" s="130">
        <f>-'5C1Y_GEOPrep'!AS32</f>
        <v>0</v>
      </c>
      <c r="AA32" s="130">
        <f>-'5C1Z_LincolnPrep'!AS32</f>
        <v>0</v>
      </c>
      <c r="AB32" s="130">
        <f>-'5C1AE_NobleMinds'!$AS32</f>
        <v>-21930</v>
      </c>
      <c r="AC32" s="130">
        <f>-'5C1AF_JCFA-Laf'!$AS32</f>
        <v>0</v>
      </c>
      <c r="AD32" s="130">
        <f>-'5C1AG_Collegiate'!$AS32</f>
        <v>0</v>
      </c>
      <c r="AE32" s="130">
        <f>-'5C1AI_Harmony'!$AS32</f>
        <v>-6191</v>
      </c>
      <c r="AF32" s="130">
        <f>-'5C1AJ_Athlos'!$AS32</f>
        <v>-606512</v>
      </c>
      <c r="AG32" s="130">
        <f>-'5C1AK_NxtGen'!$AS32</f>
        <v>0</v>
      </c>
      <c r="AH32" s="130">
        <f>-'5C1AL_RedRiver'!$AS32</f>
        <v>0</v>
      </c>
      <c r="AI32" s="130">
        <f>-'5C1AM_Williams'!$AS32</f>
        <v>0</v>
      </c>
      <c r="AJ32" s="130">
        <f>-'5C1AN_StLandry'!$AS32</f>
        <v>0</v>
      </c>
      <c r="AK32" s="130">
        <f>-'5C2_LAVCA'!AT32</f>
        <v>-123300</v>
      </c>
      <c r="AL32" s="130">
        <f>-'5C3_UnvView'!AT32</f>
        <v>-221161</v>
      </c>
      <c r="AM32" s="407">
        <f t="shared" si="49"/>
        <v>-1639205</v>
      </c>
      <c r="AN32" s="408">
        <f t="shared" si="50"/>
        <v>17139631</v>
      </c>
      <c r="AO32" s="130"/>
      <c r="AP32" s="130"/>
      <c r="AQ32" s="130">
        <f>-'5C1A_Madison'!AX32</f>
        <v>0</v>
      </c>
      <c r="AR32" s="130">
        <f>-'5C1B_DArbonne'!AX32</f>
        <v>0</v>
      </c>
      <c r="AS32" s="130">
        <f>-'5C1C_IntlHigh'!AX32</f>
        <v>-191</v>
      </c>
      <c r="AT32" s="130">
        <f>-'5C1D_NOMMA'!AX32</f>
        <v>-133</v>
      </c>
      <c r="AU32" s="130">
        <f>-'5C1E_LFNO'!AX32</f>
        <v>-103</v>
      </c>
      <c r="AV32" s="130">
        <f>-'5C1F_LCCharter'!AX32</f>
        <v>0</v>
      </c>
      <c r="AW32" s="130">
        <f>-'5C1G_JSClark'!AX32</f>
        <v>0</v>
      </c>
      <c r="AX32" s="130">
        <f>-'5C1H_Southwest'!AX32</f>
        <v>0</v>
      </c>
      <c r="AY32" s="130">
        <f>-'5C1I_LAKey'!AX32</f>
        <v>16</v>
      </c>
      <c r="AZ32" s="130">
        <f>-'5C1J_JCFAEast'!AX32</f>
        <v>193</v>
      </c>
      <c r="BA32" s="130">
        <f>-'5C1M_GEOMidCity'!AX32</f>
        <v>0</v>
      </c>
      <c r="BB32" s="130">
        <f>-'5C1N_Delta'!AX32</f>
        <v>0</v>
      </c>
      <c r="BC32" s="130">
        <f>-'5C1O_Impact'!AX32</f>
        <v>0</v>
      </c>
      <c r="BD32" s="130">
        <f>-'5C1Q_Advantage'!AX32</f>
        <v>0</v>
      </c>
      <c r="BE32" s="130">
        <f>-'5C1R_Iberville'!AX32</f>
        <v>-34</v>
      </c>
      <c r="BF32" s="130">
        <f>-'5C1S_LCColPrep'!AX32</f>
        <v>0</v>
      </c>
      <c r="BG32" s="130">
        <f>-'5C1T_Northeast'!AX32</f>
        <v>0</v>
      </c>
      <c r="BH32" s="130">
        <f>-'5C1U_AcadianaRen'!AX32</f>
        <v>0</v>
      </c>
      <c r="BI32" s="130">
        <f>-'5C1V_LafRen'!AX32</f>
        <v>-85</v>
      </c>
      <c r="BJ32" s="130">
        <f>-'5C1W_Willow'!AX32</f>
        <v>0</v>
      </c>
      <c r="BK32" s="130">
        <f>-'5C1Y_GEOPrep'!AX32</f>
        <v>0</v>
      </c>
      <c r="BL32" s="130">
        <f>-'5C1Z_LincolnPrep'!AX32</f>
        <v>0</v>
      </c>
      <c r="BM32" s="130">
        <f>-'5C1AE_NobleMinds'!AX32</f>
        <v>-177</v>
      </c>
      <c r="BN32" s="130">
        <f>-'5C1AF_JCFA-Laf'!AX32</f>
        <v>0</v>
      </c>
      <c r="BO32" s="130">
        <f>-'5C1AG_Collegiate'!AX32</f>
        <v>0</v>
      </c>
      <c r="BP32" s="130">
        <f>-'5C1AI_Harmony'!$AX32</f>
        <v>-122</v>
      </c>
      <c r="BQ32" s="130">
        <f>-'5C1AJ_Athlos'!$AX32</f>
        <v>-216</v>
      </c>
      <c r="BR32" s="130">
        <f>-'5C1AK_NxtGen'!$AX32</f>
        <v>0</v>
      </c>
      <c r="BS32" s="130">
        <f>-'5C1AL_RedRiver'!$AX32</f>
        <v>0</v>
      </c>
      <c r="BT32" s="130">
        <f>-'5C1AM_Williams'!$AX32</f>
        <v>0</v>
      </c>
      <c r="BU32" s="130">
        <f>-'5C1AN_StLandry'!$AX32</f>
        <v>0</v>
      </c>
      <c r="BV32" s="130">
        <f>-'5C2_LAVCA'!AY32</f>
        <v>-458</v>
      </c>
      <c r="BW32" s="130">
        <f>-'5C3_UnvView'!AY32</f>
        <v>-1078</v>
      </c>
      <c r="BX32" s="130">
        <f t="shared" si="51"/>
        <v>-2388</v>
      </c>
      <c r="BY32" s="408">
        <f t="shared" si="52"/>
        <v>17137243</v>
      </c>
    </row>
    <row r="33" spans="1:77" s="31" customFormat="1" ht="15.75" customHeight="1" x14ac:dyDescent="0.2">
      <c r="A33" s="405">
        <v>27</v>
      </c>
      <c r="B33" s="406" t="s">
        <v>31</v>
      </c>
      <c r="C33" s="130">
        <f>'2_State Distrib and Adjs'!BA33</f>
        <v>2849007</v>
      </c>
      <c r="D33" s="130">
        <f>-'5A3_OJJ'!S33</f>
        <v>-504</v>
      </c>
      <c r="E33" s="130"/>
      <c r="F33" s="130">
        <f>-'5C1A_Madison'!AS33</f>
        <v>0</v>
      </c>
      <c r="G33" s="130">
        <f>-'5C1B_DArbonne'!AS33</f>
        <v>0</v>
      </c>
      <c r="H33" s="130">
        <f>-'5C1C_IntlHigh'!AS33</f>
        <v>0</v>
      </c>
      <c r="I33" s="130">
        <f>-'5C1D_NOMMA'!AS33</f>
        <v>0</v>
      </c>
      <c r="J33" s="130">
        <f>-'5C1E_LFNO'!AS33</f>
        <v>0</v>
      </c>
      <c r="K33" s="130">
        <f>-'5C1F_LCCharter'!AS33</f>
        <v>-3331</v>
      </c>
      <c r="L33" s="130">
        <f>-'5C1G_JSClark'!AS33</f>
        <v>0</v>
      </c>
      <c r="M33" s="130">
        <f>-'5C1H_Southwest'!AS33</f>
        <v>-1164</v>
      </c>
      <c r="N33" s="130">
        <f>-'5C1I_LAKey'!AS33</f>
        <v>-1164</v>
      </c>
      <c r="O33" s="130">
        <f>-'5C1J_JCFAEast'!AS33</f>
        <v>0</v>
      </c>
      <c r="P33" s="130">
        <f>-'5C1M_GEOMidCity'!AS33</f>
        <v>0</v>
      </c>
      <c r="Q33" s="130">
        <f>-'5C1N_Delta'!AS33</f>
        <v>0</v>
      </c>
      <c r="R33" s="130">
        <f>-'5C1O_Impact'!AS33</f>
        <v>0</v>
      </c>
      <c r="S33" s="130">
        <f>-'5C1Q_Advantage'!AS33</f>
        <v>0</v>
      </c>
      <c r="T33" s="130">
        <f>-'5C1R_Iberville'!AS33</f>
        <v>0</v>
      </c>
      <c r="U33" s="130">
        <f>-'5C1S_LCColPrep'!AS33</f>
        <v>0</v>
      </c>
      <c r="V33" s="130">
        <f>-'5C1T_Northeast'!AS33</f>
        <v>0</v>
      </c>
      <c r="W33" s="130">
        <f>-'5C1U_AcadianaRen'!AS33</f>
        <v>0</v>
      </c>
      <c r="X33" s="130">
        <f>-'5C1V_LafRen'!AS33</f>
        <v>0</v>
      </c>
      <c r="Y33" s="130">
        <f>-'5C1W_Willow'!AS33</f>
        <v>0</v>
      </c>
      <c r="Z33" s="130">
        <f>-'5C1Y_GEOPrep'!AS33</f>
        <v>0</v>
      </c>
      <c r="AA33" s="130">
        <f>-'5C1Z_LincolnPrep'!AS33</f>
        <v>0</v>
      </c>
      <c r="AB33" s="130">
        <f>-'5C1AE_NobleMinds'!$AS33</f>
        <v>0</v>
      </c>
      <c r="AC33" s="130">
        <f>-'5C1AF_JCFA-Laf'!$AS33</f>
        <v>0</v>
      </c>
      <c r="AD33" s="130">
        <f>-'5C1AG_Collegiate'!$AS33</f>
        <v>0</v>
      </c>
      <c r="AE33" s="130">
        <f>-'5C1AI_Harmony'!$AS33</f>
        <v>0</v>
      </c>
      <c r="AF33" s="130">
        <f>-'5C1AJ_Athlos'!$AS33</f>
        <v>0</v>
      </c>
      <c r="AG33" s="130">
        <f>-'5C1AK_NxtGen'!$AS33</f>
        <v>0</v>
      </c>
      <c r="AH33" s="130">
        <f>-'5C1AL_RedRiver'!$AS33</f>
        <v>0</v>
      </c>
      <c r="AI33" s="130">
        <f>-'5C1AM_Williams'!$AS33</f>
        <v>0</v>
      </c>
      <c r="AJ33" s="130">
        <f>-'5C1AN_StLandry'!$AS33</f>
        <v>0</v>
      </c>
      <c r="AK33" s="130">
        <f>-'5C2_LAVCA'!AT33</f>
        <v>-955</v>
      </c>
      <c r="AL33" s="130">
        <f>-'5C3_UnvView'!AT33</f>
        <v>-15076</v>
      </c>
      <c r="AM33" s="407">
        <f t="shared" si="49"/>
        <v>-22194</v>
      </c>
      <c r="AN33" s="408">
        <f t="shared" si="50"/>
        <v>2826813</v>
      </c>
      <c r="AO33" s="130"/>
      <c r="AP33" s="130"/>
      <c r="AQ33" s="130">
        <f>-'5C1A_Madison'!AX33</f>
        <v>0</v>
      </c>
      <c r="AR33" s="130">
        <f>-'5C1B_DArbonne'!AX33</f>
        <v>0</v>
      </c>
      <c r="AS33" s="130">
        <f>-'5C1C_IntlHigh'!AX33</f>
        <v>0</v>
      </c>
      <c r="AT33" s="130">
        <f>-'5C1D_NOMMA'!AX33</f>
        <v>0</v>
      </c>
      <c r="AU33" s="130">
        <f>-'5C1E_LFNO'!AX33</f>
        <v>0</v>
      </c>
      <c r="AV33" s="130">
        <f>-'5C1F_LCCharter'!AX33</f>
        <v>-30</v>
      </c>
      <c r="AW33" s="130">
        <f>-'5C1G_JSClark'!AX33</f>
        <v>0</v>
      </c>
      <c r="AX33" s="130">
        <f>-'5C1H_Southwest'!AX33</f>
        <v>-12</v>
      </c>
      <c r="AY33" s="130">
        <f>-'5C1I_LAKey'!AX33</f>
        <v>-12</v>
      </c>
      <c r="AZ33" s="130">
        <f>-'5C1J_JCFAEast'!AX33</f>
        <v>0</v>
      </c>
      <c r="BA33" s="130">
        <f>-'5C1M_GEOMidCity'!AX33</f>
        <v>0</v>
      </c>
      <c r="BB33" s="130">
        <f>-'5C1N_Delta'!AX33</f>
        <v>0</v>
      </c>
      <c r="BC33" s="130">
        <f>-'5C1O_Impact'!AX33</f>
        <v>0</v>
      </c>
      <c r="BD33" s="130">
        <f>-'5C1Q_Advantage'!AX33</f>
        <v>0</v>
      </c>
      <c r="BE33" s="130">
        <f>-'5C1R_Iberville'!AX33</f>
        <v>0</v>
      </c>
      <c r="BF33" s="130">
        <f>-'5C1S_LCColPrep'!AX33</f>
        <v>0</v>
      </c>
      <c r="BG33" s="130">
        <f>-'5C1T_Northeast'!AX33</f>
        <v>0</v>
      </c>
      <c r="BH33" s="130">
        <f>-'5C1U_AcadianaRen'!AX33</f>
        <v>0</v>
      </c>
      <c r="BI33" s="130">
        <f>-'5C1V_LafRen'!AX33</f>
        <v>0</v>
      </c>
      <c r="BJ33" s="130">
        <f>-'5C1W_Willow'!AX33</f>
        <v>0</v>
      </c>
      <c r="BK33" s="130">
        <f>-'5C1Y_GEOPrep'!AX33</f>
        <v>0</v>
      </c>
      <c r="BL33" s="130">
        <f>-'5C1Z_LincolnPrep'!AX33</f>
        <v>0</v>
      </c>
      <c r="BM33" s="130">
        <f>-'5C1AE_NobleMinds'!AX33</f>
        <v>0</v>
      </c>
      <c r="BN33" s="130">
        <f>-'5C1AF_JCFA-Laf'!AX33</f>
        <v>0</v>
      </c>
      <c r="BO33" s="130">
        <f>-'5C1AG_Collegiate'!AX33</f>
        <v>0</v>
      </c>
      <c r="BP33" s="130">
        <f>-'5C1AI_Harmony'!$AX33</f>
        <v>0</v>
      </c>
      <c r="BQ33" s="130">
        <f>-'5C1AJ_Athlos'!$AX33</f>
        <v>0</v>
      </c>
      <c r="BR33" s="130">
        <f>-'5C1AK_NxtGen'!$AX33</f>
        <v>0</v>
      </c>
      <c r="BS33" s="130">
        <f>-'5C1AL_RedRiver'!$AX33</f>
        <v>0</v>
      </c>
      <c r="BT33" s="130">
        <f>-'5C1AM_Williams'!$AX33</f>
        <v>0</v>
      </c>
      <c r="BU33" s="130">
        <f>-'5C1AN_StLandry'!$AX33</f>
        <v>0</v>
      </c>
      <c r="BV33" s="130">
        <f>-'5C2_LAVCA'!AY33</f>
        <v>41</v>
      </c>
      <c r="BW33" s="130">
        <f>-'5C3_UnvView'!AY33</f>
        <v>-124</v>
      </c>
      <c r="BX33" s="130">
        <f t="shared" si="51"/>
        <v>-137</v>
      </c>
      <c r="BY33" s="408">
        <f t="shared" si="52"/>
        <v>2826676</v>
      </c>
    </row>
    <row r="34" spans="1:77" s="31" customFormat="1" ht="15.75" customHeight="1" x14ac:dyDescent="0.2">
      <c r="A34" s="405">
        <v>28</v>
      </c>
      <c r="B34" s="406" t="s">
        <v>32</v>
      </c>
      <c r="C34" s="130">
        <f>'2_State Distrib and Adjs'!BA34</f>
        <v>12320744</v>
      </c>
      <c r="D34" s="130">
        <f>-'5A3_OJJ'!S34</f>
        <v>-3383</v>
      </c>
      <c r="E34" s="130"/>
      <c r="F34" s="130">
        <f>-'5C1A_Madison'!AS34</f>
        <v>0</v>
      </c>
      <c r="G34" s="130">
        <f>-'5C1B_DArbonne'!AS34</f>
        <v>0</v>
      </c>
      <c r="H34" s="130">
        <f>-'5C1C_IntlHigh'!AS34</f>
        <v>0</v>
      </c>
      <c r="I34" s="130">
        <f>-'5C1D_NOMMA'!AS34</f>
        <v>976</v>
      </c>
      <c r="J34" s="130">
        <f>-'5C1E_LFNO'!AS34</f>
        <v>0</v>
      </c>
      <c r="K34" s="130">
        <f>-'5C1F_LCCharter'!AS34</f>
        <v>2151</v>
      </c>
      <c r="L34" s="130">
        <f>-'5C1G_JSClark'!AS34</f>
        <v>-1550</v>
      </c>
      <c r="M34" s="130">
        <f>-'5C1H_Southwest'!AS34</f>
        <v>0</v>
      </c>
      <c r="N34" s="130">
        <f>-'5C1I_LAKey'!AS34</f>
        <v>-574</v>
      </c>
      <c r="O34" s="130">
        <f>-'5C1J_JCFAEast'!AS34</f>
        <v>0</v>
      </c>
      <c r="P34" s="130">
        <f>-'5C1M_GEOMidCity'!AS34</f>
        <v>0</v>
      </c>
      <c r="Q34" s="130">
        <f>-'5C1N_Delta'!AS34</f>
        <v>0</v>
      </c>
      <c r="R34" s="130">
        <f>-'5C1O_Impact'!AS34</f>
        <v>0</v>
      </c>
      <c r="S34" s="130">
        <f>-'5C1Q_Advantage'!AS34</f>
        <v>-1550</v>
      </c>
      <c r="T34" s="130">
        <f>-'5C1R_Iberville'!AS34</f>
        <v>-2071</v>
      </c>
      <c r="U34" s="130">
        <f>-'5C1S_LCColPrep'!AS34</f>
        <v>0</v>
      </c>
      <c r="V34" s="130">
        <f>-'5C1T_Northeast'!AS34</f>
        <v>0</v>
      </c>
      <c r="W34" s="130">
        <f>-'5C1U_AcadianaRen'!AS34</f>
        <v>-966346</v>
      </c>
      <c r="X34" s="130">
        <f>-'5C1V_LafRen'!AS34</f>
        <v>-586218</v>
      </c>
      <c r="Y34" s="130">
        <f>-'5C1W_Willow'!AS34</f>
        <v>-372050</v>
      </c>
      <c r="Z34" s="130">
        <f>-'5C1Y_GEOPrep'!AS34</f>
        <v>0</v>
      </c>
      <c r="AA34" s="130">
        <f>-'5C1Z_LincolnPrep'!AS34</f>
        <v>0</v>
      </c>
      <c r="AB34" s="130">
        <f>-'5C1AE_NobleMinds'!$AS34</f>
        <v>0</v>
      </c>
      <c r="AC34" s="130">
        <f>-'5C1AF_JCFA-Laf'!$AS34</f>
        <v>-34870</v>
      </c>
      <c r="AD34" s="130">
        <f>-'5C1AG_Collegiate'!$AS34</f>
        <v>0</v>
      </c>
      <c r="AE34" s="130">
        <f>-'5C1AI_Harmony'!$AS34</f>
        <v>0</v>
      </c>
      <c r="AF34" s="130">
        <f>-'5C1AJ_Athlos'!$AS34</f>
        <v>0</v>
      </c>
      <c r="AG34" s="130">
        <f>-'5C1AK_NxtGen'!$AS34</f>
        <v>0</v>
      </c>
      <c r="AH34" s="130">
        <f>-'5C1AL_RedRiver'!$AS34</f>
        <v>0</v>
      </c>
      <c r="AI34" s="130">
        <f>-'5C1AM_Williams'!$AS34</f>
        <v>4129</v>
      </c>
      <c r="AJ34" s="130">
        <f>-'5C1AN_StLandry'!$AS34</f>
        <v>-1550</v>
      </c>
      <c r="AK34" s="130">
        <f>-'5C2_LAVCA'!AT34</f>
        <v>-41230</v>
      </c>
      <c r="AL34" s="130">
        <f>-'5C3_UnvView'!AT34</f>
        <v>-77301</v>
      </c>
      <c r="AM34" s="407">
        <f t="shared" si="49"/>
        <v>-2081437</v>
      </c>
      <c r="AN34" s="408">
        <f t="shared" si="50"/>
        <v>10239307</v>
      </c>
      <c r="AO34" s="130"/>
      <c r="AP34" s="130"/>
      <c r="AQ34" s="130">
        <f>-'5C1A_Madison'!AX34</f>
        <v>0</v>
      </c>
      <c r="AR34" s="130">
        <f>-'5C1B_DArbonne'!AX34</f>
        <v>0</v>
      </c>
      <c r="AS34" s="130">
        <f>-'5C1C_IntlHigh'!AX34</f>
        <v>0</v>
      </c>
      <c r="AT34" s="130">
        <f>-'5C1D_NOMMA'!AX34</f>
        <v>15</v>
      </c>
      <c r="AU34" s="130">
        <f>-'5C1E_LFNO'!AX34</f>
        <v>0</v>
      </c>
      <c r="AV34" s="130">
        <f>-'5C1F_LCCharter'!AX34</f>
        <v>36</v>
      </c>
      <c r="AW34" s="130">
        <f>-'5C1G_JSClark'!AX34</f>
        <v>-16</v>
      </c>
      <c r="AX34" s="130">
        <f>-'5C1H_Southwest'!AX34</f>
        <v>0</v>
      </c>
      <c r="AY34" s="130">
        <f>-'5C1I_LAKey'!AX34</f>
        <v>-1</v>
      </c>
      <c r="AZ34" s="130">
        <f>-'5C1J_JCFAEast'!AX34</f>
        <v>0</v>
      </c>
      <c r="BA34" s="130">
        <f>-'5C1M_GEOMidCity'!AX34</f>
        <v>0</v>
      </c>
      <c r="BB34" s="130">
        <f>-'5C1N_Delta'!AX34</f>
        <v>0</v>
      </c>
      <c r="BC34" s="130">
        <f>-'5C1O_Impact'!AX34</f>
        <v>0</v>
      </c>
      <c r="BD34" s="130">
        <f>-'5C1Q_Advantage'!AX34</f>
        <v>-16</v>
      </c>
      <c r="BE34" s="130">
        <f>-'5C1R_Iberville'!AX34</f>
        <v>23</v>
      </c>
      <c r="BF34" s="130">
        <f>-'5C1S_LCColPrep'!AX34</f>
        <v>0</v>
      </c>
      <c r="BG34" s="130">
        <f>-'5C1T_Northeast'!AX34</f>
        <v>0</v>
      </c>
      <c r="BH34" s="130">
        <f>-'5C1U_AcadianaRen'!AX34</f>
        <v>-4055</v>
      </c>
      <c r="BI34" s="130">
        <f>-'5C1V_LafRen'!AX34</f>
        <v>-1843</v>
      </c>
      <c r="BJ34" s="130">
        <f>-'5C1W_Willow'!AX34</f>
        <v>-973</v>
      </c>
      <c r="BK34" s="130">
        <f>-'5C1Y_GEOPrep'!AX34</f>
        <v>0</v>
      </c>
      <c r="BL34" s="130">
        <f>-'5C1Z_LincolnPrep'!AX34</f>
        <v>0</v>
      </c>
      <c r="BM34" s="130">
        <f>-'5C1AE_NobleMinds'!AX34</f>
        <v>0</v>
      </c>
      <c r="BN34" s="130">
        <f>-'5C1AF_JCFA-Laf'!AX34</f>
        <v>-66</v>
      </c>
      <c r="BO34" s="130">
        <f>-'5C1AG_Collegiate'!AX34</f>
        <v>0</v>
      </c>
      <c r="BP34" s="130">
        <f>-'5C1AI_Harmony'!$AX34</f>
        <v>0</v>
      </c>
      <c r="BQ34" s="130">
        <f>-'5C1AJ_Athlos'!$AX34</f>
        <v>0</v>
      </c>
      <c r="BR34" s="130">
        <f>-'5C1AK_NxtGen'!$AX34</f>
        <v>0</v>
      </c>
      <c r="BS34" s="130">
        <f>-'5C1AL_RedRiver'!$AX34</f>
        <v>0</v>
      </c>
      <c r="BT34" s="130">
        <f>-'5C1AM_Williams'!$AX34</f>
        <v>-47</v>
      </c>
      <c r="BU34" s="130">
        <f>-'5C1AN_StLandry'!$AX34</f>
        <v>-16</v>
      </c>
      <c r="BV34" s="130">
        <f>-'5C2_LAVCA'!AY34</f>
        <v>-92</v>
      </c>
      <c r="BW34" s="130">
        <f>-'5C3_UnvView'!AY34</f>
        <v>-219</v>
      </c>
      <c r="BX34" s="130">
        <f t="shared" si="51"/>
        <v>-7270</v>
      </c>
      <c r="BY34" s="408">
        <f t="shared" si="52"/>
        <v>10232037</v>
      </c>
    </row>
    <row r="35" spans="1:77" s="31" customFormat="1" ht="15.75" customHeight="1" x14ac:dyDescent="0.2">
      <c r="A35" s="405">
        <v>29</v>
      </c>
      <c r="B35" s="406" t="s">
        <v>33</v>
      </c>
      <c r="C35" s="130">
        <f>'2_State Distrib and Adjs'!BA35</f>
        <v>5801256</v>
      </c>
      <c r="D35" s="130">
        <f>-'5A3_OJJ'!S35</f>
        <v>-539</v>
      </c>
      <c r="E35" s="130"/>
      <c r="F35" s="130">
        <f>-'5C1A_Madison'!AS35</f>
        <v>0</v>
      </c>
      <c r="G35" s="130">
        <f>-'5C1B_DArbonne'!AS35</f>
        <v>0</v>
      </c>
      <c r="H35" s="130">
        <f>-'5C1C_IntlHigh'!AS35</f>
        <v>0</v>
      </c>
      <c r="I35" s="130">
        <f>-'5C1D_NOMMA'!AS35</f>
        <v>0</v>
      </c>
      <c r="J35" s="130">
        <f>-'5C1E_LFNO'!AS35</f>
        <v>0</v>
      </c>
      <c r="K35" s="130">
        <f>-'5C1F_LCCharter'!AS35</f>
        <v>0</v>
      </c>
      <c r="L35" s="130">
        <f>-'5C1G_JSClark'!AS35</f>
        <v>0</v>
      </c>
      <c r="M35" s="130">
        <f>-'5C1H_Southwest'!AS35</f>
        <v>-2793</v>
      </c>
      <c r="N35" s="130">
        <f>-'5C1I_LAKey'!AS35</f>
        <v>0</v>
      </c>
      <c r="O35" s="130">
        <f>-'5C1J_JCFAEast'!AS35</f>
        <v>0</v>
      </c>
      <c r="P35" s="130">
        <f>-'5C1M_GEOMidCity'!AS35</f>
        <v>0</v>
      </c>
      <c r="Q35" s="130">
        <f>-'5C1N_Delta'!AS35</f>
        <v>0</v>
      </c>
      <c r="R35" s="130">
        <f>-'5C1O_Impact'!AS35</f>
        <v>0</v>
      </c>
      <c r="S35" s="130">
        <f>-'5C1Q_Advantage'!AS35</f>
        <v>0</v>
      </c>
      <c r="T35" s="130">
        <f>-'5C1R_Iberville'!AS35</f>
        <v>-29380</v>
      </c>
      <c r="U35" s="130">
        <f>-'5C1S_LCColPrep'!AS35</f>
        <v>0</v>
      </c>
      <c r="V35" s="130">
        <f>-'5C1T_Northeast'!AS35</f>
        <v>0</v>
      </c>
      <c r="W35" s="130">
        <f>-'5C1U_AcadianaRen'!AS35</f>
        <v>5776</v>
      </c>
      <c r="X35" s="130">
        <f>-'5C1V_LafRen'!AS35</f>
        <v>-1777</v>
      </c>
      <c r="Y35" s="130">
        <f>-'5C1W_Willow'!AS35</f>
        <v>0</v>
      </c>
      <c r="Z35" s="130">
        <f>-'5C1Y_GEOPrep'!AS35</f>
        <v>0</v>
      </c>
      <c r="AA35" s="130">
        <f>-'5C1Z_LincolnPrep'!AS35</f>
        <v>0</v>
      </c>
      <c r="AB35" s="130">
        <f>-'5C1AE_NobleMinds'!$AS35</f>
        <v>0</v>
      </c>
      <c r="AC35" s="130">
        <f>-'5C1AF_JCFA-Laf'!$AS35</f>
        <v>0</v>
      </c>
      <c r="AD35" s="130">
        <f>-'5C1AG_Collegiate'!$AS35</f>
        <v>0</v>
      </c>
      <c r="AE35" s="130">
        <f>-'5C1AI_Harmony'!$AS35</f>
        <v>0</v>
      </c>
      <c r="AF35" s="130">
        <f>-'5C1AJ_Athlos'!$AS35</f>
        <v>0</v>
      </c>
      <c r="AG35" s="130">
        <f>-'5C1AK_NxtGen'!$AS35</f>
        <v>0</v>
      </c>
      <c r="AH35" s="130">
        <f>-'5C1AL_RedRiver'!$AS35</f>
        <v>0</v>
      </c>
      <c r="AI35" s="130">
        <f>-'5C1AM_Williams'!$AS35</f>
        <v>0</v>
      </c>
      <c r="AJ35" s="130">
        <f>-'5C1AN_StLandry'!$AS35</f>
        <v>0</v>
      </c>
      <c r="AK35" s="130">
        <f>-'5C2_LAVCA'!AT35</f>
        <v>-6395</v>
      </c>
      <c r="AL35" s="130">
        <f>-'5C3_UnvView'!AT35</f>
        <v>-32898</v>
      </c>
      <c r="AM35" s="407">
        <f t="shared" si="49"/>
        <v>-68006</v>
      </c>
      <c r="AN35" s="408">
        <f t="shared" si="50"/>
        <v>5733250</v>
      </c>
      <c r="AO35" s="130"/>
      <c r="AP35" s="130"/>
      <c r="AQ35" s="130">
        <f>-'5C1A_Madison'!AX35</f>
        <v>0</v>
      </c>
      <c r="AR35" s="130">
        <f>-'5C1B_DArbonne'!AX35</f>
        <v>0</v>
      </c>
      <c r="AS35" s="130">
        <f>-'5C1C_IntlHigh'!AX35</f>
        <v>0</v>
      </c>
      <c r="AT35" s="130">
        <f>-'5C1D_NOMMA'!AX35</f>
        <v>0</v>
      </c>
      <c r="AU35" s="130">
        <f>-'5C1E_LFNO'!AX35</f>
        <v>0</v>
      </c>
      <c r="AV35" s="130">
        <f>-'5C1F_LCCharter'!AX35</f>
        <v>0</v>
      </c>
      <c r="AW35" s="130">
        <f>-'5C1G_JSClark'!AX35</f>
        <v>0</v>
      </c>
      <c r="AX35" s="130">
        <f>-'5C1H_Southwest'!AX35</f>
        <v>-28</v>
      </c>
      <c r="AY35" s="130">
        <f>-'5C1I_LAKey'!AX35</f>
        <v>0</v>
      </c>
      <c r="AZ35" s="130">
        <f>-'5C1J_JCFAEast'!AX35</f>
        <v>0</v>
      </c>
      <c r="BA35" s="130">
        <f>-'5C1M_GEOMidCity'!AX35</f>
        <v>0</v>
      </c>
      <c r="BB35" s="130">
        <f>-'5C1N_Delta'!AX35</f>
        <v>0</v>
      </c>
      <c r="BC35" s="130">
        <f>-'5C1O_Impact'!AX35</f>
        <v>0</v>
      </c>
      <c r="BD35" s="130">
        <f>-'5C1Q_Advantage'!AX35</f>
        <v>0</v>
      </c>
      <c r="BE35" s="130">
        <f>-'5C1R_Iberville'!AX35</f>
        <v>6</v>
      </c>
      <c r="BF35" s="130">
        <f>-'5C1S_LCColPrep'!AX35</f>
        <v>0</v>
      </c>
      <c r="BG35" s="130">
        <f>-'5C1T_Northeast'!AX35</f>
        <v>0</v>
      </c>
      <c r="BH35" s="130">
        <f>-'5C1U_AcadianaRen'!AX35</f>
        <v>101</v>
      </c>
      <c r="BI35" s="130">
        <f>-'5C1V_LafRen'!AX35</f>
        <v>-9</v>
      </c>
      <c r="BJ35" s="130">
        <f>-'5C1W_Willow'!AX35</f>
        <v>0</v>
      </c>
      <c r="BK35" s="130">
        <f>-'5C1Y_GEOPrep'!AX35</f>
        <v>0</v>
      </c>
      <c r="BL35" s="130">
        <f>-'5C1Z_LincolnPrep'!AX35</f>
        <v>0</v>
      </c>
      <c r="BM35" s="130">
        <f>-'5C1AE_NobleMinds'!AX35</f>
        <v>0</v>
      </c>
      <c r="BN35" s="130">
        <f>-'5C1AF_JCFA-Laf'!AX35</f>
        <v>0</v>
      </c>
      <c r="BO35" s="130">
        <f>-'5C1AG_Collegiate'!AX35</f>
        <v>0</v>
      </c>
      <c r="BP35" s="130">
        <f>-'5C1AI_Harmony'!$AX35</f>
        <v>0</v>
      </c>
      <c r="BQ35" s="130">
        <f>-'5C1AJ_Athlos'!$AX35</f>
        <v>0</v>
      </c>
      <c r="BR35" s="130">
        <f>-'5C1AK_NxtGen'!$AX35</f>
        <v>0</v>
      </c>
      <c r="BS35" s="130">
        <f>-'5C1AL_RedRiver'!$AX35</f>
        <v>0</v>
      </c>
      <c r="BT35" s="130">
        <f>-'5C1AM_Williams'!$AX35</f>
        <v>0</v>
      </c>
      <c r="BU35" s="130">
        <f>-'5C1AN_StLandry'!$AX35</f>
        <v>0</v>
      </c>
      <c r="BV35" s="130">
        <f>-'5C2_LAVCA'!AY35</f>
        <v>52</v>
      </c>
      <c r="BW35" s="130">
        <f>-'5C3_UnvView'!AY35</f>
        <v>-98</v>
      </c>
      <c r="BX35" s="130">
        <f t="shared" si="51"/>
        <v>24</v>
      </c>
      <c r="BY35" s="408">
        <f t="shared" si="52"/>
        <v>5733274</v>
      </c>
    </row>
    <row r="36" spans="1:77" s="31" customFormat="1" ht="15.75" customHeight="1" x14ac:dyDescent="0.2">
      <c r="A36" s="395">
        <v>30</v>
      </c>
      <c r="B36" s="396" t="s">
        <v>34</v>
      </c>
      <c r="C36" s="397">
        <f>'2_State Distrib and Adjs'!BA36</f>
        <v>1420851</v>
      </c>
      <c r="D36" s="397">
        <f>-'5A3_OJJ'!S36</f>
        <v>0</v>
      </c>
      <c r="E36" s="397"/>
      <c r="F36" s="397">
        <f>-'5C1A_Madison'!AS36</f>
        <v>0</v>
      </c>
      <c r="G36" s="397">
        <f>-'5C1B_DArbonne'!AS36</f>
        <v>0</v>
      </c>
      <c r="H36" s="397">
        <f>-'5C1C_IntlHigh'!AS36</f>
        <v>0</v>
      </c>
      <c r="I36" s="397">
        <f>-'5C1D_NOMMA'!AS36</f>
        <v>0</v>
      </c>
      <c r="J36" s="397">
        <f>-'5C1E_LFNO'!AS36</f>
        <v>0</v>
      </c>
      <c r="K36" s="397">
        <f>-'5C1F_LCCharter'!AS36</f>
        <v>0</v>
      </c>
      <c r="L36" s="397">
        <f>-'5C1G_JSClark'!AS36</f>
        <v>0</v>
      </c>
      <c r="M36" s="397">
        <f>-'5C1H_Southwest'!AS36</f>
        <v>0</v>
      </c>
      <c r="N36" s="397">
        <f>-'5C1I_LAKey'!AS36</f>
        <v>0</v>
      </c>
      <c r="O36" s="397">
        <f>-'5C1J_JCFAEast'!AS36</f>
        <v>0</v>
      </c>
      <c r="P36" s="397">
        <f>-'5C1M_GEOMidCity'!AS36</f>
        <v>0</v>
      </c>
      <c r="Q36" s="397">
        <f>-'5C1N_Delta'!AS36</f>
        <v>-604</v>
      </c>
      <c r="R36" s="397">
        <f>-'5C1O_Impact'!AS36</f>
        <v>0</v>
      </c>
      <c r="S36" s="397">
        <f>-'5C1Q_Advantage'!AS36</f>
        <v>0</v>
      </c>
      <c r="T36" s="397">
        <f>-'5C1R_Iberville'!AS36</f>
        <v>0</v>
      </c>
      <c r="U36" s="397">
        <f>-'5C1S_LCColPrep'!AS36</f>
        <v>0</v>
      </c>
      <c r="V36" s="397">
        <f>-'5C1T_Northeast'!AS36</f>
        <v>0</v>
      </c>
      <c r="W36" s="397">
        <f>-'5C1U_AcadianaRen'!AS36</f>
        <v>0</v>
      </c>
      <c r="X36" s="397">
        <f>-'5C1V_LafRen'!AS36</f>
        <v>0</v>
      </c>
      <c r="Y36" s="397">
        <f>-'5C1W_Willow'!AS36</f>
        <v>0</v>
      </c>
      <c r="Z36" s="397">
        <f>-'5C1Y_GEOPrep'!AS36</f>
        <v>0</v>
      </c>
      <c r="AA36" s="397">
        <f>-'5C1Z_LincolnPrep'!AS36</f>
        <v>0</v>
      </c>
      <c r="AB36" s="397">
        <f>-'5C1AE_NobleMinds'!$AS36</f>
        <v>0</v>
      </c>
      <c r="AC36" s="397">
        <f>-'5C1AF_JCFA-Laf'!$AS36</f>
        <v>0</v>
      </c>
      <c r="AD36" s="397">
        <f>-'5C1AG_Collegiate'!$AS36</f>
        <v>0</v>
      </c>
      <c r="AE36" s="686">
        <f>-'5C1AI_Harmony'!$AS36</f>
        <v>0</v>
      </c>
      <c r="AF36" s="686">
        <f>-'5C1AJ_Athlos'!$AS36</f>
        <v>0</v>
      </c>
      <c r="AG36" s="925">
        <f>-'5C1AK_NxtGen'!$AS36</f>
        <v>0</v>
      </c>
      <c r="AH36" s="925">
        <f>-'5C1AL_RedRiver'!$AS36</f>
        <v>0</v>
      </c>
      <c r="AI36" s="1492">
        <f>-'5C1AM_Williams'!$AS36</f>
        <v>0</v>
      </c>
      <c r="AJ36" s="1492">
        <f>-'5C1AN_StLandry'!$AS36</f>
        <v>0</v>
      </c>
      <c r="AK36" s="397">
        <f>-'5C2_LAVCA'!AT36</f>
        <v>-584</v>
      </c>
      <c r="AL36" s="397">
        <f>-'5C3_UnvView'!AT36</f>
        <v>-10445</v>
      </c>
      <c r="AM36" s="398">
        <f t="shared" si="49"/>
        <v>-11633</v>
      </c>
      <c r="AN36" s="399">
        <f t="shared" si="50"/>
        <v>1409218</v>
      </c>
      <c r="AO36" s="397"/>
      <c r="AP36" s="397"/>
      <c r="AQ36" s="397">
        <f>-'5C1A_Madison'!AX36</f>
        <v>0</v>
      </c>
      <c r="AR36" s="397">
        <f>-'5C1B_DArbonne'!AX36</f>
        <v>0</v>
      </c>
      <c r="AS36" s="397">
        <f>-'5C1C_IntlHigh'!AX36</f>
        <v>0</v>
      </c>
      <c r="AT36" s="397">
        <f>-'5C1D_NOMMA'!AX36</f>
        <v>0</v>
      </c>
      <c r="AU36" s="397">
        <f>-'5C1E_LFNO'!AX36</f>
        <v>0</v>
      </c>
      <c r="AV36" s="397">
        <f>-'5C1F_LCCharter'!AX36</f>
        <v>0</v>
      </c>
      <c r="AW36" s="397">
        <f>-'5C1G_JSClark'!AX36</f>
        <v>0</v>
      </c>
      <c r="AX36" s="397">
        <f>-'5C1H_Southwest'!AX36</f>
        <v>0</v>
      </c>
      <c r="AY36" s="397">
        <f>-'5C1I_LAKey'!AX36</f>
        <v>0</v>
      </c>
      <c r="AZ36" s="397">
        <f>-'5C1J_JCFAEast'!AX36</f>
        <v>0</v>
      </c>
      <c r="BA36" s="397">
        <f>-'5C1M_GEOMidCity'!AX36</f>
        <v>0</v>
      </c>
      <c r="BB36" s="397">
        <f>-'5C1N_Delta'!AX36</f>
        <v>-6</v>
      </c>
      <c r="BC36" s="397">
        <f>-'5C1O_Impact'!AX36</f>
        <v>0</v>
      </c>
      <c r="BD36" s="397">
        <f>-'5C1Q_Advantage'!AX36</f>
        <v>0</v>
      </c>
      <c r="BE36" s="397">
        <f>-'5C1R_Iberville'!AX36</f>
        <v>0</v>
      </c>
      <c r="BF36" s="397">
        <f>-'5C1S_LCColPrep'!AX36</f>
        <v>0</v>
      </c>
      <c r="BG36" s="397">
        <f>-'5C1T_Northeast'!AX36</f>
        <v>0</v>
      </c>
      <c r="BH36" s="397">
        <f>-'5C1U_AcadianaRen'!AX36</f>
        <v>0</v>
      </c>
      <c r="BI36" s="397">
        <f>-'5C1V_LafRen'!AX36</f>
        <v>0</v>
      </c>
      <c r="BJ36" s="397">
        <f>-'5C1W_Willow'!AX36</f>
        <v>0</v>
      </c>
      <c r="BK36" s="397">
        <f>-'5C1Y_GEOPrep'!AX36</f>
        <v>0</v>
      </c>
      <c r="BL36" s="397">
        <f>-'5C1Z_LincolnPrep'!AX36</f>
        <v>0</v>
      </c>
      <c r="BM36" s="397">
        <f>-'5C1AE_NobleMinds'!AX36</f>
        <v>0</v>
      </c>
      <c r="BN36" s="397">
        <f>-'5C1AF_JCFA-Laf'!AX36</f>
        <v>0</v>
      </c>
      <c r="BO36" s="397">
        <f>-'5C1AG_Collegiate'!AX36</f>
        <v>0</v>
      </c>
      <c r="BP36" s="686">
        <f>-'5C1AI_Harmony'!$AX36</f>
        <v>0</v>
      </c>
      <c r="BQ36" s="686">
        <f>-'5C1AJ_Athlos'!$AX36</f>
        <v>0</v>
      </c>
      <c r="BR36" s="925">
        <f>-'5C1AK_NxtGen'!$AX36</f>
        <v>0</v>
      </c>
      <c r="BS36" s="925">
        <f>-'5C1AL_RedRiver'!$AX36</f>
        <v>0</v>
      </c>
      <c r="BT36" s="1492">
        <f>-'5C1AM_Williams'!$AX36</f>
        <v>0</v>
      </c>
      <c r="BU36" s="1492">
        <f>-'5C1AN_StLandry'!$AX36</f>
        <v>0</v>
      </c>
      <c r="BV36" s="397">
        <f>-'5C2_LAVCA'!AY36</f>
        <v>-1</v>
      </c>
      <c r="BW36" s="397">
        <f>-'5C3_UnvView'!AY36</f>
        <v>-59</v>
      </c>
      <c r="BX36" s="397">
        <f t="shared" si="51"/>
        <v>-66</v>
      </c>
      <c r="BY36" s="399">
        <f t="shared" si="52"/>
        <v>1409152</v>
      </c>
    </row>
    <row r="37" spans="1:77" s="31" customFormat="1" ht="15.75" customHeight="1" x14ac:dyDescent="0.2">
      <c r="A37" s="405">
        <v>31</v>
      </c>
      <c r="B37" s="406" t="s">
        <v>35</v>
      </c>
      <c r="C37" s="130">
        <f>'2_State Distrib and Adjs'!BA37</f>
        <v>2669346</v>
      </c>
      <c r="D37" s="130">
        <f>-'5A3_OJJ'!S37</f>
        <v>-56</v>
      </c>
      <c r="E37" s="130"/>
      <c r="F37" s="130">
        <f>-'5C1A_Madison'!AS37</f>
        <v>0</v>
      </c>
      <c r="G37" s="130">
        <f>-'5C1B_DArbonne'!AS37</f>
        <v>-52967</v>
      </c>
      <c r="H37" s="130">
        <f>-'5C1C_IntlHigh'!AS37</f>
        <v>0</v>
      </c>
      <c r="I37" s="130">
        <f>-'5C1D_NOMMA'!AS37</f>
        <v>0</v>
      </c>
      <c r="J37" s="130">
        <f>-'5C1E_LFNO'!AS37</f>
        <v>0</v>
      </c>
      <c r="K37" s="130">
        <f>-'5C1F_LCCharter'!AS37</f>
        <v>0</v>
      </c>
      <c r="L37" s="130">
        <f>-'5C1G_JSClark'!AS37</f>
        <v>0</v>
      </c>
      <c r="M37" s="130">
        <f>-'5C1H_Southwest'!AS37</f>
        <v>0</v>
      </c>
      <c r="N37" s="130">
        <f>-'5C1I_LAKey'!AS37</f>
        <v>0</v>
      </c>
      <c r="O37" s="130">
        <f>-'5C1J_JCFAEast'!AS37</f>
        <v>0</v>
      </c>
      <c r="P37" s="130">
        <f>-'5C1M_GEOMidCity'!AS37</f>
        <v>0</v>
      </c>
      <c r="Q37" s="130">
        <f>-'5C1N_Delta'!AS37</f>
        <v>0</v>
      </c>
      <c r="R37" s="130">
        <f>-'5C1O_Impact'!AS37</f>
        <v>0</v>
      </c>
      <c r="S37" s="130">
        <f>-'5C1Q_Advantage'!AS37</f>
        <v>0</v>
      </c>
      <c r="T37" s="130">
        <f>-'5C1R_Iberville'!AS37</f>
        <v>0</v>
      </c>
      <c r="U37" s="130">
        <f>-'5C1S_LCColPrep'!AS37</f>
        <v>0</v>
      </c>
      <c r="V37" s="130">
        <f>-'5C1T_Northeast'!AS37</f>
        <v>-4419</v>
      </c>
      <c r="W37" s="130">
        <f>-'5C1U_AcadianaRen'!AS37</f>
        <v>0</v>
      </c>
      <c r="X37" s="130">
        <f>-'5C1V_LafRen'!AS37</f>
        <v>0</v>
      </c>
      <c r="Y37" s="130">
        <f>-'5C1W_Willow'!AS37</f>
        <v>0</v>
      </c>
      <c r="Z37" s="130">
        <f>-'5C1Y_GEOPrep'!AS37</f>
        <v>0</v>
      </c>
      <c r="AA37" s="130">
        <f>-'5C1Z_LincolnPrep'!AS37</f>
        <v>-372511</v>
      </c>
      <c r="AB37" s="130">
        <f>-'5C1AE_NobleMinds'!$AS37</f>
        <v>0</v>
      </c>
      <c r="AC37" s="130">
        <f>-'5C1AF_JCFA-Laf'!$AS37</f>
        <v>0</v>
      </c>
      <c r="AD37" s="130">
        <f>-'5C1AG_Collegiate'!$AS37</f>
        <v>0</v>
      </c>
      <c r="AE37" s="130">
        <f>-'5C1AI_Harmony'!$AS37</f>
        <v>0</v>
      </c>
      <c r="AF37" s="130">
        <f>-'5C1AJ_Athlos'!$AS37</f>
        <v>0</v>
      </c>
      <c r="AG37" s="130">
        <f>-'5C1AK_NxtGen'!$AS37</f>
        <v>0</v>
      </c>
      <c r="AH37" s="130">
        <f>-'5C1AL_RedRiver'!$AS37</f>
        <v>0</v>
      </c>
      <c r="AI37" s="130">
        <f>-'5C1AM_Williams'!$AS37</f>
        <v>0</v>
      </c>
      <c r="AJ37" s="130">
        <f>-'5C1AN_StLandry'!$AS37</f>
        <v>0</v>
      </c>
      <c r="AK37" s="130">
        <f>-'5C2_LAVCA'!AT37</f>
        <v>-14996</v>
      </c>
      <c r="AL37" s="130">
        <f>-'5C3_UnvView'!AT37</f>
        <v>-7542</v>
      </c>
      <c r="AM37" s="407">
        <f t="shared" si="49"/>
        <v>-452491</v>
      </c>
      <c r="AN37" s="408">
        <f t="shared" si="50"/>
        <v>2216855</v>
      </c>
      <c r="AO37" s="130"/>
      <c r="AP37" s="130"/>
      <c r="AQ37" s="130">
        <f>-'5C1A_Madison'!AX37</f>
        <v>0</v>
      </c>
      <c r="AR37" s="130">
        <f>-'5C1B_DArbonne'!AX37</f>
        <v>-250</v>
      </c>
      <c r="AS37" s="130">
        <f>-'5C1C_IntlHigh'!AX37</f>
        <v>0</v>
      </c>
      <c r="AT37" s="130">
        <f>-'5C1D_NOMMA'!AX37</f>
        <v>0</v>
      </c>
      <c r="AU37" s="130">
        <f>-'5C1E_LFNO'!AX37</f>
        <v>0</v>
      </c>
      <c r="AV37" s="130">
        <f>-'5C1F_LCCharter'!AX37</f>
        <v>0</v>
      </c>
      <c r="AW37" s="130">
        <f>-'5C1G_JSClark'!AX37</f>
        <v>0</v>
      </c>
      <c r="AX37" s="130">
        <f>-'5C1H_Southwest'!AX37</f>
        <v>0</v>
      </c>
      <c r="AY37" s="130">
        <f>-'5C1I_LAKey'!AX37</f>
        <v>0</v>
      </c>
      <c r="AZ37" s="130">
        <f>-'5C1J_JCFAEast'!AX37</f>
        <v>0</v>
      </c>
      <c r="BA37" s="130">
        <f>-'5C1M_GEOMidCity'!AX37</f>
        <v>0</v>
      </c>
      <c r="BB37" s="130">
        <f>-'5C1N_Delta'!AX37</f>
        <v>0</v>
      </c>
      <c r="BC37" s="130">
        <f>-'5C1O_Impact'!AX37</f>
        <v>0</v>
      </c>
      <c r="BD37" s="130">
        <f>-'5C1Q_Advantage'!AX37</f>
        <v>0</v>
      </c>
      <c r="BE37" s="130">
        <f>-'5C1R_Iberville'!AX37</f>
        <v>0</v>
      </c>
      <c r="BF37" s="130">
        <f>-'5C1S_LCColPrep'!AX37</f>
        <v>0</v>
      </c>
      <c r="BG37" s="130">
        <f>-'5C1T_Northeast'!AX37</f>
        <v>-8</v>
      </c>
      <c r="BH37" s="130">
        <f>-'5C1U_AcadianaRen'!AX37</f>
        <v>0</v>
      </c>
      <c r="BI37" s="130">
        <f>-'5C1V_LafRen'!AX37</f>
        <v>0</v>
      </c>
      <c r="BJ37" s="130">
        <f>-'5C1W_Willow'!AX37</f>
        <v>0</v>
      </c>
      <c r="BK37" s="130">
        <f>-'5C1Y_GEOPrep'!AX37</f>
        <v>0</v>
      </c>
      <c r="BL37" s="130">
        <f>-'5C1Z_LincolnPrep'!AX37</f>
        <v>-1950</v>
      </c>
      <c r="BM37" s="130">
        <f>-'5C1AE_NobleMinds'!AX37</f>
        <v>0</v>
      </c>
      <c r="BN37" s="130">
        <f>-'5C1AF_JCFA-Laf'!AX37</f>
        <v>0</v>
      </c>
      <c r="BO37" s="130">
        <f>-'5C1AG_Collegiate'!AX37</f>
        <v>0</v>
      </c>
      <c r="BP37" s="130">
        <f>-'5C1AI_Harmony'!$AX37</f>
        <v>0</v>
      </c>
      <c r="BQ37" s="130">
        <f>-'5C1AJ_Athlos'!$AX37</f>
        <v>0</v>
      </c>
      <c r="BR37" s="130">
        <f>-'5C1AK_NxtGen'!$AX37</f>
        <v>0</v>
      </c>
      <c r="BS37" s="130">
        <f>-'5C1AL_RedRiver'!$AX37</f>
        <v>0</v>
      </c>
      <c r="BT37" s="130">
        <f>-'5C1AM_Williams'!$AX37</f>
        <v>0</v>
      </c>
      <c r="BU37" s="130">
        <f>-'5C1AN_StLandry'!$AX37</f>
        <v>0</v>
      </c>
      <c r="BV37" s="130">
        <f>-'5C2_LAVCA'!AY37</f>
        <v>-43</v>
      </c>
      <c r="BW37" s="130">
        <f>-'5C3_UnvView'!AY37</f>
        <v>-1</v>
      </c>
      <c r="BX37" s="130">
        <f t="shared" si="51"/>
        <v>-2252</v>
      </c>
      <c r="BY37" s="408">
        <f t="shared" si="52"/>
        <v>2214603</v>
      </c>
    </row>
    <row r="38" spans="1:77" s="31" customFormat="1" ht="15.75" customHeight="1" x14ac:dyDescent="0.2">
      <c r="A38" s="405">
        <v>32</v>
      </c>
      <c r="B38" s="406" t="s">
        <v>36</v>
      </c>
      <c r="C38" s="130">
        <f>'2_State Distrib and Adjs'!BA38</f>
        <v>15639967</v>
      </c>
      <c r="D38" s="130">
        <f>-'5A3_OJJ'!S38</f>
        <v>0</v>
      </c>
      <c r="E38" s="130"/>
      <c r="F38" s="130">
        <f>-'5C1A_Madison'!AS38</f>
        <v>-9193</v>
      </c>
      <c r="G38" s="130">
        <f>-'5C1B_DArbonne'!AS38</f>
        <v>0</v>
      </c>
      <c r="H38" s="130">
        <f>-'5C1C_IntlHigh'!AS38</f>
        <v>0</v>
      </c>
      <c r="I38" s="130">
        <f>-'5C1D_NOMMA'!AS38</f>
        <v>0</v>
      </c>
      <c r="J38" s="130">
        <f>-'5C1E_LFNO'!AS38</f>
        <v>0</v>
      </c>
      <c r="K38" s="130">
        <f>-'5C1F_LCCharter'!AS38</f>
        <v>0</v>
      </c>
      <c r="L38" s="130">
        <f>-'5C1G_JSClark'!AS38</f>
        <v>0</v>
      </c>
      <c r="M38" s="130">
        <f>-'5C1H_Southwest'!AS38</f>
        <v>0</v>
      </c>
      <c r="N38" s="130">
        <f>-'5C1I_LAKey'!AS38</f>
        <v>-2182</v>
      </c>
      <c r="O38" s="130">
        <f>-'5C1J_JCFAEast'!AS38</f>
        <v>0</v>
      </c>
      <c r="P38" s="130">
        <f>-'5C1M_GEOMidCity'!AS38</f>
        <v>-284</v>
      </c>
      <c r="Q38" s="130">
        <f>-'5C1N_Delta'!AS38</f>
        <v>0</v>
      </c>
      <c r="R38" s="130">
        <f>-'5C1O_Impact'!AS38</f>
        <v>-1208</v>
      </c>
      <c r="S38" s="130">
        <f>-'5C1Q_Advantage'!AS38</f>
        <v>-3791</v>
      </c>
      <c r="T38" s="130">
        <f>-'5C1R_Iberville'!AS38</f>
        <v>-3152</v>
      </c>
      <c r="U38" s="130">
        <f>-'5C1S_LCColPrep'!AS38</f>
        <v>0</v>
      </c>
      <c r="V38" s="130">
        <f>-'5C1T_Northeast'!AS38</f>
        <v>0</v>
      </c>
      <c r="W38" s="130">
        <f>-'5C1U_AcadianaRen'!AS38</f>
        <v>0</v>
      </c>
      <c r="X38" s="130">
        <f>-'5C1V_LafRen'!AS38</f>
        <v>0</v>
      </c>
      <c r="Y38" s="130">
        <f>-'5C1W_Willow'!AS38</f>
        <v>0</v>
      </c>
      <c r="Z38" s="130">
        <f>-'5C1Y_GEOPrep'!AS38</f>
        <v>-4526</v>
      </c>
      <c r="AA38" s="130">
        <f>-'5C1Z_LincolnPrep'!AS38</f>
        <v>0</v>
      </c>
      <c r="AB38" s="130">
        <f>-'5C1AE_NobleMinds'!$AS38</f>
        <v>0</v>
      </c>
      <c r="AC38" s="130">
        <f>-'5C1AF_JCFA-Laf'!$AS38</f>
        <v>0</v>
      </c>
      <c r="AD38" s="130">
        <f>-'5C1AG_Collegiate'!$AS38</f>
        <v>-1208</v>
      </c>
      <c r="AE38" s="130">
        <f>-'5C1AI_Harmony'!$AS38</f>
        <v>0</v>
      </c>
      <c r="AF38" s="130">
        <f>-'5C1AJ_Athlos'!$AS38</f>
        <v>0</v>
      </c>
      <c r="AG38" s="130">
        <f>-'5C1AK_NxtGen'!$AS38</f>
        <v>-1142</v>
      </c>
      <c r="AH38" s="130">
        <f>-'5C1AL_RedRiver'!$AS38</f>
        <v>0</v>
      </c>
      <c r="AI38" s="130">
        <f>-'5C1AM_Williams'!$AS38</f>
        <v>0</v>
      </c>
      <c r="AJ38" s="130">
        <f>-'5C1AN_StLandry'!$AS38</f>
        <v>0</v>
      </c>
      <c r="AK38" s="130">
        <f>-'5C2_LAVCA'!AT38</f>
        <v>-13381</v>
      </c>
      <c r="AL38" s="130">
        <f>-'5C3_UnvView'!AT38</f>
        <v>-103278</v>
      </c>
      <c r="AM38" s="407">
        <f t="shared" si="49"/>
        <v>-143345</v>
      </c>
      <c r="AN38" s="408">
        <f t="shared" si="50"/>
        <v>15496622</v>
      </c>
      <c r="AO38" s="130"/>
      <c r="AP38" s="130"/>
      <c r="AQ38" s="130">
        <f>-'5C1A_Madison'!AX38</f>
        <v>-82</v>
      </c>
      <c r="AR38" s="130">
        <f>-'5C1B_DArbonne'!AX38</f>
        <v>0</v>
      </c>
      <c r="AS38" s="130">
        <f>-'5C1C_IntlHigh'!AX38</f>
        <v>0</v>
      </c>
      <c r="AT38" s="130">
        <f>-'5C1D_NOMMA'!AX38</f>
        <v>0</v>
      </c>
      <c r="AU38" s="130">
        <f>-'5C1E_LFNO'!AX38</f>
        <v>0</v>
      </c>
      <c r="AV38" s="130">
        <f>-'5C1F_LCCharter'!AX38</f>
        <v>0</v>
      </c>
      <c r="AW38" s="130">
        <f>-'5C1G_JSClark'!AX38</f>
        <v>0</v>
      </c>
      <c r="AX38" s="130">
        <f>-'5C1H_Southwest'!AX38</f>
        <v>0</v>
      </c>
      <c r="AY38" s="130">
        <f>-'5C1I_LAKey'!AX38</f>
        <v>28</v>
      </c>
      <c r="AZ38" s="130">
        <f>-'5C1J_JCFAEast'!AX38</f>
        <v>0</v>
      </c>
      <c r="BA38" s="130">
        <f>-'5C1M_GEOMidCity'!AX38</f>
        <v>0</v>
      </c>
      <c r="BB38" s="130">
        <f>-'5C1N_Delta'!AX38</f>
        <v>0</v>
      </c>
      <c r="BC38" s="130">
        <f>-'5C1O_Impact'!AX38</f>
        <v>-12</v>
      </c>
      <c r="BD38" s="130">
        <f>-'5C1Q_Advantage'!AX38</f>
        <v>-32</v>
      </c>
      <c r="BE38" s="130">
        <f>-'5C1R_Iberville'!AX38</f>
        <v>-21</v>
      </c>
      <c r="BF38" s="130">
        <f>-'5C1S_LCColPrep'!AX38</f>
        <v>0</v>
      </c>
      <c r="BG38" s="130">
        <f>-'5C1T_Northeast'!AX38</f>
        <v>0</v>
      </c>
      <c r="BH38" s="130">
        <f>-'5C1U_AcadianaRen'!AX38</f>
        <v>0</v>
      </c>
      <c r="BI38" s="130">
        <f>-'5C1V_LafRen'!AX38</f>
        <v>0</v>
      </c>
      <c r="BJ38" s="130">
        <f>-'5C1W_Willow'!AX38</f>
        <v>0</v>
      </c>
      <c r="BK38" s="130">
        <f>-'5C1Y_GEOPrep'!AX38</f>
        <v>-30</v>
      </c>
      <c r="BL38" s="130">
        <f>-'5C1Z_LincolnPrep'!AX38</f>
        <v>0</v>
      </c>
      <c r="BM38" s="130">
        <f>-'5C1AE_NobleMinds'!AX38</f>
        <v>0</v>
      </c>
      <c r="BN38" s="130">
        <f>-'5C1AF_JCFA-Laf'!AX38</f>
        <v>0</v>
      </c>
      <c r="BO38" s="130">
        <f>-'5C1AG_Collegiate'!AX38</f>
        <v>-12</v>
      </c>
      <c r="BP38" s="130">
        <f>-'5C1AI_Harmony'!$AX38</f>
        <v>0</v>
      </c>
      <c r="BQ38" s="130">
        <f>-'5C1AJ_Athlos'!$AX38</f>
        <v>0</v>
      </c>
      <c r="BR38" s="130">
        <f>-'5C1AK_NxtGen'!$AX38</f>
        <v>-16</v>
      </c>
      <c r="BS38" s="130">
        <f>-'5C1AL_RedRiver'!$AX38</f>
        <v>0</v>
      </c>
      <c r="BT38" s="130">
        <f>-'5C1AM_Williams'!$AX38</f>
        <v>0</v>
      </c>
      <c r="BU38" s="130">
        <f>-'5C1AN_StLandry'!$AX38</f>
        <v>0</v>
      </c>
      <c r="BV38" s="130">
        <f>-'5C2_LAVCA'!AY38</f>
        <v>58</v>
      </c>
      <c r="BW38" s="130">
        <f>-'5C3_UnvView'!AY38</f>
        <v>-337</v>
      </c>
      <c r="BX38" s="130">
        <f t="shared" si="51"/>
        <v>-456</v>
      </c>
      <c r="BY38" s="408">
        <f t="shared" si="52"/>
        <v>15496166</v>
      </c>
    </row>
    <row r="39" spans="1:77" s="31" customFormat="1" ht="15.75" customHeight="1" x14ac:dyDescent="0.2">
      <c r="A39" s="405">
        <v>33</v>
      </c>
      <c r="B39" s="406" t="s">
        <v>37</v>
      </c>
      <c r="C39" s="130">
        <f>'2_State Distrib and Adjs'!BA39</f>
        <v>695260</v>
      </c>
      <c r="D39" s="130">
        <f>-'5A3_OJJ'!S39</f>
        <v>-330</v>
      </c>
      <c r="E39" s="130"/>
      <c r="F39" s="130">
        <f>-'5C1A_Madison'!AS39</f>
        <v>0</v>
      </c>
      <c r="G39" s="130">
        <f>-'5C1B_DArbonne'!AS39</f>
        <v>0</v>
      </c>
      <c r="H39" s="130">
        <f>-'5C1C_IntlHigh'!AS39</f>
        <v>0</v>
      </c>
      <c r="I39" s="130">
        <f>-'5C1D_NOMMA'!AS39</f>
        <v>0</v>
      </c>
      <c r="J39" s="130">
        <f>-'5C1E_LFNO'!AS39</f>
        <v>0</v>
      </c>
      <c r="K39" s="130">
        <f>-'5C1F_LCCharter'!AS39</f>
        <v>0</v>
      </c>
      <c r="L39" s="130">
        <f>-'5C1G_JSClark'!AS39</f>
        <v>0</v>
      </c>
      <c r="M39" s="130">
        <f>-'5C1H_Southwest'!AS39</f>
        <v>0</v>
      </c>
      <c r="N39" s="130">
        <f>-'5C1I_LAKey'!AS39</f>
        <v>0</v>
      </c>
      <c r="O39" s="130">
        <f>-'5C1J_JCFAEast'!AS39</f>
        <v>0</v>
      </c>
      <c r="P39" s="130">
        <f>-'5C1M_GEOMidCity'!AS39</f>
        <v>0</v>
      </c>
      <c r="Q39" s="130">
        <f>-'5C1N_Delta'!AS39</f>
        <v>0</v>
      </c>
      <c r="R39" s="130">
        <f>-'5C1O_Impact'!AS39</f>
        <v>0</v>
      </c>
      <c r="S39" s="130">
        <f>-'5C1Q_Advantage'!AS39</f>
        <v>0</v>
      </c>
      <c r="T39" s="130">
        <f>-'5C1R_Iberville'!AS39</f>
        <v>0</v>
      </c>
      <c r="U39" s="130">
        <f>-'5C1S_LCColPrep'!AS39</f>
        <v>0</v>
      </c>
      <c r="V39" s="130">
        <f>-'5C1T_Northeast'!AS39</f>
        <v>0</v>
      </c>
      <c r="W39" s="130">
        <f>-'5C1U_AcadianaRen'!AS39</f>
        <v>0</v>
      </c>
      <c r="X39" s="130">
        <f>-'5C1V_LafRen'!AS39</f>
        <v>0</v>
      </c>
      <c r="Y39" s="130">
        <f>-'5C1W_Willow'!AS39</f>
        <v>0</v>
      </c>
      <c r="Z39" s="130">
        <f>-'5C1Y_GEOPrep'!AS39</f>
        <v>0</v>
      </c>
      <c r="AA39" s="130">
        <f>-'5C1Z_LincolnPrep'!AS39</f>
        <v>0</v>
      </c>
      <c r="AB39" s="130">
        <f>-'5C1AE_NobleMinds'!$AS39</f>
        <v>0</v>
      </c>
      <c r="AC39" s="130">
        <f>-'5C1AF_JCFA-Laf'!$AS39</f>
        <v>0</v>
      </c>
      <c r="AD39" s="130">
        <f>-'5C1AG_Collegiate'!$AS39</f>
        <v>0</v>
      </c>
      <c r="AE39" s="130">
        <f>-'5C1AI_Harmony'!$AS39</f>
        <v>0</v>
      </c>
      <c r="AF39" s="130">
        <f>-'5C1AJ_Athlos'!$AS39</f>
        <v>0</v>
      </c>
      <c r="AG39" s="130">
        <f>-'5C1AK_NxtGen'!$AS39</f>
        <v>0</v>
      </c>
      <c r="AH39" s="130">
        <f>-'5C1AL_RedRiver'!$AS39</f>
        <v>0</v>
      </c>
      <c r="AI39" s="130">
        <f>-'5C1AM_Williams'!$AS39</f>
        <v>0</v>
      </c>
      <c r="AJ39" s="130">
        <f>-'5C1AN_StLandry'!$AS39</f>
        <v>0</v>
      </c>
      <c r="AK39" s="130">
        <f>-'5C2_LAVCA'!AT39</f>
        <v>-1526</v>
      </c>
      <c r="AL39" s="130">
        <f>-'5C3_UnvView'!AT39</f>
        <v>85466</v>
      </c>
      <c r="AM39" s="407">
        <f t="shared" ref="AM39:AM70" si="53">SUM(D39:AL39)</f>
        <v>83610</v>
      </c>
      <c r="AN39" s="408">
        <f t="shared" ref="AN39:AN70" si="54">C39+AM39</f>
        <v>778870</v>
      </c>
      <c r="AO39" s="130"/>
      <c r="AP39" s="130"/>
      <c r="AQ39" s="130">
        <f>-'5C1A_Madison'!AX39</f>
        <v>0</v>
      </c>
      <c r="AR39" s="130">
        <f>-'5C1B_DArbonne'!AX39</f>
        <v>0</v>
      </c>
      <c r="AS39" s="130">
        <f>-'5C1C_IntlHigh'!AX39</f>
        <v>0</v>
      </c>
      <c r="AT39" s="130">
        <f>-'5C1D_NOMMA'!AX39</f>
        <v>0</v>
      </c>
      <c r="AU39" s="130">
        <f>-'5C1E_LFNO'!AX39</f>
        <v>0</v>
      </c>
      <c r="AV39" s="130">
        <f>-'5C1F_LCCharter'!AX39</f>
        <v>0</v>
      </c>
      <c r="AW39" s="130">
        <f>-'5C1G_JSClark'!AX39</f>
        <v>0</v>
      </c>
      <c r="AX39" s="130">
        <f>-'5C1H_Southwest'!AX39</f>
        <v>0</v>
      </c>
      <c r="AY39" s="130">
        <f>-'5C1I_LAKey'!AX39</f>
        <v>0</v>
      </c>
      <c r="AZ39" s="130">
        <f>-'5C1J_JCFAEast'!AX39</f>
        <v>0</v>
      </c>
      <c r="BA39" s="130">
        <f>-'5C1M_GEOMidCity'!AX39</f>
        <v>0</v>
      </c>
      <c r="BB39" s="130">
        <f>-'5C1N_Delta'!AX39</f>
        <v>0</v>
      </c>
      <c r="BC39" s="130">
        <f>-'5C1O_Impact'!AX39</f>
        <v>0</v>
      </c>
      <c r="BD39" s="130">
        <f>-'5C1Q_Advantage'!AX39</f>
        <v>0</v>
      </c>
      <c r="BE39" s="130">
        <f>-'5C1R_Iberville'!AX39</f>
        <v>0</v>
      </c>
      <c r="BF39" s="130">
        <f>-'5C1S_LCColPrep'!AX39</f>
        <v>0</v>
      </c>
      <c r="BG39" s="130">
        <f>-'5C1T_Northeast'!AX39</f>
        <v>0</v>
      </c>
      <c r="BH39" s="130">
        <f>-'5C1U_AcadianaRen'!AX39</f>
        <v>0</v>
      </c>
      <c r="BI39" s="130">
        <f>-'5C1V_LafRen'!AX39</f>
        <v>0</v>
      </c>
      <c r="BJ39" s="130">
        <f>-'5C1W_Willow'!AX39</f>
        <v>0</v>
      </c>
      <c r="BK39" s="130">
        <f>-'5C1Y_GEOPrep'!AX39</f>
        <v>0</v>
      </c>
      <c r="BL39" s="130">
        <f>-'5C1Z_LincolnPrep'!AX39</f>
        <v>0</v>
      </c>
      <c r="BM39" s="130">
        <f>-'5C1AE_NobleMinds'!AX39</f>
        <v>0</v>
      </c>
      <c r="BN39" s="130">
        <f>-'5C1AF_JCFA-Laf'!AX39</f>
        <v>0</v>
      </c>
      <c r="BO39" s="130">
        <f>-'5C1AG_Collegiate'!AX39</f>
        <v>0</v>
      </c>
      <c r="BP39" s="130">
        <f>-'5C1AI_Harmony'!$AX39</f>
        <v>0</v>
      </c>
      <c r="BQ39" s="130">
        <f>-'5C1AJ_Athlos'!$AX39</f>
        <v>0</v>
      </c>
      <c r="BR39" s="130">
        <f>-'5C1AK_NxtGen'!$AX39</f>
        <v>0</v>
      </c>
      <c r="BS39" s="130">
        <f>-'5C1AL_RedRiver'!$AX39</f>
        <v>0</v>
      </c>
      <c r="BT39" s="130">
        <f>-'5C1AM_Williams'!$AX39</f>
        <v>0</v>
      </c>
      <c r="BU39" s="130">
        <f>-'5C1AN_StLandry'!$AX39</f>
        <v>0</v>
      </c>
      <c r="BV39" s="130">
        <f>-'5C2_LAVCA'!AY39</f>
        <v>-11</v>
      </c>
      <c r="BW39" s="130">
        <f>-'5C3_UnvView'!AY39</f>
        <v>1690</v>
      </c>
      <c r="BX39" s="130">
        <f t="shared" ref="BX39:BX70" si="55">SUM(AP39:BW39)</f>
        <v>1679</v>
      </c>
      <c r="BY39" s="408">
        <f t="shared" ref="BY39:BY75" si="56">SUM(AN39:BW39)</f>
        <v>780549</v>
      </c>
    </row>
    <row r="40" spans="1:77" s="31" customFormat="1" ht="15.75" customHeight="1" x14ac:dyDescent="0.2">
      <c r="A40" s="405">
        <v>34</v>
      </c>
      <c r="B40" s="406" t="s">
        <v>38</v>
      </c>
      <c r="C40" s="130">
        <f>'2_State Distrib and Adjs'!BA40</f>
        <v>1906839</v>
      </c>
      <c r="D40" s="130">
        <f>-'5A3_OJJ'!S40</f>
        <v>-415</v>
      </c>
      <c r="E40" s="130"/>
      <c r="F40" s="130">
        <f>-'5C1A_Madison'!AS40</f>
        <v>0</v>
      </c>
      <c r="G40" s="130">
        <f>-'5C1B_DArbonne'!AS40</f>
        <v>403</v>
      </c>
      <c r="H40" s="130">
        <f>-'5C1C_IntlHigh'!AS40</f>
        <v>0</v>
      </c>
      <c r="I40" s="130">
        <f>-'5C1D_NOMMA'!AS40</f>
        <v>0</v>
      </c>
      <c r="J40" s="130">
        <f>-'5C1E_LFNO'!AS40</f>
        <v>0</v>
      </c>
      <c r="K40" s="130">
        <f>-'5C1F_LCCharter'!AS40</f>
        <v>0</v>
      </c>
      <c r="L40" s="130">
        <f>-'5C1G_JSClark'!AS40</f>
        <v>0</v>
      </c>
      <c r="M40" s="130">
        <f>-'5C1H_Southwest'!AS40</f>
        <v>0</v>
      </c>
      <c r="N40" s="130">
        <f>-'5C1I_LAKey'!AS40</f>
        <v>0</v>
      </c>
      <c r="O40" s="130">
        <f>-'5C1J_JCFAEast'!AS40</f>
        <v>0</v>
      </c>
      <c r="P40" s="130">
        <f>-'5C1M_GEOMidCity'!AS40</f>
        <v>0</v>
      </c>
      <c r="Q40" s="130">
        <f>-'5C1N_Delta'!AS40</f>
        <v>0</v>
      </c>
      <c r="R40" s="130">
        <f>-'5C1O_Impact'!AS40</f>
        <v>0</v>
      </c>
      <c r="S40" s="130">
        <f>-'5C1Q_Advantage'!AS40</f>
        <v>0</v>
      </c>
      <c r="T40" s="130">
        <f>-'5C1R_Iberville'!AS40</f>
        <v>0</v>
      </c>
      <c r="U40" s="130">
        <f>-'5C1S_LCColPrep'!AS40</f>
        <v>0</v>
      </c>
      <c r="V40" s="130">
        <f>-'5C1T_Northeast'!AS40</f>
        <v>0</v>
      </c>
      <c r="W40" s="130">
        <f>-'5C1U_AcadianaRen'!AS40</f>
        <v>0</v>
      </c>
      <c r="X40" s="130">
        <f>-'5C1V_LafRen'!AS40</f>
        <v>0</v>
      </c>
      <c r="Y40" s="130">
        <f>-'5C1W_Willow'!AS40</f>
        <v>0</v>
      </c>
      <c r="Z40" s="130">
        <f>-'5C1Y_GEOPrep'!AS40</f>
        <v>0</v>
      </c>
      <c r="AA40" s="130">
        <f>-'5C1Z_LincolnPrep'!AS40</f>
        <v>0</v>
      </c>
      <c r="AB40" s="130">
        <f>-'5C1AE_NobleMinds'!$AS40</f>
        <v>0</v>
      </c>
      <c r="AC40" s="130">
        <f>-'5C1AF_JCFA-Laf'!$AS40</f>
        <v>0</v>
      </c>
      <c r="AD40" s="130">
        <f>-'5C1AG_Collegiate'!$AS40</f>
        <v>0</v>
      </c>
      <c r="AE40" s="130">
        <f>-'5C1AI_Harmony'!$AS40</f>
        <v>0</v>
      </c>
      <c r="AF40" s="130">
        <f>-'5C1AJ_Athlos'!$AS40</f>
        <v>0</v>
      </c>
      <c r="AG40" s="130">
        <f>-'5C1AK_NxtGen'!$AS40</f>
        <v>0</v>
      </c>
      <c r="AH40" s="130">
        <f>-'5C1AL_RedRiver'!$AS40</f>
        <v>0</v>
      </c>
      <c r="AI40" s="130">
        <f>-'5C1AM_Williams'!$AS40</f>
        <v>0</v>
      </c>
      <c r="AJ40" s="130">
        <f>-'5C1AN_StLandry'!$AS40</f>
        <v>0</v>
      </c>
      <c r="AK40" s="130">
        <f>-'5C2_LAVCA'!AT40</f>
        <v>-11165</v>
      </c>
      <c r="AL40" s="130">
        <f>-'5C3_UnvView'!AT40</f>
        <v>-15987</v>
      </c>
      <c r="AM40" s="407">
        <f t="shared" si="53"/>
        <v>-27164</v>
      </c>
      <c r="AN40" s="408">
        <f t="shared" si="54"/>
        <v>1879675</v>
      </c>
      <c r="AO40" s="130"/>
      <c r="AP40" s="130"/>
      <c r="AQ40" s="130">
        <f>-'5C1A_Madison'!AX40</f>
        <v>0</v>
      </c>
      <c r="AR40" s="130">
        <f>-'5C1B_DArbonne'!AX40</f>
        <v>14</v>
      </c>
      <c r="AS40" s="130">
        <f>-'5C1C_IntlHigh'!AX40</f>
        <v>0</v>
      </c>
      <c r="AT40" s="130">
        <f>-'5C1D_NOMMA'!AX40</f>
        <v>0</v>
      </c>
      <c r="AU40" s="130">
        <f>-'5C1E_LFNO'!AX40</f>
        <v>0</v>
      </c>
      <c r="AV40" s="130">
        <f>-'5C1F_LCCharter'!AX40</f>
        <v>0</v>
      </c>
      <c r="AW40" s="130">
        <f>-'5C1G_JSClark'!AX40</f>
        <v>0</v>
      </c>
      <c r="AX40" s="130">
        <f>-'5C1H_Southwest'!AX40</f>
        <v>0</v>
      </c>
      <c r="AY40" s="130">
        <f>-'5C1I_LAKey'!AX40</f>
        <v>0</v>
      </c>
      <c r="AZ40" s="130">
        <f>-'5C1J_JCFAEast'!AX40</f>
        <v>0</v>
      </c>
      <c r="BA40" s="130">
        <f>-'5C1M_GEOMidCity'!AX40</f>
        <v>0</v>
      </c>
      <c r="BB40" s="130">
        <f>-'5C1N_Delta'!AX40</f>
        <v>0</v>
      </c>
      <c r="BC40" s="130">
        <f>-'5C1O_Impact'!AX40</f>
        <v>0</v>
      </c>
      <c r="BD40" s="130">
        <f>-'5C1Q_Advantage'!AX40</f>
        <v>0</v>
      </c>
      <c r="BE40" s="130">
        <f>-'5C1R_Iberville'!AX40</f>
        <v>0</v>
      </c>
      <c r="BF40" s="130">
        <f>-'5C1S_LCColPrep'!AX40</f>
        <v>0</v>
      </c>
      <c r="BG40" s="130">
        <f>-'5C1T_Northeast'!AX40</f>
        <v>0</v>
      </c>
      <c r="BH40" s="130">
        <f>-'5C1U_AcadianaRen'!AX40</f>
        <v>0</v>
      </c>
      <c r="BI40" s="130">
        <f>-'5C1V_LafRen'!AX40</f>
        <v>0</v>
      </c>
      <c r="BJ40" s="130">
        <f>-'5C1W_Willow'!AX40</f>
        <v>0</v>
      </c>
      <c r="BK40" s="130">
        <f>-'5C1Y_GEOPrep'!AX40</f>
        <v>0</v>
      </c>
      <c r="BL40" s="130">
        <f>-'5C1Z_LincolnPrep'!AX40</f>
        <v>0</v>
      </c>
      <c r="BM40" s="130">
        <f>-'5C1AE_NobleMinds'!AX40</f>
        <v>0</v>
      </c>
      <c r="BN40" s="130">
        <f>-'5C1AF_JCFA-Laf'!AX40</f>
        <v>0</v>
      </c>
      <c r="BO40" s="130">
        <f>-'5C1AG_Collegiate'!AX40</f>
        <v>0</v>
      </c>
      <c r="BP40" s="130">
        <f>-'5C1AI_Harmony'!$AX40</f>
        <v>0</v>
      </c>
      <c r="BQ40" s="130">
        <f>-'5C1AJ_Athlos'!$AX40</f>
        <v>0</v>
      </c>
      <c r="BR40" s="130">
        <f>-'5C1AK_NxtGen'!$AX40</f>
        <v>0</v>
      </c>
      <c r="BS40" s="130">
        <f>-'5C1AL_RedRiver'!$AX40</f>
        <v>0</v>
      </c>
      <c r="BT40" s="130">
        <f>-'5C1AM_Williams'!$AX40</f>
        <v>0</v>
      </c>
      <c r="BU40" s="130">
        <f>-'5C1AN_StLandry'!$AX40</f>
        <v>0</v>
      </c>
      <c r="BV40" s="130">
        <f>-'5C2_LAVCA'!AY40</f>
        <v>-6</v>
      </c>
      <c r="BW40" s="130">
        <f>-'5C3_UnvView'!AY40</f>
        <v>-78</v>
      </c>
      <c r="BX40" s="130">
        <f t="shared" si="55"/>
        <v>-70</v>
      </c>
      <c r="BY40" s="408">
        <f t="shared" si="56"/>
        <v>1879605</v>
      </c>
    </row>
    <row r="41" spans="1:77" s="31" customFormat="1" ht="15.75" customHeight="1" x14ac:dyDescent="0.2">
      <c r="A41" s="395">
        <v>35</v>
      </c>
      <c r="B41" s="396" t="s">
        <v>39</v>
      </c>
      <c r="C41" s="397">
        <f>'2_State Distrib and Adjs'!BA41</f>
        <v>2171092</v>
      </c>
      <c r="D41" s="397">
        <f>-'5A3_OJJ'!S41</f>
        <v>-166</v>
      </c>
      <c r="E41" s="397"/>
      <c r="F41" s="397">
        <f>-'5C1A_Madison'!AS41</f>
        <v>0</v>
      </c>
      <c r="G41" s="397">
        <f>-'5C1B_DArbonne'!AS41</f>
        <v>0</v>
      </c>
      <c r="H41" s="397">
        <f>-'5C1C_IntlHigh'!AS41</f>
        <v>0</v>
      </c>
      <c r="I41" s="397">
        <f>-'5C1D_NOMMA'!AS41</f>
        <v>0</v>
      </c>
      <c r="J41" s="397">
        <f>-'5C1E_LFNO'!AS41</f>
        <v>0</v>
      </c>
      <c r="K41" s="397">
        <f>-'5C1F_LCCharter'!AS41</f>
        <v>0</v>
      </c>
      <c r="L41" s="397">
        <f>-'5C1G_JSClark'!AS41</f>
        <v>0</v>
      </c>
      <c r="M41" s="397">
        <f>-'5C1H_Southwest'!AS41</f>
        <v>0</v>
      </c>
      <c r="N41" s="397">
        <f>-'5C1I_LAKey'!AS41</f>
        <v>0</v>
      </c>
      <c r="O41" s="397">
        <f>-'5C1J_JCFAEast'!AS41</f>
        <v>0</v>
      </c>
      <c r="P41" s="397">
        <f>-'5C1M_GEOMidCity'!AS41</f>
        <v>0</v>
      </c>
      <c r="Q41" s="397">
        <f>-'5C1N_Delta'!AS41</f>
        <v>0</v>
      </c>
      <c r="R41" s="397">
        <f>-'5C1O_Impact'!AS41</f>
        <v>0</v>
      </c>
      <c r="S41" s="397">
        <f>-'5C1Q_Advantage'!AS41</f>
        <v>0</v>
      </c>
      <c r="T41" s="397">
        <f>-'5C1R_Iberville'!AS41</f>
        <v>0</v>
      </c>
      <c r="U41" s="397">
        <f>-'5C1S_LCColPrep'!AS41</f>
        <v>0</v>
      </c>
      <c r="V41" s="397">
        <f>-'5C1T_Northeast'!AS41</f>
        <v>0</v>
      </c>
      <c r="W41" s="397">
        <f>-'5C1U_AcadianaRen'!AS41</f>
        <v>0</v>
      </c>
      <c r="X41" s="397">
        <f>-'5C1V_LafRen'!AS41</f>
        <v>0</v>
      </c>
      <c r="Y41" s="397">
        <f>-'5C1W_Willow'!AS41</f>
        <v>0</v>
      </c>
      <c r="Z41" s="397">
        <f>-'5C1Y_GEOPrep'!AS41</f>
        <v>0</v>
      </c>
      <c r="AA41" s="397">
        <f>-'5C1Z_LincolnPrep'!AS41</f>
        <v>0</v>
      </c>
      <c r="AB41" s="397">
        <f>-'5C1AE_NobleMinds'!$AS41</f>
        <v>0</v>
      </c>
      <c r="AC41" s="397">
        <f>-'5C1AF_JCFA-Laf'!$AS41</f>
        <v>0</v>
      </c>
      <c r="AD41" s="397">
        <f>-'5C1AG_Collegiate'!$AS41</f>
        <v>0</v>
      </c>
      <c r="AE41" s="686">
        <f>-'5C1AI_Harmony'!$AS41</f>
        <v>0</v>
      </c>
      <c r="AF41" s="686">
        <f>-'5C1AJ_Athlos'!$AS41</f>
        <v>0</v>
      </c>
      <c r="AG41" s="925">
        <f>-'5C1AK_NxtGen'!$AS41</f>
        <v>0</v>
      </c>
      <c r="AH41" s="925">
        <f>-'5C1AL_RedRiver'!$AS41</f>
        <v>0</v>
      </c>
      <c r="AI41" s="1492">
        <f>-'5C1AM_Williams'!$AS41</f>
        <v>0</v>
      </c>
      <c r="AJ41" s="1492">
        <f>-'5C1AN_StLandry'!$AS41</f>
        <v>0</v>
      </c>
      <c r="AK41" s="397">
        <f>-'5C2_LAVCA'!AT41</f>
        <v>-8829</v>
      </c>
      <c r="AL41" s="397">
        <f>-'5C3_UnvView'!AT41</f>
        <v>-11734</v>
      </c>
      <c r="AM41" s="398">
        <f t="shared" si="53"/>
        <v>-20729</v>
      </c>
      <c r="AN41" s="399">
        <f t="shared" si="54"/>
        <v>2150363</v>
      </c>
      <c r="AO41" s="397"/>
      <c r="AP41" s="397"/>
      <c r="AQ41" s="397">
        <f>-'5C1A_Madison'!AX41</f>
        <v>0</v>
      </c>
      <c r="AR41" s="397">
        <f>-'5C1B_DArbonne'!AX41</f>
        <v>0</v>
      </c>
      <c r="AS41" s="397">
        <f>-'5C1C_IntlHigh'!AX41</f>
        <v>0</v>
      </c>
      <c r="AT41" s="397">
        <f>-'5C1D_NOMMA'!AX41</f>
        <v>0</v>
      </c>
      <c r="AU41" s="397">
        <f>-'5C1E_LFNO'!AX41</f>
        <v>0</v>
      </c>
      <c r="AV41" s="397">
        <f>-'5C1F_LCCharter'!AX41</f>
        <v>0</v>
      </c>
      <c r="AW41" s="397">
        <f>-'5C1G_JSClark'!AX41</f>
        <v>0</v>
      </c>
      <c r="AX41" s="397">
        <f>-'5C1H_Southwest'!AX41</f>
        <v>0</v>
      </c>
      <c r="AY41" s="397">
        <f>-'5C1I_LAKey'!AX41</f>
        <v>0</v>
      </c>
      <c r="AZ41" s="397">
        <f>-'5C1J_JCFAEast'!AX41</f>
        <v>0</v>
      </c>
      <c r="BA41" s="397">
        <f>-'5C1M_GEOMidCity'!AX41</f>
        <v>0</v>
      </c>
      <c r="BB41" s="397">
        <f>-'5C1N_Delta'!AX41</f>
        <v>0</v>
      </c>
      <c r="BC41" s="397">
        <f>-'5C1O_Impact'!AX41</f>
        <v>0</v>
      </c>
      <c r="BD41" s="397">
        <f>-'5C1Q_Advantage'!AX41</f>
        <v>0</v>
      </c>
      <c r="BE41" s="397">
        <f>-'5C1R_Iberville'!AX41</f>
        <v>0</v>
      </c>
      <c r="BF41" s="397">
        <f>-'5C1S_LCColPrep'!AX41</f>
        <v>0</v>
      </c>
      <c r="BG41" s="397">
        <f>-'5C1T_Northeast'!AX41</f>
        <v>0</v>
      </c>
      <c r="BH41" s="397">
        <f>-'5C1U_AcadianaRen'!AX41</f>
        <v>0</v>
      </c>
      <c r="BI41" s="397">
        <f>-'5C1V_LafRen'!AX41</f>
        <v>0</v>
      </c>
      <c r="BJ41" s="397">
        <f>-'5C1W_Willow'!AX41</f>
        <v>0</v>
      </c>
      <c r="BK41" s="397">
        <f>-'5C1Y_GEOPrep'!AX41</f>
        <v>0</v>
      </c>
      <c r="BL41" s="397">
        <f>-'5C1Z_LincolnPrep'!AX41</f>
        <v>0</v>
      </c>
      <c r="BM41" s="397">
        <f>-'5C1AE_NobleMinds'!AX41</f>
        <v>0</v>
      </c>
      <c r="BN41" s="397">
        <f>-'5C1AF_JCFA-Laf'!AX41</f>
        <v>0</v>
      </c>
      <c r="BO41" s="397">
        <f>-'5C1AG_Collegiate'!AX41</f>
        <v>0</v>
      </c>
      <c r="BP41" s="686">
        <f>-'5C1AI_Harmony'!$AX41</f>
        <v>0</v>
      </c>
      <c r="BQ41" s="686">
        <f>-'5C1AJ_Athlos'!$AX41</f>
        <v>0</v>
      </c>
      <c r="BR41" s="925">
        <f>-'5C1AK_NxtGen'!$AX41</f>
        <v>0</v>
      </c>
      <c r="BS41" s="925">
        <f>-'5C1AL_RedRiver'!$AX41</f>
        <v>0</v>
      </c>
      <c r="BT41" s="1492">
        <f>-'5C1AM_Williams'!$AX41</f>
        <v>0</v>
      </c>
      <c r="BU41" s="1492">
        <f>-'5C1AN_StLandry'!$AX41</f>
        <v>0</v>
      </c>
      <c r="BV41" s="397">
        <f>-'5C2_LAVCA'!AY41</f>
        <v>-24</v>
      </c>
      <c r="BW41" s="397">
        <f>-'5C3_UnvView'!AY41</f>
        <v>-84</v>
      </c>
      <c r="BX41" s="397">
        <f t="shared" si="55"/>
        <v>-108</v>
      </c>
      <c r="BY41" s="399">
        <f t="shared" si="56"/>
        <v>2150255</v>
      </c>
    </row>
    <row r="42" spans="1:77" s="31" customFormat="1" ht="15.75" customHeight="1" x14ac:dyDescent="0.2">
      <c r="A42" s="405">
        <v>36</v>
      </c>
      <c r="B42" s="363" t="s">
        <v>40</v>
      </c>
      <c r="C42" s="130">
        <f>'2_State Distrib and Adjs'!BA42</f>
        <v>16160968</v>
      </c>
      <c r="D42" s="130">
        <f>-'5A3_OJJ'!S42</f>
        <v>-10455</v>
      </c>
      <c r="E42" s="130"/>
      <c r="F42" s="130">
        <f>-'5C1A_Madison'!AS42</f>
        <v>0</v>
      </c>
      <c r="G42" s="130">
        <f>-'5C1B_DArbonne'!AS42</f>
        <v>0</v>
      </c>
      <c r="H42" s="130">
        <f>-'5C1C_IntlHigh'!AS42</f>
        <v>-168281</v>
      </c>
      <c r="I42" s="130">
        <f>-'5C1D_NOMMA'!AS42</f>
        <v>-129091</v>
      </c>
      <c r="J42" s="130">
        <f>-'5C1E_LFNO'!AS42</f>
        <v>-453530</v>
      </c>
      <c r="K42" s="130">
        <f>-'5C1F_LCCharter'!AS42</f>
        <v>0</v>
      </c>
      <c r="L42" s="130">
        <f>-'5C1G_JSClark'!AS42</f>
        <v>0</v>
      </c>
      <c r="M42" s="130">
        <f>-'5C1H_Southwest'!AS42</f>
        <v>0</v>
      </c>
      <c r="N42" s="130">
        <f>-'5C1I_LAKey'!AS42</f>
        <v>1010</v>
      </c>
      <c r="O42" s="130">
        <f>-'5C1J_JCFAEast'!AS42</f>
        <v>-4975</v>
      </c>
      <c r="P42" s="130">
        <f>-'5C1M_GEOMidCity'!AS42</f>
        <v>0</v>
      </c>
      <c r="Q42" s="130">
        <f>-'5C1N_Delta'!AS42</f>
        <v>0</v>
      </c>
      <c r="R42" s="130">
        <f>-'5C1O_Impact'!AS42</f>
        <v>0</v>
      </c>
      <c r="S42" s="130">
        <f>-'5C1Q_Advantage'!AS42</f>
        <v>0</v>
      </c>
      <c r="T42" s="130">
        <f>-'5C1R_Iberville'!AS42</f>
        <v>-2624</v>
      </c>
      <c r="U42" s="130">
        <f>-'5C1S_LCColPrep'!AS42</f>
        <v>0</v>
      </c>
      <c r="V42" s="130">
        <f>-'5C1T_Northeast'!AS42</f>
        <v>0</v>
      </c>
      <c r="W42" s="130">
        <f>-'5C1U_AcadianaRen'!AS42</f>
        <v>0</v>
      </c>
      <c r="X42" s="130">
        <f>-'5C1V_LafRen'!AS42</f>
        <v>-1666</v>
      </c>
      <c r="Y42" s="130">
        <f>-'5C1W_Willow'!AS42</f>
        <v>0</v>
      </c>
      <c r="Z42" s="130">
        <f>-'5C1Y_GEOPrep'!AS42</f>
        <v>0</v>
      </c>
      <c r="AA42" s="130">
        <f>-'5C1Z_LincolnPrep'!AS42</f>
        <v>0</v>
      </c>
      <c r="AB42" s="130">
        <f>-'5C1AE_NobleMinds'!$AS42</f>
        <v>-79657</v>
      </c>
      <c r="AC42" s="130">
        <f>-'5C1AF_JCFA-Laf'!$AS42</f>
        <v>0</v>
      </c>
      <c r="AD42" s="130">
        <f>-'5C1AG_Collegiate'!$AS42</f>
        <v>-2498</v>
      </c>
      <c r="AE42" s="130">
        <f>-'5C1AI_Harmony'!$AS42</f>
        <v>-157578</v>
      </c>
      <c r="AF42" s="130">
        <f>-'5C1AJ_Athlos'!$AS42</f>
        <v>-73882</v>
      </c>
      <c r="AG42" s="130">
        <f>-'5C1AK_NxtGen'!$AS42</f>
        <v>0</v>
      </c>
      <c r="AH42" s="130">
        <f>-'5C1AL_RedRiver'!$AS42</f>
        <v>0</v>
      </c>
      <c r="AI42" s="130">
        <f>-'5C1AM_Williams'!$AS42</f>
        <v>0</v>
      </c>
      <c r="AJ42" s="130">
        <f>-'5C1AN_StLandry'!$AS42</f>
        <v>0</v>
      </c>
      <c r="AK42" s="130">
        <f>-'5C2_LAVCA'!AT42</f>
        <v>-94133</v>
      </c>
      <c r="AL42" s="130">
        <f>-'5C3_UnvView'!AT42</f>
        <v>-91314</v>
      </c>
      <c r="AM42" s="407">
        <f t="shared" si="53"/>
        <v>-1268674</v>
      </c>
      <c r="AN42" s="408">
        <f t="shared" si="54"/>
        <v>14892294</v>
      </c>
      <c r="AO42" s="130"/>
      <c r="AP42" s="130"/>
      <c r="AQ42" s="130">
        <f>-'5C1A_Madison'!AX42</f>
        <v>0</v>
      </c>
      <c r="AR42" s="130">
        <f>-'5C1B_DArbonne'!AX42</f>
        <v>0</v>
      </c>
      <c r="AS42" s="130">
        <f>-'5C1C_IntlHigh'!AX42</f>
        <v>-184</v>
      </c>
      <c r="AT42" s="130">
        <f>-'5C1D_NOMMA'!AX42</f>
        <v>-30</v>
      </c>
      <c r="AU42" s="130">
        <f>-'5C1E_LFNO'!AX42</f>
        <v>-1143</v>
      </c>
      <c r="AV42" s="130">
        <f>-'5C1F_LCCharter'!AX42</f>
        <v>0</v>
      </c>
      <c r="AW42" s="130">
        <f>-'5C1G_JSClark'!AX42</f>
        <v>0</v>
      </c>
      <c r="AX42" s="130">
        <f>-'5C1H_Southwest'!AX42</f>
        <v>0</v>
      </c>
      <c r="AY42" s="130">
        <f>-'5C1I_LAKey'!AX42</f>
        <v>15</v>
      </c>
      <c r="AZ42" s="130">
        <f>-'5C1J_JCFAEast'!AX42</f>
        <v>46</v>
      </c>
      <c r="BA42" s="130">
        <f>-'5C1M_GEOMidCity'!AX42</f>
        <v>0</v>
      </c>
      <c r="BB42" s="130">
        <f>-'5C1N_Delta'!AX42</f>
        <v>0</v>
      </c>
      <c r="BC42" s="130">
        <f>-'5C1O_Impact'!AX42</f>
        <v>0</v>
      </c>
      <c r="BD42" s="130">
        <f>-'5C1Q_Advantage'!AX42</f>
        <v>0</v>
      </c>
      <c r="BE42" s="130">
        <f>-'5C1R_Iberville'!AX42</f>
        <v>-6</v>
      </c>
      <c r="BF42" s="130">
        <f>-'5C1S_LCColPrep'!AX42</f>
        <v>0</v>
      </c>
      <c r="BG42" s="130">
        <f>-'5C1T_Northeast'!AX42</f>
        <v>0</v>
      </c>
      <c r="BH42" s="130">
        <f>-'5C1U_AcadianaRen'!AX42</f>
        <v>0</v>
      </c>
      <c r="BI42" s="130">
        <f>-'5C1V_LafRen'!AX42</f>
        <v>-17</v>
      </c>
      <c r="BJ42" s="130">
        <f>-'5C1W_Willow'!AX42</f>
        <v>0</v>
      </c>
      <c r="BK42" s="130">
        <f>-'5C1Y_GEOPrep'!AX42</f>
        <v>0</v>
      </c>
      <c r="BL42" s="130">
        <f>-'5C1Z_LincolnPrep'!AX42</f>
        <v>0</v>
      </c>
      <c r="BM42" s="130">
        <f>-'5C1AE_NobleMinds'!AX42</f>
        <v>-313</v>
      </c>
      <c r="BN42" s="130">
        <f>-'5C1AF_JCFA-Laf'!AX42</f>
        <v>0</v>
      </c>
      <c r="BO42" s="130">
        <f>-'5C1AG_Collegiate'!AX42</f>
        <v>-25</v>
      </c>
      <c r="BP42" s="130">
        <f>-'5C1AI_Harmony'!$AX42</f>
        <v>-1397</v>
      </c>
      <c r="BQ42" s="130">
        <f>-'5C1AJ_Athlos'!$AX42</f>
        <v>-113</v>
      </c>
      <c r="BR42" s="130">
        <f>-'5C1AK_NxtGen'!$AX42</f>
        <v>0</v>
      </c>
      <c r="BS42" s="130">
        <f>-'5C1AL_RedRiver'!$AX42</f>
        <v>0</v>
      </c>
      <c r="BT42" s="130">
        <f>-'5C1AM_Williams'!$AX42</f>
        <v>0</v>
      </c>
      <c r="BU42" s="130">
        <f>-'5C1AN_StLandry'!$AX42</f>
        <v>0</v>
      </c>
      <c r="BV42" s="130">
        <f>-'5C2_LAVCA'!AY42</f>
        <v>-537</v>
      </c>
      <c r="BW42" s="130">
        <f>-'5C3_UnvView'!AY42</f>
        <v>-547</v>
      </c>
      <c r="BX42" s="130">
        <f t="shared" si="55"/>
        <v>-4251</v>
      </c>
      <c r="BY42" s="408">
        <f t="shared" si="56"/>
        <v>14888043</v>
      </c>
    </row>
    <row r="43" spans="1:77" s="31" customFormat="1" ht="15.75" customHeight="1" x14ac:dyDescent="0.2">
      <c r="A43" s="405">
        <v>37</v>
      </c>
      <c r="B43" s="406" t="s">
        <v>41</v>
      </c>
      <c r="C43" s="130">
        <f>'2_State Distrib and Adjs'!BA43</f>
        <v>9616629</v>
      </c>
      <c r="D43" s="130">
        <f>-'5A3_OJJ'!S43</f>
        <v>-973</v>
      </c>
      <c r="E43" s="130"/>
      <c r="F43" s="130">
        <f>-'5C1A_Madison'!AS43</f>
        <v>0</v>
      </c>
      <c r="G43" s="130">
        <f>-'5C1B_DArbonne'!AS43</f>
        <v>-8894</v>
      </c>
      <c r="H43" s="130">
        <f>-'5C1C_IntlHigh'!AS43</f>
        <v>0</v>
      </c>
      <c r="I43" s="130">
        <f>-'5C1D_NOMMA'!AS43</f>
        <v>0</v>
      </c>
      <c r="J43" s="130">
        <f>-'5C1E_LFNO'!AS43</f>
        <v>0</v>
      </c>
      <c r="K43" s="130">
        <f>-'5C1F_LCCharter'!AS43</f>
        <v>0</v>
      </c>
      <c r="L43" s="130">
        <f>-'5C1G_JSClark'!AS43</f>
        <v>0</v>
      </c>
      <c r="M43" s="130">
        <f>-'5C1H_Southwest'!AS43</f>
        <v>0</v>
      </c>
      <c r="N43" s="130">
        <f>-'5C1I_LAKey'!AS43</f>
        <v>0</v>
      </c>
      <c r="O43" s="130">
        <f>-'5C1J_JCFAEast'!AS43</f>
        <v>752</v>
      </c>
      <c r="P43" s="130">
        <f>-'5C1M_GEOMidCity'!AS43</f>
        <v>0</v>
      </c>
      <c r="Q43" s="130">
        <f>-'5C1N_Delta'!AS43</f>
        <v>752</v>
      </c>
      <c r="R43" s="130">
        <f>-'5C1O_Impact'!AS43</f>
        <v>752</v>
      </c>
      <c r="S43" s="130">
        <f>-'5C1Q_Advantage'!AS43</f>
        <v>0</v>
      </c>
      <c r="T43" s="130">
        <f>-'5C1R_Iberville'!AS43</f>
        <v>0</v>
      </c>
      <c r="U43" s="130">
        <f>-'5C1S_LCColPrep'!AS43</f>
        <v>0</v>
      </c>
      <c r="V43" s="130">
        <f>-'5C1T_Northeast'!AS43</f>
        <v>0</v>
      </c>
      <c r="W43" s="130">
        <f>-'5C1U_AcadianaRen'!AS43</f>
        <v>0</v>
      </c>
      <c r="X43" s="130">
        <f>-'5C1V_LafRen'!AS43</f>
        <v>0</v>
      </c>
      <c r="Y43" s="130">
        <f>-'5C1W_Willow'!AS43</f>
        <v>0</v>
      </c>
      <c r="Z43" s="130">
        <f>-'5C1Y_GEOPrep'!AS43</f>
        <v>0</v>
      </c>
      <c r="AA43" s="130">
        <f>-'5C1Z_LincolnPrep'!AS43</f>
        <v>-456</v>
      </c>
      <c r="AB43" s="130">
        <f>-'5C1AE_NobleMinds'!$AS43</f>
        <v>0</v>
      </c>
      <c r="AC43" s="130">
        <f>-'5C1AF_JCFA-Laf'!$AS43</f>
        <v>0</v>
      </c>
      <c r="AD43" s="130">
        <f>-'5C1AG_Collegiate'!$AS43</f>
        <v>0</v>
      </c>
      <c r="AE43" s="130">
        <f>-'5C1AI_Harmony'!$AS43</f>
        <v>0</v>
      </c>
      <c r="AF43" s="130">
        <f>-'5C1AJ_Athlos'!$AS43</f>
        <v>0</v>
      </c>
      <c r="AG43" s="130">
        <f>-'5C1AK_NxtGen'!$AS43</f>
        <v>0</v>
      </c>
      <c r="AH43" s="130">
        <f>-'5C1AL_RedRiver'!$AS43</f>
        <v>0</v>
      </c>
      <c r="AI43" s="130">
        <f>-'5C1AM_Williams'!$AS43</f>
        <v>0</v>
      </c>
      <c r="AJ43" s="130">
        <f>-'5C1AN_StLandry'!$AS43</f>
        <v>0</v>
      </c>
      <c r="AK43" s="130">
        <f>-'5C2_LAVCA'!AT43</f>
        <v>-465</v>
      </c>
      <c r="AL43" s="130">
        <f>-'5C3_UnvView'!AT43</f>
        <v>-13466</v>
      </c>
      <c r="AM43" s="407">
        <f t="shared" si="53"/>
        <v>-21998</v>
      </c>
      <c r="AN43" s="408">
        <f t="shared" si="54"/>
        <v>9594631</v>
      </c>
      <c r="AO43" s="130"/>
      <c r="AP43" s="130"/>
      <c r="AQ43" s="130">
        <f>-'5C1A_Madison'!AX43</f>
        <v>0</v>
      </c>
      <c r="AR43" s="130">
        <f>-'5C1B_DArbonne'!AX43</f>
        <v>-63</v>
      </c>
      <c r="AS43" s="130">
        <f>-'5C1C_IntlHigh'!AX43</f>
        <v>0</v>
      </c>
      <c r="AT43" s="130">
        <f>-'5C1D_NOMMA'!AX43</f>
        <v>0</v>
      </c>
      <c r="AU43" s="130">
        <f>-'5C1E_LFNO'!AX43</f>
        <v>0</v>
      </c>
      <c r="AV43" s="130">
        <f>-'5C1F_LCCharter'!AX43</f>
        <v>0</v>
      </c>
      <c r="AW43" s="130">
        <f>-'5C1G_JSClark'!AX43</f>
        <v>0</v>
      </c>
      <c r="AX43" s="130">
        <f>-'5C1H_Southwest'!AX43</f>
        <v>0</v>
      </c>
      <c r="AY43" s="130">
        <f>-'5C1I_LAKey'!AX43</f>
        <v>0</v>
      </c>
      <c r="AZ43" s="130">
        <f>-'5C1J_JCFAEast'!AX43</f>
        <v>11</v>
      </c>
      <c r="BA43" s="130">
        <f>-'5C1M_GEOMidCity'!AX43</f>
        <v>0</v>
      </c>
      <c r="BB43" s="130">
        <f>-'5C1N_Delta'!AX43</f>
        <v>11</v>
      </c>
      <c r="BC43" s="130">
        <f>-'5C1O_Impact'!AX43</f>
        <v>11</v>
      </c>
      <c r="BD43" s="130">
        <f>-'5C1Q_Advantage'!AX43</f>
        <v>0</v>
      </c>
      <c r="BE43" s="130">
        <f>-'5C1R_Iberville'!AX43</f>
        <v>0</v>
      </c>
      <c r="BF43" s="130">
        <f>-'5C1S_LCColPrep'!AX43</f>
        <v>0</v>
      </c>
      <c r="BG43" s="130">
        <f>-'5C1T_Northeast'!AX43</f>
        <v>0</v>
      </c>
      <c r="BH43" s="130">
        <f>-'5C1U_AcadianaRen'!AX43</f>
        <v>0</v>
      </c>
      <c r="BI43" s="130">
        <f>-'5C1V_LafRen'!AX43</f>
        <v>0</v>
      </c>
      <c r="BJ43" s="130">
        <f>-'5C1W_Willow'!AX43</f>
        <v>0</v>
      </c>
      <c r="BK43" s="130">
        <f>-'5C1Y_GEOPrep'!AX43</f>
        <v>0</v>
      </c>
      <c r="BL43" s="130">
        <f>-'5C1Z_LincolnPrep'!AX43</f>
        <v>68</v>
      </c>
      <c r="BM43" s="130">
        <f>-'5C1AE_NobleMinds'!AX43</f>
        <v>0</v>
      </c>
      <c r="BN43" s="130">
        <f>-'5C1AF_JCFA-Laf'!AX43</f>
        <v>0</v>
      </c>
      <c r="BO43" s="130">
        <f>-'5C1AG_Collegiate'!AX43</f>
        <v>0</v>
      </c>
      <c r="BP43" s="130">
        <f>-'5C1AI_Harmony'!$AX43</f>
        <v>0</v>
      </c>
      <c r="BQ43" s="130">
        <f>-'5C1AJ_Athlos'!$AX43</f>
        <v>0</v>
      </c>
      <c r="BR43" s="130">
        <f>-'5C1AK_NxtGen'!$AX43</f>
        <v>0</v>
      </c>
      <c r="BS43" s="130">
        <f>-'5C1AL_RedRiver'!$AX43</f>
        <v>0</v>
      </c>
      <c r="BT43" s="130">
        <f>-'5C1AM_Williams'!$AX43</f>
        <v>0</v>
      </c>
      <c r="BU43" s="130">
        <f>-'5C1AN_StLandry'!$AX43</f>
        <v>0</v>
      </c>
      <c r="BV43" s="130">
        <f>-'5C2_LAVCA'!AY43</f>
        <v>212</v>
      </c>
      <c r="BW43" s="130">
        <f>-'5C3_UnvView'!AY43</f>
        <v>166</v>
      </c>
      <c r="BX43" s="130">
        <f t="shared" si="55"/>
        <v>416</v>
      </c>
      <c r="BY43" s="408">
        <f t="shared" si="56"/>
        <v>9595047</v>
      </c>
    </row>
    <row r="44" spans="1:77" s="31" customFormat="1" ht="15.75" customHeight="1" x14ac:dyDescent="0.2">
      <c r="A44" s="405">
        <v>38</v>
      </c>
      <c r="B44" s="406" t="s">
        <v>42</v>
      </c>
      <c r="C44" s="130">
        <f>'2_State Distrib and Adjs'!BA44</f>
        <v>877645</v>
      </c>
      <c r="D44" s="130">
        <f>-'5A3_OJJ'!S44</f>
        <v>0</v>
      </c>
      <c r="E44" s="130"/>
      <c r="F44" s="130">
        <f>-'5C1A_Madison'!AS44</f>
        <v>0</v>
      </c>
      <c r="G44" s="130">
        <f>-'5C1B_DArbonne'!AS44</f>
        <v>0</v>
      </c>
      <c r="H44" s="130">
        <f>-'5C1C_IntlHigh'!AS44</f>
        <v>-2784</v>
      </c>
      <c r="I44" s="130">
        <f>-'5C1D_NOMMA'!AS44</f>
        <v>-10438</v>
      </c>
      <c r="J44" s="130">
        <f>-'5C1E_LFNO'!AS44</f>
        <v>-417</v>
      </c>
      <c r="K44" s="130">
        <f>-'5C1F_LCCharter'!AS44</f>
        <v>0</v>
      </c>
      <c r="L44" s="130">
        <f>-'5C1G_JSClark'!AS44</f>
        <v>0</v>
      </c>
      <c r="M44" s="130">
        <f>-'5C1H_Southwest'!AS44</f>
        <v>0</v>
      </c>
      <c r="N44" s="130">
        <f>-'5C1I_LAKey'!AS44</f>
        <v>0</v>
      </c>
      <c r="O44" s="130">
        <f>-'5C1J_JCFAEast'!AS44</f>
        <v>-3851</v>
      </c>
      <c r="P44" s="130">
        <f>-'5C1M_GEOMidCity'!AS44</f>
        <v>0</v>
      </c>
      <c r="Q44" s="130">
        <f>-'5C1N_Delta'!AS44</f>
        <v>0</v>
      </c>
      <c r="R44" s="130">
        <f>-'5C1O_Impact'!AS44</f>
        <v>0</v>
      </c>
      <c r="S44" s="130">
        <f>-'5C1Q_Advantage'!AS44</f>
        <v>0</v>
      </c>
      <c r="T44" s="130">
        <f>-'5C1R_Iberville'!AS44</f>
        <v>0</v>
      </c>
      <c r="U44" s="130">
        <f>-'5C1S_LCColPrep'!AS44</f>
        <v>0</v>
      </c>
      <c r="V44" s="130">
        <f>-'5C1T_Northeast'!AS44</f>
        <v>0</v>
      </c>
      <c r="W44" s="130">
        <f>-'5C1U_AcadianaRen'!AS44</f>
        <v>0</v>
      </c>
      <c r="X44" s="130">
        <f>-'5C1V_LafRen'!AS44</f>
        <v>0</v>
      </c>
      <c r="Y44" s="130">
        <f>-'5C1W_Willow'!AS44</f>
        <v>0</v>
      </c>
      <c r="Z44" s="130">
        <f>-'5C1Y_GEOPrep'!AS44</f>
        <v>0</v>
      </c>
      <c r="AA44" s="130">
        <f>-'5C1Z_LincolnPrep'!AS44</f>
        <v>0</v>
      </c>
      <c r="AB44" s="130">
        <f>-'5C1AE_NobleMinds'!$AS44</f>
        <v>0</v>
      </c>
      <c r="AC44" s="130">
        <f>-'5C1AF_JCFA-Laf'!$AS44</f>
        <v>0</v>
      </c>
      <c r="AD44" s="130">
        <f>-'5C1AG_Collegiate'!$AS44</f>
        <v>0</v>
      </c>
      <c r="AE44" s="130">
        <f>-'5C1AI_Harmony'!$AS44</f>
        <v>-2118</v>
      </c>
      <c r="AF44" s="130">
        <f>-'5C1AJ_Athlos'!$AS44</f>
        <v>-2969</v>
      </c>
      <c r="AG44" s="130">
        <f>-'5C1AK_NxtGen'!$AS44</f>
        <v>0</v>
      </c>
      <c r="AH44" s="130">
        <f>-'5C1AL_RedRiver'!$AS44</f>
        <v>0</v>
      </c>
      <c r="AI44" s="130">
        <f>-'5C1AM_Williams'!$AS44</f>
        <v>0</v>
      </c>
      <c r="AJ44" s="130">
        <f>-'5C1AN_StLandry'!$AS44</f>
        <v>0</v>
      </c>
      <c r="AK44" s="130">
        <f>-'5C2_LAVCA'!AT44</f>
        <v>-6137</v>
      </c>
      <c r="AL44" s="130">
        <f>-'5C3_UnvView'!AT44</f>
        <v>-27223</v>
      </c>
      <c r="AM44" s="407">
        <f t="shared" si="53"/>
        <v>-55937</v>
      </c>
      <c r="AN44" s="408">
        <f t="shared" si="54"/>
        <v>821708</v>
      </c>
      <c r="AO44" s="130"/>
      <c r="AP44" s="130"/>
      <c r="AQ44" s="130">
        <f>-'5C1A_Madison'!AX44</f>
        <v>0</v>
      </c>
      <c r="AR44" s="130">
        <f>-'5C1B_DArbonne'!AX44</f>
        <v>0</v>
      </c>
      <c r="AS44" s="130">
        <f>-'5C1C_IntlHigh'!AX44</f>
        <v>-28</v>
      </c>
      <c r="AT44" s="130">
        <f>-'5C1D_NOMMA'!AX44</f>
        <v>24</v>
      </c>
      <c r="AU44" s="130">
        <f>-'5C1E_LFNO'!AX44</f>
        <v>21</v>
      </c>
      <c r="AV44" s="130">
        <f>-'5C1F_LCCharter'!AX44</f>
        <v>0</v>
      </c>
      <c r="AW44" s="130">
        <f>-'5C1G_JSClark'!AX44</f>
        <v>0</v>
      </c>
      <c r="AX44" s="130">
        <f>-'5C1H_Southwest'!AX44</f>
        <v>0</v>
      </c>
      <c r="AY44" s="130">
        <f>-'5C1I_LAKey'!AX44</f>
        <v>0</v>
      </c>
      <c r="AZ44" s="130">
        <f>-'5C1J_JCFAEast'!AX44</f>
        <v>-30</v>
      </c>
      <c r="BA44" s="130">
        <f>-'5C1M_GEOMidCity'!AX44</f>
        <v>0</v>
      </c>
      <c r="BB44" s="130">
        <f>-'5C1N_Delta'!AX44</f>
        <v>0</v>
      </c>
      <c r="BC44" s="130">
        <f>-'5C1O_Impact'!AX44</f>
        <v>0</v>
      </c>
      <c r="BD44" s="130">
        <f>-'5C1Q_Advantage'!AX44</f>
        <v>0</v>
      </c>
      <c r="BE44" s="130">
        <f>-'5C1R_Iberville'!AX44</f>
        <v>0</v>
      </c>
      <c r="BF44" s="130">
        <f>-'5C1S_LCColPrep'!AX44</f>
        <v>0</v>
      </c>
      <c r="BG44" s="130">
        <f>-'5C1T_Northeast'!AX44</f>
        <v>0</v>
      </c>
      <c r="BH44" s="130">
        <f>-'5C1U_AcadianaRen'!AX44</f>
        <v>0</v>
      </c>
      <c r="BI44" s="130">
        <f>-'5C1V_LafRen'!AX44</f>
        <v>0</v>
      </c>
      <c r="BJ44" s="130">
        <f>-'5C1W_Willow'!AX44</f>
        <v>0</v>
      </c>
      <c r="BK44" s="130">
        <f>-'5C1Y_GEOPrep'!AX44</f>
        <v>0</v>
      </c>
      <c r="BL44" s="130">
        <f>-'5C1Z_LincolnPrep'!AX44</f>
        <v>0</v>
      </c>
      <c r="BM44" s="130">
        <f>-'5C1AE_NobleMinds'!AX44</f>
        <v>0</v>
      </c>
      <c r="BN44" s="130">
        <f>-'5C1AF_JCFA-Laf'!AX44</f>
        <v>0</v>
      </c>
      <c r="BO44" s="130">
        <f>-'5C1AG_Collegiate'!AX44</f>
        <v>0</v>
      </c>
      <c r="BP44" s="130">
        <f>-'5C1AI_Harmony'!$AX44</f>
        <v>-30</v>
      </c>
      <c r="BQ44" s="130">
        <f>-'5C1AJ_Athlos'!$AX44</f>
        <v>40</v>
      </c>
      <c r="BR44" s="130">
        <f>-'5C1AK_NxtGen'!$AX44</f>
        <v>0</v>
      </c>
      <c r="BS44" s="130">
        <f>-'5C1AL_RedRiver'!$AX44</f>
        <v>0</v>
      </c>
      <c r="BT44" s="130">
        <f>-'5C1AM_Williams'!$AX44</f>
        <v>0</v>
      </c>
      <c r="BU44" s="130">
        <f>-'5C1AN_StLandry'!$AX44</f>
        <v>0</v>
      </c>
      <c r="BV44" s="130">
        <f>-'5C2_LAVCA'!AY44</f>
        <v>8</v>
      </c>
      <c r="BW44" s="130">
        <f>-'5C3_UnvView'!AY44</f>
        <v>-165</v>
      </c>
      <c r="BX44" s="130">
        <f t="shared" si="55"/>
        <v>-160</v>
      </c>
      <c r="BY44" s="408">
        <f t="shared" si="56"/>
        <v>821548</v>
      </c>
    </row>
    <row r="45" spans="1:77" s="31" customFormat="1" ht="15.75" customHeight="1" x14ac:dyDescent="0.2">
      <c r="A45" s="405">
        <v>39</v>
      </c>
      <c r="B45" s="406" t="s">
        <v>43</v>
      </c>
      <c r="C45" s="130">
        <f>'2_State Distrib and Adjs'!BA45</f>
        <v>808709</v>
      </c>
      <c r="D45" s="130">
        <f>-'5A3_OJJ'!S45</f>
        <v>-692</v>
      </c>
      <c r="E45" s="130"/>
      <c r="F45" s="130">
        <f>-'5C1A_Madison'!AS45</f>
        <v>0</v>
      </c>
      <c r="G45" s="130">
        <f>-'5C1B_DArbonne'!AS45</f>
        <v>0</v>
      </c>
      <c r="H45" s="130">
        <f>-'5C1C_IntlHigh'!AS45</f>
        <v>0</v>
      </c>
      <c r="I45" s="130">
        <f>-'5C1D_NOMMA'!AS45</f>
        <v>0</v>
      </c>
      <c r="J45" s="130">
        <f>-'5C1E_LFNO'!AS45</f>
        <v>0</v>
      </c>
      <c r="K45" s="130">
        <f>-'5C1F_LCCharter'!AS45</f>
        <v>0</v>
      </c>
      <c r="L45" s="130">
        <f>-'5C1G_JSClark'!AS45</f>
        <v>0</v>
      </c>
      <c r="M45" s="130">
        <f>-'5C1H_Southwest'!AS45</f>
        <v>0</v>
      </c>
      <c r="N45" s="130">
        <f>-'5C1I_LAKey'!AS45</f>
        <v>-7363</v>
      </c>
      <c r="O45" s="130">
        <f>-'5C1J_JCFAEast'!AS45</f>
        <v>0</v>
      </c>
      <c r="P45" s="130">
        <f>-'5C1M_GEOMidCity'!AS45</f>
        <v>0</v>
      </c>
      <c r="Q45" s="130">
        <f>-'5C1N_Delta'!AS45</f>
        <v>0</v>
      </c>
      <c r="R45" s="130">
        <f>-'5C1O_Impact'!AS45</f>
        <v>0</v>
      </c>
      <c r="S45" s="130">
        <f>-'5C1Q_Advantage'!AS45</f>
        <v>-1928</v>
      </c>
      <c r="T45" s="130">
        <f>-'5C1R_Iberville'!AS45</f>
        <v>-2128</v>
      </c>
      <c r="U45" s="130">
        <f>-'5C1S_LCColPrep'!AS45</f>
        <v>0</v>
      </c>
      <c r="V45" s="130">
        <f>-'5C1T_Northeast'!AS45</f>
        <v>0</v>
      </c>
      <c r="W45" s="130">
        <f>-'5C1U_AcadianaRen'!AS45</f>
        <v>0</v>
      </c>
      <c r="X45" s="130">
        <f>-'5C1V_LafRen'!AS45</f>
        <v>0</v>
      </c>
      <c r="Y45" s="130">
        <f>-'5C1W_Willow'!AS45</f>
        <v>0</v>
      </c>
      <c r="Z45" s="130">
        <f>-'5C1Y_GEOPrep'!AS45</f>
        <v>0</v>
      </c>
      <c r="AA45" s="130">
        <f>-'5C1Z_LincolnPrep'!AS45</f>
        <v>0</v>
      </c>
      <c r="AB45" s="130">
        <f>-'5C1AE_NobleMinds'!$AS45</f>
        <v>0</v>
      </c>
      <c r="AC45" s="130">
        <f>-'5C1AF_JCFA-Laf'!$AS45</f>
        <v>0</v>
      </c>
      <c r="AD45" s="130">
        <f>-'5C1AG_Collegiate'!$AS45</f>
        <v>0</v>
      </c>
      <c r="AE45" s="130">
        <f>-'5C1AI_Harmony'!$AS45</f>
        <v>0</v>
      </c>
      <c r="AF45" s="130">
        <f>-'5C1AJ_Athlos'!$AS45</f>
        <v>0</v>
      </c>
      <c r="AG45" s="130">
        <f>-'5C1AK_NxtGen'!$AS45</f>
        <v>0</v>
      </c>
      <c r="AH45" s="130">
        <f>-'5C1AL_RedRiver'!$AS45</f>
        <v>-2128</v>
      </c>
      <c r="AI45" s="130">
        <f>-'5C1AM_Williams'!$AS45</f>
        <v>0</v>
      </c>
      <c r="AJ45" s="130">
        <f>-'5C1AN_StLandry'!$AS45</f>
        <v>0</v>
      </c>
      <c r="AK45" s="130">
        <f>-'5C2_LAVCA'!AT45</f>
        <v>-10950</v>
      </c>
      <c r="AL45" s="130">
        <f>-'5C3_UnvView'!AT45</f>
        <v>-16335</v>
      </c>
      <c r="AM45" s="407">
        <f t="shared" si="53"/>
        <v>-41524</v>
      </c>
      <c r="AN45" s="408">
        <f t="shared" si="54"/>
        <v>767185</v>
      </c>
      <c r="AO45" s="130"/>
      <c r="AP45" s="130"/>
      <c r="AQ45" s="130">
        <f>-'5C1A_Madison'!AX45</f>
        <v>0</v>
      </c>
      <c r="AR45" s="130">
        <f>-'5C1B_DArbonne'!AX45</f>
        <v>0</v>
      </c>
      <c r="AS45" s="130">
        <f>-'5C1C_IntlHigh'!AX45</f>
        <v>0</v>
      </c>
      <c r="AT45" s="130">
        <f>-'5C1D_NOMMA'!AX45</f>
        <v>0</v>
      </c>
      <c r="AU45" s="130">
        <f>-'5C1E_LFNO'!AX45</f>
        <v>0</v>
      </c>
      <c r="AV45" s="130">
        <f>-'5C1F_LCCharter'!AX45</f>
        <v>0</v>
      </c>
      <c r="AW45" s="130">
        <f>-'5C1G_JSClark'!AX45</f>
        <v>0</v>
      </c>
      <c r="AX45" s="130">
        <f>-'5C1H_Southwest'!AX45</f>
        <v>0</v>
      </c>
      <c r="AY45" s="130">
        <f>-'5C1I_LAKey'!AX45</f>
        <v>-26</v>
      </c>
      <c r="AZ45" s="130">
        <f>-'5C1J_JCFAEast'!AX45</f>
        <v>0</v>
      </c>
      <c r="BA45" s="130">
        <f>-'5C1M_GEOMidCity'!AX45</f>
        <v>0</v>
      </c>
      <c r="BB45" s="130">
        <f>-'5C1N_Delta'!AX45</f>
        <v>0</v>
      </c>
      <c r="BC45" s="130">
        <f>-'5C1O_Impact'!AX45</f>
        <v>0</v>
      </c>
      <c r="BD45" s="130">
        <f>-'5C1Q_Advantage'!AX45</f>
        <v>8</v>
      </c>
      <c r="BE45" s="130">
        <f>-'5C1R_Iberville'!AX45</f>
        <v>-21</v>
      </c>
      <c r="BF45" s="130">
        <f>-'5C1S_LCColPrep'!AX45</f>
        <v>0</v>
      </c>
      <c r="BG45" s="130">
        <f>-'5C1T_Northeast'!AX45</f>
        <v>0</v>
      </c>
      <c r="BH45" s="130">
        <f>-'5C1U_AcadianaRen'!AX45</f>
        <v>0</v>
      </c>
      <c r="BI45" s="130">
        <f>-'5C1V_LafRen'!AX45</f>
        <v>0</v>
      </c>
      <c r="BJ45" s="130">
        <f>-'5C1W_Willow'!AX45</f>
        <v>0</v>
      </c>
      <c r="BK45" s="130">
        <f>-'5C1Y_GEOPrep'!AX45</f>
        <v>0</v>
      </c>
      <c r="BL45" s="130">
        <f>-'5C1Z_LincolnPrep'!AX45</f>
        <v>0</v>
      </c>
      <c r="BM45" s="130">
        <f>-'5C1AE_NobleMinds'!AX45</f>
        <v>0</v>
      </c>
      <c r="BN45" s="130">
        <f>-'5C1AF_JCFA-Laf'!AX45</f>
        <v>0</v>
      </c>
      <c r="BO45" s="130">
        <f>-'5C1AG_Collegiate'!AX45</f>
        <v>0</v>
      </c>
      <c r="BP45" s="130">
        <f>-'5C1AI_Harmony'!$AX45</f>
        <v>0</v>
      </c>
      <c r="BQ45" s="130">
        <f>-'5C1AJ_Athlos'!$AX45</f>
        <v>0</v>
      </c>
      <c r="BR45" s="130">
        <f>-'5C1AK_NxtGen'!$AX45</f>
        <v>0</v>
      </c>
      <c r="BS45" s="130">
        <f>-'5C1AL_RedRiver'!$AX45</f>
        <v>-21</v>
      </c>
      <c r="BT45" s="130">
        <f>-'5C1AM_Williams'!$AX45</f>
        <v>0</v>
      </c>
      <c r="BU45" s="130">
        <f>-'5C1AN_StLandry'!$AX45</f>
        <v>0</v>
      </c>
      <c r="BV45" s="130">
        <f>-'5C2_LAVCA'!AY45</f>
        <v>-35</v>
      </c>
      <c r="BW45" s="130">
        <f>-'5C3_UnvView'!AY45</f>
        <v>-39</v>
      </c>
      <c r="BX45" s="130">
        <f t="shared" si="55"/>
        <v>-134</v>
      </c>
      <c r="BY45" s="408">
        <f t="shared" si="56"/>
        <v>767051</v>
      </c>
    </row>
    <row r="46" spans="1:77" s="31" customFormat="1" ht="15.75" customHeight="1" x14ac:dyDescent="0.2">
      <c r="A46" s="395">
        <v>40</v>
      </c>
      <c r="B46" s="396" t="s">
        <v>44</v>
      </c>
      <c r="C46" s="397">
        <f>'2_State Distrib and Adjs'!BA46</f>
        <v>10511987</v>
      </c>
      <c r="D46" s="397">
        <f>-'5A3_OJJ'!S46</f>
        <v>-725</v>
      </c>
      <c r="E46" s="397"/>
      <c r="F46" s="397">
        <f>-'5C1A_Madison'!AS46</f>
        <v>0</v>
      </c>
      <c r="G46" s="397">
        <f>-'5C1B_DArbonne'!AS46</f>
        <v>0</v>
      </c>
      <c r="H46" s="397">
        <f>-'5C1C_IntlHigh'!AS46</f>
        <v>0</v>
      </c>
      <c r="I46" s="397">
        <f>-'5C1D_NOMMA'!AS46</f>
        <v>0</v>
      </c>
      <c r="J46" s="397">
        <f>-'5C1E_LFNO'!AS46</f>
        <v>0</v>
      </c>
      <c r="K46" s="397">
        <f>-'5C1F_LCCharter'!AS46</f>
        <v>0</v>
      </c>
      <c r="L46" s="397">
        <f>-'5C1G_JSClark'!AS46</f>
        <v>0</v>
      </c>
      <c r="M46" s="397">
        <f>-'5C1H_Southwest'!AS46</f>
        <v>0</v>
      </c>
      <c r="N46" s="397">
        <f>-'5C1I_LAKey'!AS46</f>
        <v>0</v>
      </c>
      <c r="O46" s="397">
        <f>-'5C1J_JCFAEast'!AS46</f>
        <v>0</v>
      </c>
      <c r="P46" s="397">
        <f>-'5C1M_GEOMidCity'!AS46</f>
        <v>0</v>
      </c>
      <c r="Q46" s="397">
        <f>-'5C1N_Delta'!AS46</f>
        <v>0</v>
      </c>
      <c r="R46" s="397">
        <f>-'5C1O_Impact'!AS46</f>
        <v>0</v>
      </c>
      <c r="S46" s="397">
        <f>-'5C1Q_Advantage'!AS46</f>
        <v>0</v>
      </c>
      <c r="T46" s="397">
        <f>-'5C1R_Iberville'!AS46</f>
        <v>0</v>
      </c>
      <c r="U46" s="397">
        <f>-'5C1S_LCColPrep'!AS46</f>
        <v>0</v>
      </c>
      <c r="V46" s="397">
        <f>-'5C1T_Northeast'!AS46</f>
        <v>0</v>
      </c>
      <c r="W46" s="397">
        <f>-'5C1U_AcadianaRen'!AS46</f>
        <v>0</v>
      </c>
      <c r="X46" s="397">
        <f>-'5C1V_LafRen'!AS46</f>
        <v>0</v>
      </c>
      <c r="Y46" s="397">
        <f>-'5C1W_Willow'!AS46</f>
        <v>0</v>
      </c>
      <c r="Z46" s="397">
        <f>-'5C1Y_GEOPrep'!AS46</f>
        <v>0</v>
      </c>
      <c r="AA46" s="397">
        <f>-'5C1Z_LincolnPrep'!AS46</f>
        <v>0</v>
      </c>
      <c r="AB46" s="397">
        <f>-'5C1AE_NobleMinds'!$AS46</f>
        <v>0</v>
      </c>
      <c r="AC46" s="397">
        <f>-'5C1AF_JCFA-Laf'!$AS46</f>
        <v>0</v>
      </c>
      <c r="AD46" s="397">
        <f>-'5C1AG_Collegiate'!$AS46</f>
        <v>0</v>
      </c>
      <c r="AE46" s="686">
        <f>-'5C1AI_Harmony'!$AS46</f>
        <v>0</v>
      </c>
      <c r="AF46" s="686">
        <f>-'5C1AJ_Athlos'!$AS46</f>
        <v>0</v>
      </c>
      <c r="AG46" s="925">
        <f>-'5C1AK_NxtGen'!$AS46</f>
        <v>0</v>
      </c>
      <c r="AH46" s="925">
        <f>-'5C1AL_RedRiver'!$AS46</f>
        <v>0</v>
      </c>
      <c r="AI46" s="1492">
        <f>-'5C1AM_Williams'!$AS46</f>
        <v>0</v>
      </c>
      <c r="AJ46" s="1492">
        <f>-'5C1AN_StLandry'!$AS46</f>
        <v>0</v>
      </c>
      <c r="AK46" s="397">
        <f>-'5C2_LAVCA'!AT46</f>
        <v>-10345</v>
      </c>
      <c r="AL46" s="397">
        <f>-'5C3_UnvView'!AT46</f>
        <v>-11822</v>
      </c>
      <c r="AM46" s="398">
        <f t="shared" si="53"/>
        <v>-22892</v>
      </c>
      <c r="AN46" s="399">
        <f t="shared" si="54"/>
        <v>10489095</v>
      </c>
      <c r="AO46" s="397"/>
      <c r="AP46" s="397"/>
      <c r="AQ46" s="397">
        <f>-'5C1A_Madison'!AX46</f>
        <v>0</v>
      </c>
      <c r="AR46" s="397">
        <f>-'5C1B_DArbonne'!AX46</f>
        <v>0</v>
      </c>
      <c r="AS46" s="397">
        <f>-'5C1C_IntlHigh'!AX46</f>
        <v>0</v>
      </c>
      <c r="AT46" s="397">
        <f>-'5C1D_NOMMA'!AX46</f>
        <v>0</v>
      </c>
      <c r="AU46" s="397">
        <f>-'5C1E_LFNO'!AX46</f>
        <v>0</v>
      </c>
      <c r="AV46" s="397">
        <f>-'5C1F_LCCharter'!AX46</f>
        <v>0</v>
      </c>
      <c r="AW46" s="397">
        <f>-'5C1G_JSClark'!AX46</f>
        <v>0</v>
      </c>
      <c r="AX46" s="397">
        <f>-'5C1H_Southwest'!AX46</f>
        <v>0</v>
      </c>
      <c r="AY46" s="397">
        <f>-'5C1I_LAKey'!AX46</f>
        <v>0</v>
      </c>
      <c r="AZ46" s="397">
        <f>-'5C1J_JCFAEast'!AX46</f>
        <v>0</v>
      </c>
      <c r="BA46" s="397">
        <f>-'5C1M_GEOMidCity'!AX46</f>
        <v>0</v>
      </c>
      <c r="BB46" s="397">
        <f>-'5C1N_Delta'!AX46</f>
        <v>0</v>
      </c>
      <c r="BC46" s="397">
        <f>-'5C1O_Impact'!AX46</f>
        <v>0</v>
      </c>
      <c r="BD46" s="397">
        <f>-'5C1Q_Advantage'!AX46</f>
        <v>0</v>
      </c>
      <c r="BE46" s="397">
        <f>-'5C1R_Iberville'!AX46</f>
        <v>0</v>
      </c>
      <c r="BF46" s="397">
        <f>-'5C1S_LCColPrep'!AX46</f>
        <v>0</v>
      </c>
      <c r="BG46" s="397">
        <f>-'5C1T_Northeast'!AX46</f>
        <v>0</v>
      </c>
      <c r="BH46" s="397">
        <f>-'5C1U_AcadianaRen'!AX46</f>
        <v>0</v>
      </c>
      <c r="BI46" s="397">
        <f>-'5C1V_LafRen'!AX46</f>
        <v>0</v>
      </c>
      <c r="BJ46" s="397">
        <f>-'5C1W_Willow'!AX46</f>
        <v>0</v>
      </c>
      <c r="BK46" s="397">
        <f>-'5C1Y_GEOPrep'!AX46</f>
        <v>0</v>
      </c>
      <c r="BL46" s="397">
        <f>-'5C1Z_LincolnPrep'!AX46</f>
        <v>0</v>
      </c>
      <c r="BM46" s="397">
        <f>-'5C1AE_NobleMinds'!AX46</f>
        <v>0</v>
      </c>
      <c r="BN46" s="397">
        <f>-'5C1AF_JCFA-Laf'!AX46</f>
        <v>0</v>
      </c>
      <c r="BO46" s="397">
        <f>-'5C1AG_Collegiate'!AX46</f>
        <v>0</v>
      </c>
      <c r="BP46" s="686">
        <f>-'5C1AI_Harmony'!$AX46</f>
        <v>0</v>
      </c>
      <c r="BQ46" s="686">
        <f>-'5C1AJ_Athlos'!$AX46</f>
        <v>0</v>
      </c>
      <c r="BR46" s="925">
        <f>-'5C1AK_NxtGen'!$AX46</f>
        <v>0</v>
      </c>
      <c r="BS46" s="925">
        <f>-'5C1AL_RedRiver'!$AX46</f>
        <v>0</v>
      </c>
      <c r="BT46" s="1492">
        <f>-'5C1AM_Williams'!$AX46</f>
        <v>0</v>
      </c>
      <c r="BU46" s="1492">
        <f>-'5C1AN_StLandry'!$AX46</f>
        <v>0</v>
      </c>
      <c r="BV46" s="397">
        <f>-'5C2_LAVCA'!AY46</f>
        <v>72</v>
      </c>
      <c r="BW46" s="397">
        <f>-'5C3_UnvView'!AY46</f>
        <v>140</v>
      </c>
      <c r="BX46" s="397">
        <f t="shared" si="55"/>
        <v>212</v>
      </c>
      <c r="BY46" s="399">
        <f t="shared" si="56"/>
        <v>10489307</v>
      </c>
    </row>
    <row r="47" spans="1:77" s="31" customFormat="1" ht="15.75" customHeight="1" x14ac:dyDescent="0.2">
      <c r="A47" s="405">
        <v>41</v>
      </c>
      <c r="B47" s="406" t="s">
        <v>45</v>
      </c>
      <c r="C47" s="130">
        <f>'2_State Distrib and Adjs'!BA47</f>
        <v>335904</v>
      </c>
      <c r="D47" s="130">
        <f>-'5A3_OJJ'!S47</f>
        <v>0</v>
      </c>
      <c r="E47" s="130"/>
      <c r="F47" s="130">
        <f>-'5C1A_Madison'!AS47</f>
        <v>0</v>
      </c>
      <c r="G47" s="130">
        <f>-'5C1B_DArbonne'!AS47</f>
        <v>0</v>
      </c>
      <c r="H47" s="130">
        <f>-'5C1C_IntlHigh'!AS47</f>
        <v>0</v>
      </c>
      <c r="I47" s="130">
        <f>-'5C1D_NOMMA'!AS47</f>
        <v>0</v>
      </c>
      <c r="J47" s="130">
        <f>-'5C1E_LFNO'!AS47</f>
        <v>0</v>
      </c>
      <c r="K47" s="130">
        <f>-'5C1F_LCCharter'!AS47</f>
        <v>0</v>
      </c>
      <c r="L47" s="130">
        <f>-'5C1G_JSClark'!AS47</f>
        <v>0</v>
      </c>
      <c r="M47" s="130">
        <f>-'5C1H_Southwest'!AS47</f>
        <v>0</v>
      </c>
      <c r="N47" s="130">
        <f>-'5C1I_LAKey'!AS47</f>
        <v>0</v>
      </c>
      <c r="O47" s="130">
        <f>-'5C1J_JCFAEast'!AS47</f>
        <v>0</v>
      </c>
      <c r="P47" s="130">
        <f>-'5C1M_GEOMidCity'!AS47</f>
        <v>0</v>
      </c>
      <c r="Q47" s="130">
        <f>-'5C1N_Delta'!AS47</f>
        <v>0</v>
      </c>
      <c r="R47" s="130">
        <f>-'5C1O_Impact'!AS47</f>
        <v>0</v>
      </c>
      <c r="S47" s="130">
        <f>-'5C1Q_Advantage'!AS47</f>
        <v>0</v>
      </c>
      <c r="T47" s="130">
        <f>-'5C1R_Iberville'!AS47</f>
        <v>0</v>
      </c>
      <c r="U47" s="130">
        <f>-'5C1S_LCColPrep'!AS47</f>
        <v>0</v>
      </c>
      <c r="V47" s="130">
        <f>-'5C1T_Northeast'!AS47</f>
        <v>0</v>
      </c>
      <c r="W47" s="130">
        <f>-'5C1U_AcadianaRen'!AS47</f>
        <v>0</v>
      </c>
      <c r="X47" s="130">
        <f>-'5C1V_LafRen'!AS47</f>
        <v>0</v>
      </c>
      <c r="Y47" s="130">
        <f>-'5C1W_Willow'!AS47</f>
        <v>0</v>
      </c>
      <c r="Z47" s="130">
        <f>-'5C1Y_GEOPrep'!AS47</f>
        <v>0</v>
      </c>
      <c r="AA47" s="130">
        <f>-'5C1Z_LincolnPrep'!AS47</f>
        <v>0</v>
      </c>
      <c r="AB47" s="130">
        <f>-'5C1AE_NobleMinds'!$AS47</f>
        <v>0</v>
      </c>
      <c r="AC47" s="130">
        <f>-'5C1AF_JCFA-Laf'!$AS47</f>
        <v>0</v>
      </c>
      <c r="AD47" s="130">
        <f>-'5C1AG_Collegiate'!$AS47</f>
        <v>0</v>
      </c>
      <c r="AE47" s="130">
        <f>-'5C1AI_Harmony'!$AS47</f>
        <v>0</v>
      </c>
      <c r="AF47" s="130">
        <f>-'5C1AJ_Athlos'!$AS47</f>
        <v>0</v>
      </c>
      <c r="AG47" s="130">
        <f>-'5C1AK_NxtGen'!$AS47</f>
        <v>0</v>
      </c>
      <c r="AH47" s="130">
        <f>-'5C1AL_RedRiver'!$AS47</f>
        <v>0</v>
      </c>
      <c r="AI47" s="130">
        <f>-'5C1AM_Williams'!$AS47</f>
        <v>0</v>
      </c>
      <c r="AJ47" s="130">
        <f>-'5C1AN_StLandry'!$AS47</f>
        <v>0</v>
      </c>
      <c r="AK47" s="130">
        <f>-'5C2_LAVCA'!AT47</f>
        <v>-12000</v>
      </c>
      <c r="AL47" s="130">
        <f>-'5C3_UnvView'!AT47</f>
        <v>-841</v>
      </c>
      <c r="AM47" s="407">
        <f t="shared" si="53"/>
        <v>-12841</v>
      </c>
      <c r="AN47" s="408">
        <f t="shared" si="54"/>
        <v>323063</v>
      </c>
      <c r="AO47" s="130"/>
      <c r="AP47" s="130"/>
      <c r="AQ47" s="130">
        <f>-'5C1A_Madison'!AX47</f>
        <v>0</v>
      </c>
      <c r="AR47" s="130">
        <f>-'5C1B_DArbonne'!AX47</f>
        <v>0</v>
      </c>
      <c r="AS47" s="130">
        <f>-'5C1C_IntlHigh'!AX47</f>
        <v>0</v>
      </c>
      <c r="AT47" s="130">
        <f>-'5C1D_NOMMA'!AX47</f>
        <v>0</v>
      </c>
      <c r="AU47" s="130">
        <f>-'5C1E_LFNO'!AX47</f>
        <v>0</v>
      </c>
      <c r="AV47" s="130">
        <f>-'5C1F_LCCharter'!AX47</f>
        <v>0</v>
      </c>
      <c r="AW47" s="130">
        <f>-'5C1G_JSClark'!AX47</f>
        <v>0</v>
      </c>
      <c r="AX47" s="130">
        <f>-'5C1H_Southwest'!AX47</f>
        <v>0</v>
      </c>
      <c r="AY47" s="130">
        <f>-'5C1I_LAKey'!AX47</f>
        <v>0</v>
      </c>
      <c r="AZ47" s="130">
        <f>-'5C1J_JCFAEast'!AX47</f>
        <v>0</v>
      </c>
      <c r="BA47" s="130">
        <f>-'5C1M_GEOMidCity'!AX47</f>
        <v>0</v>
      </c>
      <c r="BB47" s="130">
        <f>-'5C1N_Delta'!AX47</f>
        <v>0</v>
      </c>
      <c r="BC47" s="130">
        <f>-'5C1O_Impact'!AX47</f>
        <v>0</v>
      </c>
      <c r="BD47" s="130">
        <f>-'5C1Q_Advantage'!AX47</f>
        <v>0</v>
      </c>
      <c r="BE47" s="130">
        <f>-'5C1R_Iberville'!AX47</f>
        <v>0</v>
      </c>
      <c r="BF47" s="130">
        <f>-'5C1S_LCColPrep'!AX47</f>
        <v>0</v>
      </c>
      <c r="BG47" s="130">
        <f>-'5C1T_Northeast'!AX47</f>
        <v>0</v>
      </c>
      <c r="BH47" s="130">
        <f>-'5C1U_AcadianaRen'!AX47</f>
        <v>0</v>
      </c>
      <c r="BI47" s="130">
        <f>-'5C1V_LafRen'!AX47</f>
        <v>0</v>
      </c>
      <c r="BJ47" s="130">
        <f>-'5C1W_Willow'!AX47</f>
        <v>0</v>
      </c>
      <c r="BK47" s="130">
        <f>-'5C1Y_GEOPrep'!AX47</f>
        <v>0</v>
      </c>
      <c r="BL47" s="130">
        <f>-'5C1Z_LincolnPrep'!AX47</f>
        <v>0</v>
      </c>
      <c r="BM47" s="130">
        <f>-'5C1AE_NobleMinds'!AX47</f>
        <v>0</v>
      </c>
      <c r="BN47" s="130">
        <f>-'5C1AF_JCFA-Laf'!AX47</f>
        <v>0</v>
      </c>
      <c r="BO47" s="130">
        <f>-'5C1AG_Collegiate'!AX47</f>
        <v>0</v>
      </c>
      <c r="BP47" s="130">
        <f>-'5C1AI_Harmony'!$AX47</f>
        <v>0</v>
      </c>
      <c r="BQ47" s="130">
        <f>-'5C1AJ_Athlos'!$AX47</f>
        <v>0</v>
      </c>
      <c r="BR47" s="130">
        <f>-'5C1AK_NxtGen'!$AX47</f>
        <v>0</v>
      </c>
      <c r="BS47" s="130">
        <f>-'5C1AL_RedRiver'!$AX47</f>
        <v>0</v>
      </c>
      <c r="BT47" s="130">
        <f>-'5C1AM_Williams'!$AX47</f>
        <v>0</v>
      </c>
      <c r="BU47" s="130">
        <f>-'5C1AN_StLandry'!$AX47</f>
        <v>0</v>
      </c>
      <c r="BV47" s="130">
        <f>-'5C2_LAVCA'!AY47</f>
        <v>-89</v>
      </c>
      <c r="BW47" s="130">
        <f>-'5C3_UnvView'!AY47</f>
        <v>12</v>
      </c>
      <c r="BX47" s="130">
        <f t="shared" si="55"/>
        <v>-77</v>
      </c>
      <c r="BY47" s="408">
        <f t="shared" si="56"/>
        <v>322986</v>
      </c>
    </row>
    <row r="48" spans="1:77" s="31" customFormat="1" ht="15.75" customHeight="1" x14ac:dyDescent="0.2">
      <c r="A48" s="405">
        <v>42</v>
      </c>
      <c r="B48" s="406" t="s">
        <v>46</v>
      </c>
      <c r="C48" s="130">
        <f>'2_State Distrib and Adjs'!BA48</f>
        <v>1320294</v>
      </c>
      <c r="D48" s="130">
        <f>-'5A3_OJJ'!S48</f>
        <v>-582</v>
      </c>
      <c r="E48" s="130"/>
      <c r="F48" s="130">
        <f>-'5C1A_Madison'!AS48</f>
        <v>0</v>
      </c>
      <c r="G48" s="130">
        <f>-'5C1B_DArbonne'!AS48</f>
        <v>0</v>
      </c>
      <c r="H48" s="130">
        <f>-'5C1C_IntlHigh'!AS48</f>
        <v>0</v>
      </c>
      <c r="I48" s="130">
        <f>-'5C1D_NOMMA'!AS48</f>
        <v>0</v>
      </c>
      <c r="J48" s="130">
        <f>-'5C1E_LFNO'!AS48</f>
        <v>0</v>
      </c>
      <c r="K48" s="130">
        <f>-'5C1F_LCCharter'!AS48</f>
        <v>0</v>
      </c>
      <c r="L48" s="130">
        <f>-'5C1G_JSClark'!AS48</f>
        <v>0</v>
      </c>
      <c r="M48" s="130">
        <f>-'5C1H_Southwest'!AS48</f>
        <v>0</v>
      </c>
      <c r="N48" s="130">
        <f>-'5C1I_LAKey'!AS48</f>
        <v>0</v>
      </c>
      <c r="O48" s="130">
        <f>-'5C1J_JCFAEast'!AS48</f>
        <v>0</v>
      </c>
      <c r="P48" s="130">
        <f>-'5C1M_GEOMidCity'!AS48</f>
        <v>0</v>
      </c>
      <c r="Q48" s="130">
        <f>-'5C1N_Delta'!AS48</f>
        <v>0</v>
      </c>
      <c r="R48" s="130">
        <f>-'5C1O_Impact'!AS48</f>
        <v>0</v>
      </c>
      <c r="S48" s="130">
        <f>-'5C1Q_Advantage'!AS48</f>
        <v>0</v>
      </c>
      <c r="T48" s="130">
        <f>-'5C1R_Iberville'!AS48</f>
        <v>0</v>
      </c>
      <c r="U48" s="130">
        <f>-'5C1S_LCColPrep'!AS48</f>
        <v>0</v>
      </c>
      <c r="V48" s="130">
        <f>-'5C1T_Northeast'!AS48</f>
        <v>0</v>
      </c>
      <c r="W48" s="130">
        <f>-'5C1U_AcadianaRen'!AS48</f>
        <v>0</v>
      </c>
      <c r="X48" s="130">
        <f>-'5C1V_LafRen'!AS48</f>
        <v>0</v>
      </c>
      <c r="Y48" s="130">
        <f>-'5C1W_Willow'!AS48</f>
        <v>0</v>
      </c>
      <c r="Z48" s="130">
        <f>-'5C1Y_GEOPrep'!AS48</f>
        <v>0</v>
      </c>
      <c r="AA48" s="130">
        <f>-'5C1Z_LincolnPrep'!AS48</f>
        <v>0</v>
      </c>
      <c r="AB48" s="130">
        <f>-'5C1AE_NobleMinds'!$AS48</f>
        <v>0</v>
      </c>
      <c r="AC48" s="130">
        <f>-'5C1AF_JCFA-Laf'!$AS48</f>
        <v>0</v>
      </c>
      <c r="AD48" s="130">
        <f>-'5C1AG_Collegiate'!$AS48</f>
        <v>0</v>
      </c>
      <c r="AE48" s="130">
        <f>-'5C1AI_Harmony'!$AS48</f>
        <v>0</v>
      </c>
      <c r="AF48" s="130">
        <f>-'5C1AJ_Athlos'!$AS48</f>
        <v>0</v>
      </c>
      <c r="AG48" s="130">
        <f>-'5C1AK_NxtGen'!$AS48</f>
        <v>0</v>
      </c>
      <c r="AH48" s="130">
        <f>-'5C1AL_RedRiver'!$AS48</f>
        <v>0</v>
      </c>
      <c r="AI48" s="130">
        <f>-'5C1AM_Williams'!$AS48</f>
        <v>0</v>
      </c>
      <c r="AJ48" s="130">
        <f>-'5C1AN_StLandry'!$AS48</f>
        <v>0</v>
      </c>
      <c r="AK48" s="130">
        <f>-'5C2_LAVCA'!AT48</f>
        <v>-1286</v>
      </c>
      <c r="AL48" s="130">
        <f>-'5C3_UnvView'!AT48</f>
        <v>-1100</v>
      </c>
      <c r="AM48" s="407">
        <f t="shared" si="53"/>
        <v>-2968</v>
      </c>
      <c r="AN48" s="408">
        <f t="shared" si="54"/>
        <v>1317326</v>
      </c>
      <c r="AO48" s="130"/>
      <c r="AP48" s="130"/>
      <c r="AQ48" s="130">
        <f>-'5C1A_Madison'!AX48</f>
        <v>0</v>
      </c>
      <c r="AR48" s="130">
        <f>-'5C1B_DArbonne'!AX48</f>
        <v>0</v>
      </c>
      <c r="AS48" s="130">
        <f>-'5C1C_IntlHigh'!AX48</f>
        <v>0</v>
      </c>
      <c r="AT48" s="130">
        <f>-'5C1D_NOMMA'!AX48</f>
        <v>0</v>
      </c>
      <c r="AU48" s="130">
        <f>-'5C1E_LFNO'!AX48</f>
        <v>0</v>
      </c>
      <c r="AV48" s="130">
        <f>-'5C1F_LCCharter'!AX48</f>
        <v>0</v>
      </c>
      <c r="AW48" s="130">
        <f>-'5C1G_JSClark'!AX48</f>
        <v>0</v>
      </c>
      <c r="AX48" s="130">
        <f>-'5C1H_Southwest'!AX48</f>
        <v>0</v>
      </c>
      <c r="AY48" s="130">
        <f>-'5C1I_LAKey'!AX48</f>
        <v>0</v>
      </c>
      <c r="AZ48" s="130">
        <f>-'5C1J_JCFAEast'!AX48</f>
        <v>0</v>
      </c>
      <c r="BA48" s="130">
        <f>-'5C1M_GEOMidCity'!AX48</f>
        <v>0</v>
      </c>
      <c r="BB48" s="130">
        <f>-'5C1N_Delta'!AX48</f>
        <v>0</v>
      </c>
      <c r="BC48" s="130">
        <f>-'5C1O_Impact'!AX48</f>
        <v>0</v>
      </c>
      <c r="BD48" s="130">
        <f>-'5C1Q_Advantage'!AX48</f>
        <v>0</v>
      </c>
      <c r="BE48" s="130">
        <f>-'5C1R_Iberville'!AX48</f>
        <v>0</v>
      </c>
      <c r="BF48" s="130">
        <f>-'5C1S_LCColPrep'!AX48</f>
        <v>0</v>
      </c>
      <c r="BG48" s="130">
        <f>-'5C1T_Northeast'!AX48</f>
        <v>0</v>
      </c>
      <c r="BH48" s="130">
        <f>-'5C1U_AcadianaRen'!AX48</f>
        <v>0</v>
      </c>
      <c r="BI48" s="130">
        <f>-'5C1V_LafRen'!AX48</f>
        <v>0</v>
      </c>
      <c r="BJ48" s="130">
        <f>-'5C1W_Willow'!AX48</f>
        <v>0</v>
      </c>
      <c r="BK48" s="130">
        <f>-'5C1Y_GEOPrep'!AX48</f>
        <v>0</v>
      </c>
      <c r="BL48" s="130">
        <f>-'5C1Z_LincolnPrep'!AX48</f>
        <v>0</v>
      </c>
      <c r="BM48" s="130">
        <f>-'5C1AE_NobleMinds'!AX48</f>
        <v>0</v>
      </c>
      <c r="BN48" s="130">
        <f>-'5C1AF_JCFA-Laf'!AX48</f>
        <v>0</v>
      </c>
      <c r="BO48" s="130">
        <f>-'5C1AG_Collegiate'!AX48</f>
        <v>0</v>
      </c>
      <c r="BP48" s="130">
        <f>-'5C1AI_Harmony'!$AX48</f>
        <v>0</v>
      </c>
      <c r="BQ48" s="130">
        <f>-'5C1AJ_Athlos'!$AX48</f>
        <v>0</v>
      </c>
      <c r="BR48" s="130">
        <f>-'5C1AK_NxtGen'!$AX48</f>
        <v>0</v>
      </c>
      <c r="BS48" s="130">
        <f>-'5C1AL_RedRiver'!$AX48</f>
        <v>0</v>
      </c>
      <c r="BT48" s="130">
        <f>-'5C1AM_Williams'!$AX48</f>
        <v>0</v>
      </c>
      <c r="BU48" s="130">
        <f>-'5C1AN_StLandry'!$AX48</f>
        <v>0</v>
      </c>
      <c r="BV48" s="130">
        <f>-'5C2_LAVCA'!AY48</f>
        <v>10</v>
      </c>
      <c r="BW48" s="130">
        <f>-'5C3_UnvView'!AY48</f>
        <v>54</v>
      </c>
      <c r="BX48" s="130">
        <f t="shared" si="55"/>
        <v>64</v>
      </c>
      <c r="BY48" s="408">
        <f t="shared" si="56"/>
        <v>1317390</v>
      </c>
    </row>
    <row r="49" spans="1:77" s="31" customFormat="1" ht="15.75" customHeight="1" x14ac:dyDescent="0.2">
      <c r="A49" s="405">
        <v>43</v>
      </c>
      <c r="B49" s="406" t="s">
        <v>47</v>
      </c>
      <c r="C49" s="130">
        <f>'2_State Distrib and Adjs'!BA49</f>
        <v>1942647</v>
      </c>
      <c r="D49" s="130">
        <f>-'5A3_OJJ'!S49</f>
        <v>0</v>
      </c>
      <c r="E49" s="130"/>
      <c r="F49" s="130">
        <f>-'5C1A_Madison'!AS49</f>
        <v>0</v>
      </c>
      <c r="G49" s="130">
        <f>-'5C1B_DArbonne'!AS49</f>
        <v>0</v>
      </c>
      <c r="H49" s="130">
        <f>-'5C1C_IntlHigh'!AS49</f>
        <v>0</v>
      </c>
      <c r="I49" s="130">
        <f>-'5C1D_NOMMA'!AS49</f>
        <v>0</v>
      </c>
      <c r="J49" s="130">
        <f>-'5C1E_LFNO'!AS49</f>
        <v>0</v>
      </c>
      <c r="K49" s="130">
        <f>-'5C1F_LCCharter'!AS49</f>
        <v>0</v>
      </c>
      <c r="L49" s="130">
        <f>-'5C1G_JSClark'!AS49</f>
        <v>0</v>
      </c>
      <c r="M49" s="130">
        <f>-'5C1H_Southwest'!AS49</f>
        <v>0</v>
      </c>
      <c r="N49" s="130">
        <f>-'5C1I_LAKey'!AS49</f>
        <v>0</v>
      </c>
      <c r="O49" s="130">
        <f>-'5C1J_JCFAEast'!AS49</f>
        <v>0</v>
      </c>
      <c r="P49" s="130">
        <f>-'5C1M_GEOMidCity'!AS49</f>
        <v>0</v>
      </c>
      <c r="Q49" s="130">
        <f>-'5C1N_Delta'!AS49</f>
        <v>754</v>
      </c>
      <c r="R49" s="130">
        <f>-'5C1O_Impact'!AS49</f>
        <v>0</v>
      </c>
      <c r="S49" s="130">
        <f>-'5C1Q_Advantage'!AS49</f>
        <v>0</v>
      </c>
      <c r="T49" s="130">
        <f>-'5C1R_Iberville'!AS49</f>
        <v>0</v>
      </c>
      <c r="U49" s="130">
        <f>-'5C1S_LCColPrep'!AS49</f>
        <v>0</v>
      </c>
      <c r="V49" s="130">
        <f>-'5C1T_Northeast'!AS49</f>
        <v>0</v>
      </c>
      <c r="W49" s="130">
        <f>-'5C1U_AcadianaRen'!AS49</f>
        <v>0</v>
      </c>
      <c r="X49" s="130">
        <f>-'5C1V_LafRen'!AS49</f>
        <v>0</v>
      </c>
      <c r="Y49" s="130">
        <f>-'5C1W_Willow'!AS49</f>
        <v>0</v>
      </c>
      <c r="Z49" s="130">
        <f>-'5C1Y_GEOPrep'!AS49</f>
        <v>0</v>
      </c>
      <c r="AA49" s="130">
        <f>-'5C1Z_LincolnPrep'!AS49</f>
        <v>0</v>
      </c>
      <c r="AB49" s="130">
        <f>-'5C1AE_NobleMinds'!$AS49</f>
        <v>0</v>
      </c>
      <c r="AC49" s="130">
        <f>-'5C1AF_JCFA-Laf'!$AS49</f>
        <v>0</v>
      </c>
      <c r="AD49" s="130">
        <f>-'5C1AG_Collegiate'!$AS49</f>
        <v>0</v>
      </c>
      <c r="AE49" s="130">
        <f>-'5C1AI_Harmony'!$AS49</f>
        <v>0</v>
      </c>
      <c r="AF49" s="130">
        <f>-'5C1AJ_Athlos'!$AS49</f>
        <v>0</v>
      </c>
      <c r="AG49" s="130">
        <f>-'5C1AK_NxtGen'!$AS49</f>
        <v>0</v>
      </c>
      <c r="AH49" s="130">
        <f>-'5C1AL_RedRiver'!$AS49</f>
        <v>0</v>
      </c>
      <c r="AI49" s="130">
        <f>-'5C1AM_Williams'!$AS49</f>
        <v>0</v>
      </c>
      <c r="AJ49" s="130">
        <f>-'5C1AN_StLandry'!$AS49</f>
        <v>0</v>
      </c>
      <c r="AK49" s="130">
        <f>-'5C2_LAVCA'!AT49</f>
        <v>-9037</v>
      </c>
      <c r="AL49" s="130">
        <f>-'5C3_UnvView'!AT49</f>
        <v>-1772</v>
      </c>
      <c r="AM49" s="407">
        <f t="shared" si="53"/>
        <v>-10055</v>
      </c>
      <c r="AN49" s="408">
        <f t="shared" si="54"/>
        <v>1932592</v>
      </c>
      <c r="AO49" s="130"/>
      <c r="AP49" s="130"/>
      <c r="AQ49" s="130">
        <f>-'5C1A_Madison'!AX49</f>
        <v>0</v>
      </c>
      <c r="AR49" s="130">
        <f>-'5C1B_DArbonne'!AX49</f>
        <v>0</v>
      </c>
      <c r="AS49" s="130">
        <f>-'5C1C_IntlHigh'!AX49</f>
        <v>0</v>
      </c>
      <c r="AT49" s="130">
        <f>-'5C1D_NOMMA'!AX49</f>
        <v>0</v>
      </c>
      <c r="AU49" s="130">
        <f>-'5C1E_LFNO'!AX49</f>
        <v>0</v>
      </c>
      <c r="AV49" s="130">
        <f>-'5C1F_LCCharter'!AX49</f>
        <v>0</v>
      </c>
      <c r="AW49" s="130">
        <f>-'5C1G_JSClark'!AX49</f>
        <v>0</v>
      </c>
      <c r="AX49" s="130">
        <f>-'5C1H_Southwest'!AX49</f>
        <v>0</v>
      </c>
      <c r="AY49" s="130">
        <f>-'5C1I_LAKey'!AX49</f>
        <v>0</v>
      </c>
      <c r="AZ49" s="130">
        <f>-'5C1J_JCFAEast'!AX49</f>
        <v>0</v>
      </c>
      <c r="BA49" s="130">
        <f>-'5C1M_GEOMidCity'!AX49</f>
        <v>0</v>
      </c>
      <c r="BB49" s="130">
        <f>-'5C1N_Delta'!AX49</f>
        <v>11</v>
      </c>
      <c r="BC49" s="130">
        <f>-'5C1O_Impact'!AX49</f>
        <v>0</v>
      </c>
      <c r="BD49" s="130">
        <f>-'5C1Q_Advantage'!AX49</f>
        <v>0</v>
      </c>
      <c r="BE49" s="130">
        <f>-'5C1R_Iberville'!AX49</f>
        <v>0</v>
      </c>
      <c r="BF49" s="130">
        <f>-'5C1S_LCColPrep'!AX49</f>
        <v>0</v>
      </c>
      <c r="BG49" s="130">
        <f>-'5C1T_Northeast'!AX49</f>
        <v>0</v>
      </c>
      <c r="BH49" s="130">
        <f>-'5C1U_AcadianaRen'!AX49</f>
        <v>0</v>
      </c>
      <c r="BI49" s="130">
        <f>-'5C1V_LafRen'!AX49</f>
        <v>0</v>
      </c>
      <c r="BJ49" s="130">
        <f>-'5C1W_Willow'!AX49</f>
        <v>0</v>
      </c>
      <c r="BK49" s="130">
        <f>-'5C1Y_GEOPrep'!AX49</f>
        <v>0</v>
      </c>
      <c r="BL49" s="130">
        <f>-'5C1Z_LincolnPrep'!AX49</f>
        <v>0</v>
      </c>
      <c r="BM49" s="130">
        <f>-'5C1AE_NobleMinds'!AX49</f>
        <v>0</v>
      </c>
      <c r="BN49" s="130">
        <f>-'5C1AF_JCFA-Laf'!AX49</f>
        <v>0</v>
      </c>
      <c r="BO49" s="130">
        <f>-'5C1AG_Collegiate'!AX49</f>
        <v>0</v>
      </c>
      <c r="BP49" s="130">
        <f>-'5C1AI_Harmony'!$AX49</f>
        <v>0</v>
      </c>
      <c r="BQ49" s="130">
        <f>-'5C1AJ_Athlos'!$AX49</f>
        <v>0</v>
      </c>
      <c r="BR49" s="130">
        <f>-'5C1AK_NxtGen'!$AX49</f>
        <v>0</v>
      </c>
      <c r="BS49" s="130">
        <f>-'5C1AL_RedRiver'!$AX49</f>
        <v>0</v>
      </c>
      <c r="BT49" s="130">
        <f>-'5C1AM_Williams'!$AX49</f>
        <v>0</v>
      </c>
      <c r="BU49" s="130">
        <f>-'5C1AN_StLandry'!$AX49</f>
        <v>0</v>
      </c>
      <c r="BV49" s="130">
        <f>-'5C2_LAVCA'!AY49</f>
        <v>-84</v>
      </c>
      <c r="BW49" s="130">
        <f>-'5C3_UnvView'!AY49</f>
        <v>19</v>
      </c>
      <c r="BX49" s="130">
        <f t="shared" si="55"/>
        <v>-54</v>
      </c>
      <c r="BY49" s="408">
        <f t="shared" si="56"/>
        <v>1932538</v>
      </c>
    </row>
    <row r="50" spans="1:77" s="31" customFormat="1" ht="15.75" customHeight="1" x14ac:dyDescent="0.2">
      <c r="A50" s="405">
        <v>44</v>
      </c>
      <c r="B50" s="406" t="s">
        <v>48</v>
      </c>
      <c r="C50" s="130">
        <f>'2_State Distrib and Adjs'!BA50</f>
        <v>3793909</v>
      </c>
      <c r="D50" s="130">
        <f>-'5A3_OJJ'!S50</f>
        <v>-577</v>
      </c>
      <c r="E50" s="130"/>
      <c r="F50" s="130">
        <f>-'5C1A_Madison'!AS50</f>
        <v>0</v>
      </c>
      <c r="G50" s="130">
        <f>-'5C1B_DArbonne'!AS50</f>
        <v>0</v>
      </c>
      <c r="H50" s="130">
        <f>-'5C1C_IntlHigh'!AS50</f>
        <v>-4971</v>
      </c>
      <c r="I50" s="130">
        <f>-'5C1D_NOMMA'!AS50</f>
        <v>-2757</v>
      </c>
      <c r="J50" s="130">
        <f>-'5C1E_LFNO'!AS50</f>
        <v>-2476</v>
      </c>
      <c r="K50" s="130">
        <f>-'5C1F_LCCharter'!AS50</f>
        <v>0</v>
      </c>
      <c r="L50" s="130">
        <f>-'5C1G_JSClark'!AS50</f>
        <v>0</v>
      </c>
      <c r="M50" s="130">
        <f>-'5C1H_Southwest'!AS50</f>
        <v>0</v>
      </c>
      <c r="N50" s="130">
        <f>-'5C1I_LAKey'!AS50</f>
        <v>0</v>
      </c>
      <c r="O50" s="130">
        <f>-'5C1J_JCFAEast'!AS50</f>
        <v>0</v>
      </c>
      <c r="P50" s="130">
        <f>-'5C1M_GEOMidCity'!AS50</f>
        <v>0</v>
      </c>
      <c r="Q50" s="130">
        <f>-'5C1N_Delta'!AS50</f>
        <v>0</v>
      </c>
      <c r="R50" s="130">
        <f>-'5C1O_Impact'!AS50</f>
        <v>0</v>
      </c>
      <c r="S50" s="130">
        <f>-'5C1Q_Advantage'!AS50</f>
        <v>0</v>
      </c>
      <c r="T50" s="130">
        <f>-'5C1R_Iberville'!AS50</f>
        <v>0</v>
      </c>
      <c r="U50" s="130">
        <f>-'5C1S_LCColPrep'!AS50</f>
        <v>0</v>
      </c>
      <c r="V50" s="130">
        <f>-'5C1T_Northeast'!AS50</f>
        <v>0</v>
      </c>
      <c r="W50" s="130">
        <f>-'5C1U_AcadianaRen'!AS50</f>
        <v>1388</v>
      </c>
      <c r="X50" s="130">
        <f>-'5C1V_LafRen'!AS50</f>
        <v>0</v>
      </c>
      <c r="Y50" s="130">
        <f>-'5C1W_Willow'!AS50</f>
        <v>0</v>
      </c>
      <c r="Z50" s="130">
        <f>-'5C1Y_GEOPrep'!AS50</f>
        <v>0</v>
      </c>
      <c r="AA50" s="130">
        <f>-'5C1Z_LincolnPrep'!AS50</f>
        <v>0</v>
      </c>
      <c r="AB50" s="130">
        <f>-'5C1AE_NobleMinds'!$AS50</f>
        <v>-413</v>
      </c>
      <c r="AC50" s="130">
        <f>-'5C1AF_JCFA-Laf'!$AS50</f>
        <v>0</v>
      </c>
      <c r="AD50" s="130">
        <f>-'5C1AG_Collegiate'!$AS50</f>
        <v>0</v>
      </c>
      <c r="AE50" s="130">
        <f>-'5C1AI_Harmony'!$AS50</f>
        <v>0</v>
      </c>
      <c r="AF50" s="130">
        <f>-'5C1AJ_Athlos'!$AS50</f>
        <v>151</v>
      </c>
      <c r="AG50" s="130">
        <f>-'5C1AK_NxtGen'!$AS50</f>
        <v>0</v>
      </c>
      <c r="AH50" s="130">
        <f>-'5C1AL_RedRiver'!$AS50</f>
        <v>0</v>
      </c>
      <c r="AI50" s="130">
        <f>-'5C1AM_Williams'!$AS50</f>
        <v>0</v>
      </c>
      <c r="AJ50" s="130">
        <f>-'5C1AN_StLandry'!$AS50</f>
        <v>0</v>
      </c>
      <c r="AK50" s="130">
        <f>-'5C2_LAVCA'!AT50</f>
        <v>-1680</v>
      </c>
      <c r="AL50" s="130">
        <f>-'5C3_UnvView'!AT50</f>
        <v>-9076</v>
      </c>
      <c r="AM50" s="407">
        <f t="shared" si="53"/>
        <v>-20411</v>
      </c>
      <c r="AN50" s="408">
        <f t="shared" si="54"/>
        <v>3773498</v>
      </c>
      <c r="AO50" s="130"/>
      <c r="AP50" s="130"/>
      <c r="AQ50" s="130">
        <f>-'5C1A_Madison'!AX50</f>
        <v>0</v>
      </c>
      <c r="AR50" s="130">
        <f>-'5C1B_DArbonne'!AX50</f>
        <v>0</v>
      </c>
      <c r="AS50" s="130">
        <f>-'5C1C_IntlHigh'!AX50</f>
        <v>-36</v>
      </c>
      <c r="AT50" s="130">
        <f>-'5C1D_NOMMA'!AX50</f>
        <v>-13</v>
      </c>
      <c r="AU50" s="130">
        <f>-'5C1E_LFNO'!AX50</f>
        <v>-4</v>
      </c>
      <c r="AV50" s="130">
        <f>-'5C1F_LCCharter'!AX50</f>
        <v>0</v>
      </c>
      <c r="AW50" s="130">
        <f>-'5C1G_JSClark'!AX50</f>
        <v>0</v>
      </c>
      <c r="AX50" s="130">
        <f>-'5C1H_Southwest'!AX50</f>
        <v>0</v>
      </c>
      <c r="AY50" s="130">
        <f>-'5C1I_LAKey'!AX50</f>
        <v>0</v>
      </c>
      <c r="AZ50" s="130">
        <f>-'5C1J_JCFAEast'!AX50</f>
        <v>0</v>
      </c>
      <c r="BA50" s="130">
        <f>-'5C1M_GEOMidCity'!AX50</f>
        <v>0</v>
      </c>
      <c r="BB50" s="130">
        <f>-'5C1N_Delta'!AX50</f>
        <v>0</v>
      </c>
      <c r="BC50" s="130">
        <f>-'5C1O_Impact'!AX50</f>
        <v>0</v>
      </c>
      <c r="BD50" s="130">
        <f>-'5C1Q_Advantage'!AX50</f>
        <v>0</v>
      </c>
      <c r="BE50" s="130">
        <f>-'5C1R_Iberville'!AX50</f>
        <v>0</v>
      </c>
      <c r="BF50" s="130">
        <f>-'5C1S_LCColPrep'!AX50</f>
        <v>0</v>
      </c>
      <c r="BG50" s="130">
        <f>-'5C1T_Northeast'!AX50</f>
        <v>0</v>
      </c>
      <c r="BH50" s="130">
        <f>-'5C1U_AcadianaRen'!AX50</f>
        <v>21</v>
      </c>
      <c r="BI50" s="130">
        <f>-'5C1V_LafRen'!AX50</f>
        <v>0</v>
      </c>
      <c r="BJ50" s="130">
        <f>-'5C1W_Willow'!AX50</f>
        <v>0</v>
      </c>
      <c r="BK50" s="130">
        <f>-'5C1Y_GEOPrep'!AX50</f>
        <v>0</v>
      </c>
      <c r="BL50" s="130">
        <f>-'5C1Z_LincolnPrep'!AX50</f>
        <v>0</v>
      </c>
      <c r="BM50" s="130">
        <f>-'5C1AE_NobleMinds'!AX50</f>
        <v>-1</v>
      </c>
      <c r="BN50" s="130">
        <f>-'5C1AF_JCFA-Laf'!AX50</f>
        <v>0</v>
      </c>
      <c r="BO50" s="130">
        <f>-'5C1AG_Collegiate'!AX50</f>
        <v>0</v>
      </c>
      <c r="BP50" s="130">
        <f>-'5C1AI_Harmony'!$AX50</f>
        <v>0</v>
      </c>
      <c r="BQ50" s="130">
        <f>-'5C1AJ_Athlos'!$AX50</f>
        <v>19</v>
      </c>
      <c r="BR50" s="130">
        <f>-'5C1AK_NxtGen'!$AX50</f>
        <v>0</v>
      </c>
      <c r="BS50" s="130">
        <f>-'5C1AL_RedRiver'!$AX50</f>
        <v>0</v>
      </c>
      <c r="BT50" s="130">
        <f>-'5C1AM_Williams'!$AX50</f>
        <v>0</v>
      </c>
      <c r="BU50" s="130">
        <f>-'5C1AN_StLandry'!$AX50</f>
        <v>0</v>
      </c>
      <c r="BV50" s="130">
        <f>-'5C2_LAVCA'!AY50</f>
        <v>47</v>
      </c>
      <c r="BW50" s="130">
        <f>-'5C3_UnvView'!AY50</f>
        <v>-69</v>
      </c>
      <c r="BX50" s="130">
        <f t="shared" si="55"/>
        <v>-36</v>
      </c>
      <c r="BY50" s="408">
        <f t="shared" si="56"/>
        <v>3773462</v>
      </c>
    </row>
    <row r="51" spans="1:77" s="31" customFormat="1" ht="15.75" customHeight="1" x14ac:dyDescent="0.2">
      <c r="A51" s="395">
        <v>45</v>
      </c>
      <c r="B51" s="396" t="s">
        <v>49</v>
      </c>
      <c r="C51" s="397">
        <f>'2_State Distrib and Adjs'!BA51</f>
        <v>2365637</v>
      </c>
      <c r="D51" s="397">
        <f>-'5A3_OJJ'!S51</f>
        <v>0</v>
      </c>
      <c r="E51" s="397"/>
      <c r="F51" s="397">
        <f>-'5C1A_Madison'!AS51</f>
        <v>0</v>
      </c>
      <c r="G51" s="397">
        <f>-'5C1B_DArbonne'!AS51</f>
        <v>0</v>
      </c>
      <c r="H51" s="397">
        <f>-'5C1C_IntlHigh'!AS51</f>
        <v>0</v>
      </c>
      <c r="I51" s="397">
        <f>-'5C1D_NOMMA'!AS51</f>
        <v>4928</v>
      </c>
      <c r="J51" s="397">
        <f>-'5C1E_LFNO'!AS51</f>
        <v>-10773</v>
      </c>
      <c r="K51" s="397">
        <f>-'5C1F_LCCharter'!AS51</f>
        <v>0</v>
      </c>
      <c r="L51" s="397">
        <f>-'5C1G_JSClark'!AS51</f>
        <v>0</v>
      </c>
      <c r="M51" s="397">
        <f>-'5C1H_Southwest'!AS51</f>
        <v>0</v>
      </c>
      <c r="N51" s="397">
        <f>-'5C1I_LAKey'!AS51</f>
        <v>0</v>
      </c>
      <c r="O51" s="397">
        <f>-'5C1J_JCFAEast'!AS51</f>
        <v>3132</v>
      </c>
      <c r="P51" s="397">
        <f>-'5C1M_GEOMidCity'!AS51</f>
        <v>0</v>
      </c>
      <c r="Q51" s="397">
        <f>-'5C1N_Delta'!AS51</f>
        <v>0</v>
      </c>
      <c r="R51" s="397">
        <f>-'5C1O_Impact'!AS51</f>
        <v>0</v>
      </c>
      <c r="S51" s="397">
        <f>-'5C1Q_Advantage'!AS51</f>
        <v>0</v>
      </c>
      <c r="T51" s="397">
        <f>-'5C1R_Iberville'!AS51</f>
        <v>1336</v>
      </c>
      <c r="U51" s="397">
        <f>-'5C1S_LCColPrep'!AS51</f>
        <v>0</v>
      </c>
      <c r="V51" s="397">
        <f>-'5C1T_Northeast'!AS51</f>
        <v>0</v>
      </c>
      <c r="W51" s="397">
        <f>-'5C1U_AcadianaRen'!AS51</f>
        <v>0</v>
      </c>
      <c r="X51" s="397">
        <f>-'5C1V_LafRen'!AS51</f>
        <v>-2130</v>
      </c>
      <c r="Y51" s="397">
        <f>-'5C1W_Willow'!AS51</f>
        <v>0</v>
      </c>
      <c r="Z51" s="397">
        <f>-'5C1Y_GEOPrep'!AS51</f>
        <v>0</v>
      </c>
      <c r="AA51" s="397">
        <f>-'5C1Z_LincolnPrep'!AS51</f>
        <v>0</v>
      </c>
      <c r="AB51" s="397">
        <f>-'5C1AE_NobleMinds'!$AS51</f>
        <v>-1796</v>
      </c>
      <c r="AC51" s="397">
        <f>-'5C1AF_JCFA-Laf'!$AS51</f>
        <v>0</v>
      </c>
      <c r="AD51" s="397">
        <f>-'5C1AG_Collegiate'!$AS51</f>
        <v>0</v>
      </c>
      <c r="AE51" s="686">
        <f>-'5C1AI_Harmony'!$AS51</f>
        <v>0</v>
      </c>
      <c r="AF51" s="686">
        <f>-'5C1AJ_Athlos'!$AS51</f>
        <v>0</v>
      </c>
      <c r="AG51" s="925">
        <f>-'5C1AK_NxtGen'!$AS51</f>
        <v>0</v>
      </c>
      <c r="AH51" s="925">
        <f>-'5C1AL_RedRiver'!$AS51</f>
        <v>0</v>
      </c>
      <c r="AI51" s="1492">
        <f>-'5C1AM_Williams'!$AS51</f>
        <v>0</v>
      </c>
      <c r="AJ51" s="1492">
        <f>-'5C1AN_StLandry'!$AS51</f>
        <v>0</v>
      </c>
      <c r="AK51" s="397">
        <f>-'5C2_LAVCA'!AT51</f>
        <v>-16084</v>
      </c>
      <c r="AL51" s="397">
        <f>-'5C3_UnvView'!AT51</f>
        <v>-47245</v>
      </c>
      <c r="AM51" s="398">
        <f t="shared" si="53"/>
        <v>-68632</v>
      </c>
      <c r="AN51" s="399">
        <f t="shared" si="54"/>
        <v>2297005</v>
      </c>
      <c r="AO51" s="397"/>
      <c r="AP51" s="397"/>
      <c r="AQ51" s="397">
        <f>-'5C1A_Madison'!AX51</f>
        <v>0</v>
      </c>
      <c r="AR51" s="397">
        <f>-'5C1B_DArbonne'!AX51</f>
        <v>0</v>
      </c>
      <c r="AS51" s="397">
        <f>-'5C1C_IntlHigh'!AX51</f>
        <v>0</v>
      </c>
      <c r="AT51" s="397">
        <f>-'5C1D_NOMMA'!AX51</f>
        <v>74</v>
      </c>
      <c r="AU51" s="397">
        <f>-'5C1E_LFNO'!AX51</f>
        <v>-34</v>
      </c>
      <c r="AV51" s="397">
        <f>-'5C1F_LCCharter'!AX51</f>
        <v>0</v>
      </c>
      <c r="AW51" s="397">
        <f>-'5C1G_JSClark'!AX51</f>
        <v>0</v>
      </c>
      <c r="AX51" s="397">
        <f>-'5C1H_Southwest'!AX51</f>
        <v>0</v>
      </c>
      <c r="AY51" s="397">
        <f>-'5C1I_LAKey'!AX51</f>
        <v>0</v>
      </c>
      <c r="AZ51" s="397">
        <f>-'5C1J_JCFAEast'!AX51</f>
        <v>68</v>
      </c>
      <c r="BA51" s="397">
        <f>-'5C1M_GEOMidCity'!AX51</f>
        <v>0</v>
      </c>
      <c r="BB51" s="397">
        <f>-'5C1N_Delta'!AX51</f>
        <v>0</v>
      </c>
      <c r="BC51" s="397">
        <f>-'5C1O_Impact'!AX51</f>
        <v>0</v>
      </c>
      <c r="BD51" s="397">
        <f>-'5C1Q_Advantage'!AX51</f>
        <v>0</v>
      </c>
      <c r="BE51" s="397">
        <f>-'5C1R_Iberville'!AX51</f>
        <v>63</v>
      </c>
      <c r="BF51" s="397">
        <f>-'5C1S_LCColPrep'!AX51</f>
        <v>0</v>
      </c>
      <c r="BG51" s="397">
        <f>-'5C1T_Northeast'!AX51</f>
        <v>0</v>
      </c>
      <c r="BH51" s="397">
        <f>-'5C1U_AcadianaRen'!AX51</f>
        <v>0</v>
      </c>
      <c r="BI51" s="397">
        <f>-'5C1V_LafRen'!AX51</f>
        <v>-21</v>
      </c>
      <c r="BJ51" s="397">
        <f>-'5C1W_Willow'!AX51</f>
        <v>0</v>
      </c>
      <c r="BK51" s="397">
        <f>-'5C1Y_GEOPrep'!AX51</f>
        <v>0</v>
      </c>
      <c r="BL51" s="397">
        <f>-'5C1Z_LincolnPrep'!AX51</f>
        <v>0</v>
      </c>
      <c r="BM51" s="397">
        <f>-'5C1AE_NobleMinds'!AX51</f>
        <v>-6</v>
      </c>
      <c r="BN51" s="397">
        <f>-'5C1AF_JCFA-Laf'!AX51</f>
        <v>0</v>
      </c>
      <c r="BO51" s="397">
        <f>-'5C1AG_Collegiate'!AX51</f>
        <v>0</v>
      </c>
      <c r="BP51" s="686">
        <f>-'5C1AI_Harmony'!$AX51</f>
        <v>0</v>
      </c>
      <c r="BQ51" s="686">
        <f>-'5C1AJ_Athlos'!$AX51</f>
        <v>0</v>
      </c>
      <c r="BR51" s="925">
        <f>-'5C1AK_NxtGen'!$AX51</f>
        <v>0</v>
      </c>
      <c r="BS51" s="925">
        <f>-'5C1AL_RedRiver'!$AX51</f>
        <v>0</v>
      </c>
      <c r="BT51" s="1492">
        <f>-'5C1AM_Williams'!$AX51</f>
        <v>0</v>
      </c>
      <c r="BU51" s="1492">
        <f>-'5C1AN_StLandry'!$AX51</f>
        <v>0</v>
      </c>
      <c r="BV51" s="397">
        <f>-'5C2_LAVCA'!AY51</f>
        <v>94</v>
      </c>
      <c r="BW51" s="397">
        <f>-'5C3_UnvView'!AY51</f>
        <v>-307</v>
      </c>
      <c r="BX51" s="397">
        <f t="shared" si="55"/>
        <v>-69</v>
      </c>
      <c r="BY51" s="399">
        <f t="shared" si="56"/>
        <v>2296936</v>
      </c>
    </row>
    <row r="52" spans="1:77" s="31" customFormat="1" ht="15.75" customHeight="1" x14ac:dyDescent="0.2">
      <c r="A52" s="405">
        <v>46</v>
      </c>
      <c r="B52" s="406" t="s">
        <v>50</v>
      </c>
      <c r="C52" s="130">
        <f>'2_State Distrib and Adjs'!BA52</f>
        <v>608776</v>
      </c>
      <c r="D52" s="130">
        <f>-'5A3_OJJ'!S52</f>
        <v>0</v>
      </c>
      <c r="E52" s="130"/>
      <c r="F52" s="130">
        <f>-'5C1A_Madison'!AS52</f>
        <v>0</v>
      </c>
      <c r="G52" s="130">
        <f>-'5C1B_DArbonne'!AS52</f>
        <v>0</v>
      </c>
      <c r="H52" s="130">
        <f>-'5C1C_IntlHigh'!AS52</f>
        <v>0</v>
      </c>
      <c r="I52" s="130">
        <f>-'5C1D_NOMMA'!AS52</f>
        <v>0</v>
      </c>
      <c r="J52" s="130">
        <f>-'5C1E_LFNO'!AS52</f>
        <v>0</v>
      </c>
      <c r="K52" s="130">
        <f>-'5C1F_LCCharter'!AS52</f>
        <v>0</v>
      </c>
      <c r="L52" s="130">
        <f>-'5C1G_JSClark'!AS52</f>
        <v>0</v>
      </c>
      <c r="M52" s="130">
        <f>-'5C1H_Southwest'!AS52</f>
        <v>0</v>
      </c>
      <c r="N52" s="130">
        <f>-'5C1I_LAKey'!AS52</f>
        <v>0</v>
      </c>
      <c r="O52" s="130">
        <f>-'5C1J_JCFAEast'!AS52</f>
        <v>0</v>
      </c>
      <c r="P52" s="130">
        <f>-'5C1M_GEOMidCity'!AS52</f>
        <v>0</v>
      </c>
      <c r="Q52" s="130">
        <f>-'5C1N_Delta'!AS52</f>
        <v>0</v>
      </c>
      <c r="R52" s="130">
        <f>-'5C1O_Impact'!AS52</f>
        <v>0</v>
      </c>
      <c r="S52" s="130">
        <f>-'5C1Q_Advantage'!AS52</f>
        <v>464</v>
      </c>
      <c r="T52" s="130">
        <f>-'5C1R_Iberville'!AS52</f>
        <v>0</v>
      </c>
      <c r="U52" s="130">
        <f>-'5C1S_LCColPrep'!AS52</f>
        <v>0</v>
      </c>
      <c r="V52" s="130">
        <f>-'5C1T_Northeast'!AS52</f>
        <v>0</v>
      </c>
      <c r="W52" s="130">
        <f>-'5C1U_AcadianaRen'!AS52</f>
        <v>0</v>
      </c>
      <c r="X52" s="130">
        <f>-'5C1V_LafRen'!AS52</f>
        <v>0</v>
      </c>
      <c r="Y52" s="130">
        <f>-'5C1W_Willow'!AS52</f>
        <v>0</v>
      </c>
      <c r="Z52" s="130">
        <f>-'5C1Y_GEOPrep'!AS52</f>
        <v>-1829</v>
      </c>
      <c r="AA52" s="130">
        <f>-'5C1Z_LincolnPrep'!AS52</f>
        <v>0</v>
      </c>
      <c r="AB52" s="130">
        <f>-'5C1AE_NobleMinds'!$AS52</f>
        <v>0</v>
      </c>
      <c r="AC52" s="130">
        <f>-'5C1AF_JCFA-Laf'!$AS52</f>
        <v>0</v>
      </c>
      <c r="AD52" s="130">
        <f>-'5C1AG_Collegiate'!$AS52</f>
        <v>0</v>
      </c>
      <c r="AE52" s="130">
        <f>-'5C1AI_Harmony'!$AS52</f>
        <v>0</v>
      </c>
      <c r="AF52" s="130">
        <f>-'5C1AJ_Athlos'!$AS52</f>
        <v>0</v>
      </c>
      <c r="AG52" s="130">
        <f>-'5C1AK_NxtGen'!$AS52</f>
        <v>0</v>
      </c>
      <c r="AH52" s="130">
        <f>-'5C1AL_RedRiver'!$AS52</f>
        <v>0</v>
      </c>
      <c r="AI52" s="130">
        <f>-'5C1AM_Williams'!$AS52</f>
        <v>0</v>
      </c>
      <c r="AJ52" s="130">
        <f>-'5C1AN_StLandry'!$AS52</f>
        <v>0</v>
      </c>
      <c r="AK52" s="130">
        <f>-'5C2_LAVCA'!AT52</f>
        <v>-2442</v>
      </c>
      <c r="AL52" s="130">
        <f>-'5C3_UnvView'!AT52</f>
        <v>-13920</v>
      </c>
      <c r="AM52" s="407">
        <f t="shared" si="53"/>
        <v>-17727</v>
      </c>
      <c r="AN52" s="408">
        <f t="shared" si="54"/>
        <v>591049</v>
      </c>
      <c r="AO52" s="130"/>
      <c r="AP52" s="130"/>
      <c r="AQ52" s="130">
        <f>-'5C1A_Madison'!AX52</f>
        <v>0</v>
      </c>
      <c r="AR52" s="130">
        <f>-'5C1B_DArbonne'!AX52</f>
        <v>0</v>
      </c>
      <c r="AS52" s="130">
        <f>-'5C1C_IntlHigh'!AX52</f>
        <v>0</v>
      </c>
      <c r="AT52" s="130">
        <f>-'5C1D_NOMMA'!AX52</f>
        <v>0</v>
      </c>
      <c r="AU52" s="130">
        <f>-'5C1E_LFNO'!AX52</f>
        <v>0</v>
      </c>
      <c r="AV52" s="130">
        <f>-'5C1F_LCCharter'!AX52</f>
        <v>0</v>
      </c>
      <c r="AW52" s="130">
        <f>-'5C1G_JSClark'!AX52</f>
        <v>0</v>
      </c>
      <c r="AX52" s="130">
        <f>-'5C1H_Southwest'!AX52</f>
        <v>0</v>
      </c>
      <c r="AY52" s="130">
        <f>-'5C1I_LAKey'!AX52</f>
        <v>0</v>
      </c>
      <c r="AZ52" s="130">
        <f>-'5C1J_JCFAEast'!AX52</f>
        <v>0</v>
      </c>
      <c r="BA52" s="130">
        <f>-'5C1M_GEOMidCity'!AX52</f>
        <v>0</v>
      </c>
      <c r="BB52" s="130">
        <f>-'5C1N_Delta'!AX52</f>
        <v>0</v>
      </c>
      <c r="BC52" s="130">
        <f>-'5C1O_Impact'!AX52</f>
        <v>0</v>
      </c>
      <c r="BD52" s="130">
        <f>-'5C1Q_Advantage'!AX52</f>
        <v>7</v>
      </c>
      <c r="BE52" s="130">
        <f>-'5C1R_Iberville'!AX52</f>
        <v>0</v>
      </c>
      <c r="BF52" s="130">
        <f>-'5C1S_LCColPrep'!AX52</f>
        <v>0</v>
      </c>
      <c r="BG52" s="130">
        <f>-'5C1T_Northeast'!AX52</f>
        <v>0</v>
      </c>
      <c r="BH52" s="130">
        <f>-'5C1U_AcadianaRen'!AX52</f>
        <v>0</v>
      </c>
      <c r="BI52" s="130">
        <f>-'5C1V_LafRen'!AX52</f>
        <v>0</v>
      </c>
      <c r="BJ52" s="130">
        <f>-'5C1W_Willow'!AX52</f>
        <v>0</v>
      </c>
      <c r="BK52" s="130">
        <f>-'5C1Y_GEOPrep'!AX52</f>
        <v>-18</v>
      </c>
      <c r="BL52" s="130">
        <f>-'5C1Z_LincolnPrep'!AX52</f>
        <v>0</v>
      </c>
      <c r="BM52" s="130">
        <f>-'5C1AE_NobleMinds'!AX52</f>
        <v>0</v>
      </c>
      <c r="BN52" s="130">
        <f>-'5C1AF_JCFA-Laf'!AX52</f>
        <v>0</v>
      </c>
      <c r="BO52" s="130">
        <f>-'5C1AG_Collegiate'!AX52</f>
        <v>0</v>
      </c>
      <c r="BP52" s="130">
        <f>-'5C1AI_Harmony'!$AX52</f>
        <v>0</v>
      </c>
      <c r="BQ52" s="130">
        <f>-'5C1AJ_Athlos'!$AX52</f>
        <v>0</v>
      </c>
      <c r="BR52" s="130">
        <f>-'5C1AK_NxtGen'!$AX52</f>
        <v>0</v>
      </c>
      <c r="BS52" s="130">
        <f>-'5C1AL_RedRiver'!$AX52</f>
        <v>0</v>
      </c>
      <c r="BT52" s="130">
        <f>-'5C1AM_Williams'!$AX52</f>
        <v>0</v>
      </c>
      <c r="BU52" s="130">
        <f>-'5C1AN_StLandry'!$AX52</f>
        <v>0</v>
      </c>
      <c r="BV52" s="130">
        <f>-'5C2_LAVCA'!AY52</f>
        <v>-16</v>
      </c>
      <c r="BW52" s="130">
        <f>-'5C3_UnvView'!AY52</f>
        <v>-118</v>
      </c>
      <c r="BX52" s="130">
        <f t="shared" si="55"/>
        <v>-145</v>
      </c>
      <c r="BY52" s="408">
        <f t="shared" si="56"/>
        <v>590904</v>
      </c>
    </row>
    <row r="53" spans="1:77" s="31" customFormat="1" ht="15.75" customHeight="1" x14ac:dyDescent="0.2">
      <c r="A53" s="405">
        <v>47</v>
      </c>
      <c r="B53" s="406" t="s">
        <v>51</v>
      </c>
      <c r="C53" s="130">
        <f>'2_State Distrib and Adjs'!BA53</f>
        <v>781612</v>
      </c>
      <c r="D53" s="130">
        <f>-'5A3_OJJ'!S53</f>
        <v>0</v>
      </c>
      <c r="E53" s="130"/>
      <c r="F53" s="130">
        <f>-'5C1A_Madison'!AS53</f>
        <v>0</v>
      </c>
      <c r="G53" s="130">
        <f>-'5C1B_DArbonne'!AS53</f>
        <v>0</v>
      </c>
      <c r="H53" s="130">
        <f>-'5C1C_IntlHigh'!AS53</f>
        <v>0</v>
      </c>
      <c r="I53" s="130">
        <f>-'5C1D_NOMMA'!AS53</f>
        <v>0</v>
      </c>
      <c r="J53" s="130">
        <f>-'5C1E_LFNO'!AS53</f>
        <v>0</v>
      </c>
      <c r="K53" s="130">
        <f>-'5C1F_LCCharter'!AS53</f>
        <v>0</v>
      </c>
      <c r="L53" s="130">
        <f>-'5C1G_JSClark'!AS53</f>
        <v>0</v>
      </c>
      <c r="M53" s="130">
        <f>-'5C1H_Southwest'!AS53</f>
        <v>0</v>
      </c>
      <c r="N53" s="130">
        <f>-'5C1I_LAKey'!AS53</f>
        <v>0</v>
      </c>
      <c r="O53" s="130">
        <f>-'5C1J_JCFAEast'!AS53</f>
        <v>0</v>
      </c>
      <c r="P53" s="130">
        <f>-'5C1M_GEOMidCity'!AS53</f>
        <v>0</v>
      </c>
      <c r="Q53" s="130">
        <f>-'5C1N_Delta'!AS53</f>
        <v>0</v>
      </c>
      <c r="R53" s="130">
        <f>-'5C1O_Impact'!AS53</f>
        <v>0</v>
      </c>
      <c r="S53" s="130">
        <f>-'5C1Q_Advantage'!AS53</f>
        <v>0</v>
      </c>
      <c r="T53" s="130">
        <f>-'5C1R_Iberville'!AS53</f>
        <v>0</v>
      </c>
      <c r="U53" s="130">
        <f>-'5C1S_LCColPrep'!AS53</f>
        <v>0</v>
      </c>
      <c r="V53" s="130">
        <f>-'5C1T_Northeast'!AS53</f>
        <v>0</v>
      </c>
      <c r="W53" s="130">
        <f>-'5C1U_AcadianaRen'!AS53</f>
        <v>0</v>
      </c>
      <c r="X53" s="130">
        <f>-'5C1V_LafRen'!AS53</f>
        <v>0</v>
      </c>
      <c r="Y53" s="130">
        <f>-'5C1W_Willow'!AS53</f>
        <v>0</v>
      </c>
      <c r="Z53" s="130">
        <f>-'5C1Y_GEOPrep'!AS53</f>
        <v>0</v>
      </c>
      <c r="AA53" s="130">
        <f>-'5C1Z_LincolnPrep'!AS53</f>
        <v>0</v>
      </c>
      <c r="AB53" s="130">
        <f>-'5C1AE_NobleMinds'!$AS53</f>
        <v>0</v>
      </c>
      <c r="AC53" s="130">
        <f>-'5C1AF_JCFA-Laf'!$AS53</f>
        <v>0</v>
      </c>
      <c r="AD53" s="130">
        <f>-'5C1AG_Collegiate'!$AS53</f>
        <v>0</v>
      </c>
      <c r="AE53" s="130">
        <f>-'5C1AI_Harmony'!$AS53</f>
        <v>0</v>
      </c>
      <c r="AF53" s="130">
        <f>-'5C1AJ_Athlos'!$AS53</f>
        <v>0</v>
      </c>
      <c r="AG53" s="130">
        <f>-'5C1AK_NxtGen'!$AS53</f>
        <v>0</v>
      </c>
      <c r="AH53" s="130">
        <f>-'5C1AL_RedRiver'!$AS53</f>
        <v>0</v>
      </c>
      <c r="AI53" s="130">
        <f>-'5C1AM_Williams'!$AS53</f>
        <v>0</v>
      </c>
      <c r="AJ53" s="130">
        <f>-'5C1AN_StLandry'!$AS53</f>
        <v>0</v>
      </c>
      <c r="AK53" s="130">
        <f>-'5C2_LAVCA'!AT53</f>
        <v>2228</v>
      </c>
      <c r="AL53" s="130">
        <f>-'5C3_UnvView'!AT53</f>
        <v>3899</v>
      </c>
      <c r="AM53" s="407">
        <f t="shared" si="53"/>
        <v>6127</v>
      </c>
      <c r="AN53" s="408">
        <f t="shared" si="54"/>
        <v>787739</v>
      </c>
      <c r="AO53" s="130"/>
      <c r="AP53" s="130"/>
      <c r="AQ53" s="130">
        <f>-'5C1A_Madison'!AX53</f>
        <v>0</v>
      </c>
      <c r="AR53" s="130">
        <f>-'5C1B_DArbonne'!AX53</f>
        <v>0</v>
      </c>
      <c r="AS53" s="130">
        <f>-'5C1C_IntlHigh'!AX53</f>
        <v>0</v>
      </c>
      <c r="AT53" s="130">
        <f>-'5C1D_NOMMA'!AX53</f>
        <v>0</v>
      </c>
      <c r="AU53" s="130">
        <f>-'5C1E_LFNO'!AX53</f>
        <v>0</v>
      </c>
      <c r="AV53" s="130">
        <f>-'5C1F_LCCharter'!AX53</f>
        <v>0</v>
      </c>
      <c r="AW53" s="130">
        <f>-'5C1G_JSClark'!AX53</f>
        <v>0</v>
      </c>
      <c r="AX53" s="130">
        <f>-'5C1H_Southwest'!AX53</f>
        <v>0</v>
      </c>
      <c r="AY53" s="130">
        <f>-'5C1I_LAKey'!AX53</f>
        <v>0</v>
      </c>
      <c r="AZ53" s="130">
        <f>-'5C1J_JCFAEast'!AX53</f>
        <v>0</v>
      </c>
      <c r="BA53" s="130">
        <f>-'5C1M_GEOMidCity'!AX53</f>
        <v>0</v>
      </c>
      <c r="BB53" s="130">
        <f>-'5C1N_Delta'!AX53</f>
        <v>0</v>
      </c>
      <c r="BC53" s="130">
        <f>-'5C1O_Impact'!AX53</f>
        <v>0</v>
      </c>
      <c r="BD53" s="130">
        <f>-'5C1Q_Advantage'!AX53</f>
        <v>0</v>
      </c>
      <c r="BE53" s="130">
        <f>-'5C1R_Iberville'!AX53</f>
        <v>0</v>
      </c>
      <c r="BF53" s="130">
        <f>-'5C1S_LCColPrep'!AX53</f>
        <v>0</v>
      </c>
      <c r="BG53" s="130">
        <f>-'5C1T_Northeast'!AX53</f>
        <v>0</v>
      </c>
      <c r="BH53" s="130">
        <f>-'5C1U_AcadianaRen'!AX53</f>
        <v>0</v>
      </c>
      <c r="BI53" s="130">
        <f>-'5C1V_LafRen'!AX53</f>
        <v>0</v>
      </c>
      <c r="BJ53" s="130">
        <f>-'5C1W_Willow'!AX53</f>
        <v>0</v>
      </c>
      <c r="BK53" s="130">
        <f>-'5C1Y_GEOPrep'!AX53</f>
        <v>0</v>
      </c>
      <c r="BL53" s="130">
        <f>-'5C1Z_LincolnPrep'!AX53</f>
        <v>0</v>
      </c>
      <c r="BM53" s="130">
        <f>-'5C1AE_NobleMinds'!AX53</f>
        <v>0</v>
      </c>
      <c r="BN53" s="130">
        <f>-'5C1AF_JCFA-Laf'!AX53</f>
        <v>0</v>
      </c>
      <c r="BO53" s="130">
        <f>-'5C1AG_Collegiate'!AX53</f>
        <v>0</v>
      </c>
      <c r="BP53" s="130">
        <f>-'5C1AI_Harmony'!$AX53</f>
        <v>0</v>
      </c>
      <c r="BQ53" s="130">
        <f>-'5C1AJ_Athlos'!$AX53</f>
        <v>0</v>
      </c>
      <c r="BR53" s="130">
        <f>-'5C1AK_NxtGen'!$AX53</f>
        <v>0</v>
      </c>
      <c r="BS53" s="130">
        <f>-'5C1AL_RedRiver'!$AX53</f>
        <v>0</v>
      </c>
      <c r="BT53" s="130">
        <f>-'5C1AM_Williams'!$AX53</f>
        <v>0</v>
      </c>
      <c r="BU53" s="130">
        <f>-'5C1AN_StLandry'!$AX53</f>
        <v>0</v>
      </c>
      <c r="BV53" s="130">
        <f>-'5C2_LAVCA'!AY53</f>
        <v>69</v>
      </c>
      <c r="BW53" s="130">
        <f>-'5C3_UnvView'!AY53</f>
        <v>120</v>
      </c>
      <c r="BX53" s="130">
        <f t="shared" si="55"/>
        <v>189</v>
      </c>
      <c r="BY53" s="408">
        <f t="shared" si="56"/>
        <v>787928</v>
      </c>
    </row>
    <row r="54" spans="1:77" s="31" customFormat="1" ht="15.75" customHeight="1" x14ac:dyDescent="0.2">
      <c r="A54" s="405">
        <v>48</v>
      </c>
      <c r="B54" s="406" t="s">
        <v>89</v>
      </c>
      <c r="C54" s="130">
        <f>'2_State Distrib and Adjs'!BA54</f>
        <v>1504440</v>
      </c>
      <c r="D54" s="130">
        <f>-'5A3_OJJ'!S54</f>
        <v>-226</v>
      </c>
      <c r="E54" s="130"/>
      <c r="F54" s="130">
        <f>-'5C1A_Madison'!AS54</f>
        <v>0</v>
      </c>
      <c r="G54" s="130">
        <f>-'5C1B_DArbonne'!AS54</f>
        <v>0</v>
      </c>
      <c r="H54" s="130">
        <f>-'5C1C_IntlHigh'!AS54</f>
        <v>-997</v>
      </c>
      <c r="I54" s="130">
        <f>-'5C1D_NOMMA'!AS54</f>
        <v>0</v>
      </c>
      <c r="J54" s="130">
        <f>-'5C1E_LFNO'!AS54</f>
        <v>-4346</v>
      </c>
      <c r="K54" s="130">
        <f>-'5C1F_LCCharter'!AS54</f>
        <v>0</v>
      </c>
      <c r="L54" s="130">
        <f>-'5C1G_JSClark'!AS54</f>
        <v>0</v>
      </c>
      <c r="M54" s="130">
        <f>-'5C1H_Southwest'!AS54</f>
        <v>0</v>
      </c>
      <c r="N54" s="130">
        <f>-'5C1I_LAKey'!AS54</f>
        <v>0</v>
      </c>
      <c r="O54" s="130">
        <f>-'5C1J_JCFAEast'!AS54</f>
        <v>2712</v>
      </c>
      <c r="P54" s="130">
        <f>-'5C1M_GEOMidCity'!AS54</f>
        <v>0</v>
      </c>
      <c r="Q54" s="130">
        <f>-'5C1N_Delta'!AS54</f>
        <v>0</v>
      </c>
      <c r="R54" s="130">
        <f>-'5C1O_Impact'!AS54</f>
        <v>0</v>
      </c>
      <c r="S54" s="130">
        <f>-'5C1Q_Advantage'!AS54</f>
        <v>-16468</v>
      </c>
      <c r="T54" s="130">
        <f>-'5C1R_Iberville'!AS54</f>
        <v>-1993</v>
      </c>
      <c r="U54" s="130">
        <f>-'5C1S_LCColPrep'!AS54</f>
        <v>0</v>
      </c>
      <c r="V54" s="130">
        <f>-'5C1T_Northeast'!AS54</f>
        <v>0</v>
      </c>
      <c r="W54" s="130">
        <f>-'5C1U_AcadianaRen'!AS54</f>
        <v>0</v>
      </c>
      <c r="X54" s="130">
        <f>-'5C1V_LafRen'!AS54</f>
        <v>0</v>
      </c>
      <c r="Y54" s="130">
        <f>-'5C1W_Willow'!AS54</f>
        <v>0</v>
      </c>
      <c r="Z54" s="130">
        <f>-'5C1Y_GEOPrep'!AS54</f>
        <v>0</v>
      </c>
      <c r="AA54" s="130">
        <f>-'5C1Z_LincolnPrep'!AS54</f>
        <v>0</v>
      </c>
      <c r="AB54" s="130">
        <f>-'5C1AE_NobleMinds'!$AS54</f>
        <v>-3349</v>
      </c>
      <c r="AC54" s="130">
        <f>-'5C1AF_JCFA-Laf'!$AS54</f>
        <v>0</v>
      </c>
      <c r="AD54" s="130">
        <f>-'5C1AG_Collegiate'!$AS54</f>
        <v>0</v>
      </c>
      <c r="AE54" s="130">
        <f>-'5C1AI_Harmony'!$AS54</f>
        <v>0</v>
      </c>
      <c r="AF54" s="130">
        <f>-'5C1AJ_Athlos'!$AS54</f>
        <v>0</v>
      </c>
      <c r="AG54" s="130">
        <f>-'5C1AK_NxtGen'!$AS54</f>
        <v>0</v>
      </c>
      <c r="AH54" s="130">
        <f>-'5C1AL_RedRiver'!$AS54</f>
        <v>0</v>
      </c>
      <c r="AI54" s="130">
        <f>-'5C1AM_Williams'!$AS54</f>
        <v>0</v>
      </c>
      <c r="AJ54" s="130">
        <f>-'5C1AN_StLandry'!$AS54</f>
        <v>0</v>
      </c>
      <c r="AK54" s="130">
        <f>-'5C2_LAVCA'!AT54</f>
        <v>-21111</v>
      </c>
      <c r="AL54" s="130">
        <f>-'5C3_UnvView'!AT54</f>
        <v>-84904</v>
      </c>
      <c r="AM54" s="407">
        <f t="shared" si="53"/>
        <v>-130682</v>
      </c>
      <c r="AN54" s="408">
        <f t="shared" si="54"/>
        <v>1373758</v>
      </c>
      <c r="AO54" s="130"/>
      <c r="AP54" s="130"/>
      <c r="AQ54" s="130">
        <f>-'5C1A_Madison'!AX54</f>
        <v>0</v>
      </c>
      <c r="AR54" s="130">
        <f>-'5C1B_DArbonne'!AX54</f>
        <v>0</v>
      </c>
      <c r="AS54" s="130">
        <f>-'5C1C_IntlHigh'!AX54</f>
        <v>-4</v>
      </c>
      <c r="AT54" s="130">
        <f>-'5C1D_NOMMA'!AX54</f>
        <v>0</v>
      </c>
      <c r="AU54" s="130">
        <f>-'5C1E_LFNO'!AX54</f>
        <v>-30</v>
      </c>
      <c r="AV54" s="130">
        <f>-'5C1F_LCCharter'!AX54</f>
        <v>0</v>
      </c>
      <c r="AW54" s="130">
        <f>-'5C1G_JSClark'!AX54</f>
        <v>0</v>
      </c>
      <c r="AX54" s="130">
        <f>-'5C1H_Southwest'!AX54</f>
        <v>0</v>
      </c>
      <c r="AY54" s="130">
        <f>-'5C1I_LAKey'!AX54</f>
        <v>0</v>
      </c>
      <c r="AZ54" s="130">
        <f>-'5C1J_JCFAEast'!AX54</f>
        <v>41</v>
      </c>
      <c r="BA54" s="130">
        <f>-'5C1M_GEOMidCity'!AX54</f>
        <v>0</v>
      </c>
      <c r="BB54" s="130">
        <f>-'5C1N_Delta'!AX54</f>
        <v>0</v>
      </c>
      <c r="BC54" s="130">
        <f>-'5C1O_Impact'!AX54</f>
        <v>0</v>
      </c>
      <c r="BD54" s="130">
        <f>-'5C1Q_Advantage'!AX54</f>
        <v>-165</v>
      </c>
      <c r="BE54" s="130">
        <f>-'5C1R_Iberville'!AX54</f>
        <v>-6</v>
      </c>
      <c r="BF54" s="130">
        <f>-'5C1S_LCColPrep'!AX54</f>
        <v>0</v>
      </c>
      <c r="BG54" s="130">
        <f>-'5C1T_Northeast'!AX54</f>
        <v>0</v>
      </c>
      <c r="BH54" s="130">
        <f>-'5C1U_AcadianaRen'!AX54</f>
        <v>0</v>
      </c>
      <c r="BI54" s="130">
        <f>-'5C1V_LafRen'!AX54</f>
        <v>0</v>
      </c>
      <c r="BJ54" s="130">
        <f>-'5C1W_Willow'!AX54</f>
        <v>0</v>
      </c>
      <c r="BK54" s="130">
        <f>-'5C1Y_GEOPrep'!AX54</f>
        <v>0</v>
      </c>
      <c r="BL54" s="130">
        <f>-'5C1Z_LincolnPrep'!AX54</f>
        <v>0</v>
      </c>
      <c r="BM54" s="130">
        <f>-'5C1AE_NobleMinds'!AX54</f>
        <v>-27</v>
      </c>
      <c r="BN54" s="130">
        <f>-'5C1AF_JCFA-Laf'!AX54</f>
        <v>0</v>
      </c>
      <c r="BO54" s="130">
        <f>-'5C1AG_Collegiate'!AX54</f>
        <v>0</v>
      </c>
      <c r="BP54" s="130">
        <f>-'5C1AI_Harmony'!$AX54</f>
        <v>0</v>
      </c>
      <c r="BQ54" s="130">
        <f>-'5C1AJ_Athlos'!$AX54</f>
        <v>0</v>
      </c>
      <c r="BR54" s="130">
        <f>-'5C1AK_NxtGen'!$AX54</f>
        <v>0</v>
      </c>
      <c r="BS54" s="130">
        <f>-'5C1AL_RedRiver'!$AX54</f>
        <v>0</v>
      </c>
      <c r="BT54" s="130">
        <f>-'5C1AM_Williams'!$AX54</f>
        <v>0</v>
      </c>
      <c r="BU54" s="130">
        <f>-'5C1AN_StLandry'!$AX54</f>
        <v>0</v>
      </c>
      <c r="BV54" s="130">
        <f>-'5C2_LAVCA'!AY54</f>
        <v>-89</v>
      </c>
      <c r="BW54" s="130">
        <f>-'5C3_UnvView'!AY54</f>
        <v>-539</v>
      </c>
      <c r="BX54" s="130">
        <f t="shared" si="55"/>
        <v>-819</v>
      </c>
      <c r="BY54" s="408">
        <f t="shared" si="56"/>
        <v>1372939</v>
      </c>
    </row>
    <row r="55" spans="1:77" s="31" customFormat="1" ht="15.75" customHeight="1" x14ac:dyDescent="0.2">
      <c r="A55" s="405">
        <v>49</v>
      </c>
      <c r="B55" s="406" t="s">
        <v>52</v>
      </c>
      <c r="C55" s="130">
        <f>'2_State Distrib and Adjs'!BA55</f>
        <v>5714973</v>
      </c>
      <c r="D55" s="130">
        <f>-'5A3_OJJ'!S55</f>
        <v>-1080</v>
      </c>
      <c r="E55" s="130"/>
      <c r="F55" s="130">
        <f>-'5C1A_Madison'!AS55</f>
        <v>0</v>
      </c>
      <c r="G55" s="130">
        <f>-'5C1B_DArbonne'!AS55</f>
        <v>0</v>
      </c>
      <c r="H55" s="130">
        <f>-'5C1C_IntlHigh'!AS55</f>
        <v>0</v>
      </c>
      <c r="I55" s="130">
        <f>-'5C1D_NOMMA'!AS55</f>
        <v>0</v>
      </c>
      <c r="J55" s="130">
        <f>-'5C1E_LFNO'!AS55</f>
        <v>0</v>
      </c>
      <c r="K55" s="130">
        <f>-'5C1F_LCCharter'!AS55</f>
        <v>0</v>
      </c>
      <c r="L55" s="130">
        <f>-'5C1G_JSClark'!AS55</f>
        <v>-92730</v>
      </c>
      <c r="M55" s="130">
        <f>-'5C1H_Southwest'!AS55</f>
        <v>0</v>
      </c>
      <c r="N55" s="130">
        <f>-'5C1I_LAKey'!AS55</f>
        <v>-1973</v>
      </c>
      <c r="O55" s="130">
        <f>-'5C1J_JCFAEast'!AS55</f>
        <v>0</v>
      </c>
      <c r="P55" s="130">
        <f>-'5C1M_GEOMidCity'!AS55</f>
        <v>0</v>
      </c>
      <c r="Q55" s="130">
        <f>-'5C1N_Delta'!AS55</f>
        <v>0</v>
      </c>
      <c r="R55" s="130">
        <f>-'5C1O_Impact'!AS55</f>
        <v>0</v>
      </c>
      <c r="S55" s="130">
        <f>-'5C1Q_Advantage'!AS55</f>
        <v>0</v>
      </c>
      <c r="T55" s="130">
        <f>-'5C1R_Iberville'!AS55</f>
        <v>1342</v>
      </c>
      <c r="U55" s="130">
        <f>-'5C1S_LCColPrep'!AS55</f>
        <v>0</v>
      </c>
      <c r="V55" s="130">
        <f>-'5C1T_Northeast'!AS55</f>
        <v>0</v>
      </c>
      <c r="W55" s="130">
        <f>-'5C1U_AcadianaRen'!AS55</f>
        <v>-4035</v>
      </c>
      <c r="X55" s="130">
        <f>-'5C1V_LafRen'!AS55</f>
        <v>-53028</v>
      </c>
      <c r="Y55" s="130">
        <f>-'5C1W_Willow'!AS55</f>
        <v>-12058</v>
      </c>
      <c r="Z55" s="130">
        <f>-'5C1Y_GEOPrep'!AS55</f>
        <v>0</v>
      </c>
      <c r="AA55" s="130">
        <f>-'5C1Z_LincolnPrep'!AS55</f>
        <v>-840</v>
      </c>
      <c r="AB55" s="130">
        <f>-'5C1AE_NobleMinds'!$AS55</f>
        <v>0</v>
      </c>
      <c r="AC55" s="130">
        <f>-'5C1AF_JCFA-Laf'!$AS55</f>
        <v>-420</v>
      </c>
      <c r="AD55" s="130">
        <f>-'5C1AG_Collegiate'!$AS55</f>
        <v>0</v>
      </c>
      <c r="AE55" s="130">
        <f>-'5C1AI_Harmony'!$AS55</f>
        <v>0</v>
      </c>
      <c r="AF55" s="130">
        <f>-'5C1AJ_Athlos'!$AS55</f>
        <v>0</v>
      </c>
      <c r="AG55" s="130">
        <f>-'5C1AK_NxtGen'!$AS55</f>
        <v>0</v>
      </c>
      <c r="AH55" s="130">
        <f>-'5C1AL_RedRiver'!$AS55</f>
        <v>-420</v>
      </c>
      <c r="AI55" s="130">
        <f>-'5C1AM_Williams'!$AS55</f>
        <v>0</v>
      </c>
      <c r="AJ55" s="130">
        <f>-'5C1AN_StLandry'!$AS55</f>
        <v>-54148</v>
      </c>
      <c r="AK55" s="130">
        <f>-'5C2_LAVCA'!AT55</f>
        <v>-25463</v>
      </c>
      <c r="AL55" s="130">
        <f>-'5C3_UnvView'!AT55</f>
        <v>-35741</v>
      </c>
      <c r="AM55" s="407">
        <f t="shared" si="53"/>
        <v>-280594</v>
      </c>
      <c r="AN55" s="408">
        <f t="shared" si="54"/>
        <v>5434379</v>
      </c>
      <c r="AO55" s="130"/>
      <c r="AP55" s="130"/>
      <c r="AQ55" s="130">
        <f>-'5C1A_Madison'!AX55</f>
        <v>0</v>
      </c>
      <c r="AR55" s="130">
        <f>-'5C1B_DArbonne'!AX55</f>
        <v>0</v>
      </c>
      <c r="AS55" s="130">
        <f>-'5C1C_IntlHigh'!AX55</f>
        <v>0</v>
      </c>
      <c r="AT55" s="130">
        <f>-'5C1D_NOMMA'!AX55</f>
        <v>0</v>
      </c>
      <c r="AU55" s="130">
        <f>-'5C1E_LFNO'!AX55</f>
        <v>0</v>
      </c>
      <c r="AV55" s="130">
        <f>-'5C1F_LCCharter'!AX55</f>
        <v>0</v>
      </c>
      <c r="AW55" s="130">
        <f>-'5C1G_JSClark'!AX55</f>
        <v>-251</v>
      </c>
      <c r="AX55" s="130">
        <f>-'5C1H_Southwest'!AX55</f>
        <v>0</v>
      </c>
      <c r="AY55" s="130">
        <f>-'5C1I_LAKey'!AX55</f>
        <v>-17</v>
      </c>
      <c r="AZ55" s="130">
        <f>-'5C1J_JCFAEast'!AX55</f>
        <v>0</v>
      </c>
      <c r="BA55" s="130">
        <f>-'5C1M_GEOMidCity'!AX55</f>
        <v>0</v>
      </c>
      <c r="BB55" s="130">
        <f>-'5C1N_Delta'!AX55</f>
        <v>0</v>
      </c>
      <c r="BC55" s="130">
        <f>-'5C1O_Impact'!AX55</f>
        <v>0</v>
      </c>
      <c r="BD55" s="130">
        <f>-'5C1Q_Advantage'!AX55</f>
        <v>0</v>
      </c>
      <c r="BE55" s="130">
        <f>-'5C1R_Iberville'!AX55</f>
        <v>25</v>
      </c>
      <c r="BF55" s="130">
        <f>-'5C1S_LCColPrep'!AX55</f>
        <v>0</v>
      </c>
      <c r="BG55" s="130">
        <f>-'5C1T_Northeast'!AX55</f>
        <v>0</v>
      </c>
      <c r="BH55" s="130">
        <f>-'5C1U_AcadianaRen'!AX55</f>
        <v>-18</v>
      </c>
      <c r="BI55" s="130">
        <f>-'5C1V_LafRen'!AX55</f>
        <v>-269</v>
      </c>
      <c r="BJ55" s="130">
        <f>-'5C1W_Willow'!AX55</f>
        <v>-64</v>
      </c>
      <c r="BK55" s="130">
        <f>-'5C1Y_GEOPrep'!AX55</f>
        <v>0</v>
      </c>
      <c r="BL55" s="130">
        <f>-'5C1Z_LincolnPrep'!AX55</f>
        <v>-8</v>
      </c>
      <c r="BM55" s="130">
        <f>-'5C1AE_NobleMinds'!AX55</f>
        <v>0</v>
      </c>
      <c r="BN55" s="130">
        <f>-'5C1AF_JCFA-Laf'!AX55</f>
        <v>-4</v>
      </c>
      <c r="BO55" s="130">
        <f>-'5C1AG_Collegiate'!AX55</f>
        <v>0</v>
      </c>
      <c r="BP55" s="130">
        <f>-'5C1AI_Harmony'!$AX55</f>
        <v>0</v>
      </c>
      <c r="BQ55" s="130">
        <f>-'5C1AJ_Athlos'!$AX55</f>
        <v>0</v>
      </c>
      <c r="BR55" s="130">
        <f>-'5C1AK_NxtGen'!$AX55</f>
        <v>0</v>
      </c>
      <c r="BS55" s="130">
        <f>-'5C1AL_RedRiver'!$AX55</f>
        <v>-4</v>
      </c>
      <c r="BT55" s="130">
        <f>-'5C1AM_Williams'!$AX55</f>
        <v>0</v>
      </c>
      <c r="BU55" s="130">
        <f>-'5C1AN_StLandry'!$AX55</f>
        <v>196</v>
      </c>
      <c r="BV55" s="130">
        <f>-'5C2_LAVCA'!AY55</f>
        <v>-61</v>
      </c>
      <c r="BW55" s="130">
        <f>-'5C3_UnvView'!AY55</f>
        <v>-150</v>
      </c>
      <c r="BX55" s="130">
        <f t="shared" si="55"/>
        <v>-625</v>
      </c>
      <c r="BY55" s="408">
        <f t="shared" si="56"/>
        <v>5433754</v>
      </c>
    </row>
    <row r="56" spans="1:77" s="31" customFormat="1" ht="15.75" customHeight="1" x14ac:dyDescent="0.2">
      <c r="A56" s="395">
        <v>50</v>
      </c>
      <c r="B56" s="396" t="s">
        <v>53</v>
      </c>
      <c r="C56" s="397">
        <f>'2_State Distrib and Adjs'!BA56</f>
        <v>3454164</v>
      </c>
      <c r="D56" s="397">
        <f>-'5A3_OJJ'!S56</f>
        <v>-165</v>
      </c>
      <c r="E56" s="397"/>
      <c r="F56" s="397">
        <f>-'5C1A_Madison'!AS56</f>
        <v>0</v>
      </c>
      <c r="G56" s="397">
        <f>-'5C1B_DArbonne'!AS56</f>
        <v>0</v>
      </c>
      <c r="H56" s="397">
        <f>-'5C1C_IntlHigh'!AS56</f>
        <v>0</v>
      </c>
      <c r="I56" s="397">
        <f>-'5C1D_NOMMA'!AS56</f>
        <v>0</v>
      </c>
      <c r="J56" s="397">
        <f>-'5C1E_LFNO'!AS56</f>
        <v>0</v>
      </c>
      <c r="K56" s="397">
        <f>-'5C1F_LCCharter'!AS56</f>
        <v>0</v>
      </c>
      <c r="L56" s="397">
        <f>-'5C1G_JSClark'!AS56</f>
        <v>-2081</v>
      </c>
      <c r="M56" s="397">
        <f>-'5C1H_Southwest'!AS56</f>
        <v>0</v>
      </c>
      <c r="N56" s="397">
        <f>-'5C1I_LAKey'!AS56</f>
        <v>0</v>
      </c>
      <c r="O56" s="397">
        <f>-'5C1J_JCFAEast'!AS56</f>
        <v>0</v>
      </c>
      <c r="P56" s="397">
        <f>-'5C1M_GEOMidCity'!AS56</f>
        <v>0</v>
      </c>
      <c r="Q56" s="397">
        <f>-'5C1N_Delta'!AS56</f>
        <v>0</v>
      </c>
      <c r="R56" s="397">
        <f>-'5C1O_Impact'!AS56</f>
        <v>0</v>
      </c>
      <c r="S56" s="397">
        <f>-'5C1Q_Advantage'!AS56</f>
        <v>0</v>
      </c>
      <c r="T56" s="397">
        <f>-'5C1R_Iberville'!AS56</f>
        <v>-21853</v>
      </c>
      <c r="U56" s="397">
        <f>-'5C1S_LCColPrep'!AS56</f>
        <v>0</v>
      </c>
      <c r="V56" s="397">
        <f>-'5C1T_Northeast'!AS56</f>
        <v>0</v>
      </c>
      <c r="W56" s="397">
        <f>-'5C1U_AcadianaRen'!AS56</f>
        <v>-57333</v>
      </c>
      <c r="X56" s="397">
        <f>-'5C1V_LafRen'!AS56</f>
        <v>-16548</v>
      </c>
      <c r="Y56" s="397">
        <f>-'5C1W_Willow'!AS56</f>
        <v>-3904</v>
      </c>
      <c r="Z56" s="397">
        <f>-'5C1Y_GEOPrep'!AS56</f>
        <v>0</v>
      </c>
      <c r="AA56" s="397">
        <f>-'5C1Z_LincolnPrep'!AS56</f>
        <v>0</v>
      </c>
      <c r="AB56" s="397">
        <f>-'5C1AE_NobleMinds'!$AS56</f>
        <v>0</v>
      </c>
      <c r="AC56" s="397">
        <f>-'5C1AF_JCFA-Laf'!$AS56</f>
        <v>1508</v>
      </c>
      <c r="AD56" s="397">
        <f>-'5C1AG_Collegiate'!$AS56</f>
        <v>0</v>
      </c>
      <c r="AE56" s="686">
        <f>-'5C1AI_Harmony'!$AS56</f>
        <v>0</v>
      </c>
      <c r="AF56" s="686">
        <f>-'5C1AJ_Athlos'!$AS56</f>
        <v>0</v>
      </c>
      <c r="AG56" s="925">
        <f>-'5C1AK_NxtGen'!$AS56</f>
        <v>0</v>
      </c>
      <c r="AH56" s="925">
        <f>-'5C1AL_RedRiver'!$AS56</f>
        <v>0</v>
      </c>
      <c r="AI56" s="1492">
        <f>-'5C1AM_Williams'!$AS56</f>
        <v>0</v>
      </c>
      <c r="AJ56" s="1492">
        <f>-'5C1AN_StLandry'!$AS56</f>
        <v>0</v>
      </c>
      <c r="AK56" s="397">
        <f>-'5C2_LAVCA'!AT56</f>
        <v>-9741</v>
      </c>
      <c r="AL56" s="397">
        <f>-'5C3_UnvView'!AT56</f>
        <v>-14328</v>
      </c>
      <c r="AM56" s="398">
        <f t="shared" si="53"/>
        <v>-124445</v>
      </c>
      <c r="AN56" s="399">
        <f t="shared" si="54"/>
        <v>3329719</v>
      </c>
      <c r="AO56" s="397"/>
      <c r="AP56" s="397"/>
      <c r="AQ56" s="397">
        <f>-'5C1A_Madison'!AX56</f>
        <v>0</v>
      </c>
      <c r="AR56" s="397">
        <f>-'5C1B_DArbonne'!AX56</f>
        <v>0</v>
      </c>
      <c r="AS56" s="397">
        <f>-'5C1C_IntlHigh'!AX56</f>
        <v>0</v>
      </c>
      <c r="AT56" s="397">
        <f>-'5C1D_NOMMA'!AX56</f>
        <v>0</v>
      </c>
      <c r="AU56" s="397">
        <f>-'5C1E_LFNO'!AX56</f>
        <v>0</v>
      </c>
      <c r="AV56" s="397">
        <f>-'5C1F_LCCharter'!AX56</f>
        <v>0</v>
      </c>
      <c r="AW56" s="397">
        <f>-'5C1G_JSClark'!AX56</f>
        <v>-21</v>
      </c>
      <c r="AX56" s="397">
        <f>-'5C1H_Southwest'!AX56</f>
        <v>0</v>
      </c>
      <c r="AY56" s="397">
        <f>-'5C1I_LAKey'!AX56</f>
        <v>0</v>
      </c>
      <c r="AZ56" s="397">
        <f>-'5C1J_JCFAEast'!AX56</f>
        <v>0</v>
      </c>
      <c r="BA56" s="397">
        <f>-'5C1M_GEOMidCity'!AX56</f>
        <v>0</v>
      </c>
      <c r="BB56" s="397">
        <f>-'5C1N_Delta'!AX56</f>
        <v>0</v>
      </c>
      <c r="BC56" s="397">
        <f>-'5C1O_Impact'!AX56</f>
        <v>0</v>
      </c>
      <c r="BD56" s="397">
        <f>-'5C1Q_Advantage'!AX56</f>
        <v>0</v>
      </c>
      <c r="BE56" s="397">
        <f>-'5C1R_Iberville'!AX56</f>
        <v>-83</v>
      </c>
      <c r="BF56" s="397">
        <f>-'5C1S_LCColPrep'!AX56</f>
        <v>0</v>
      </c>
      <c r="BG56" s="397">
        <f>-'5C1T_Northeast'!AX56</f>
        <v>0</v>
      </c>
      <c r="BH56" s="397">
        <f>-'5C1U_AcadianaRen'!AX56</f>
        <v>-351</v>
      </c>
      <c r="BI56" s="397">
        <f>-'5C1V_LafRen'!AX56</f>
        <v>-17</v>
      </c>
      <c r="BJ56" s="397">
        <f>-'5C1W_Willow'!AX56</f>
        <v>45</v>
      </c>
      <c r="BK56" s="397">
        <f>-'5C1Y_GEOPrep'!AX56</f>
        <v>0</v>
      </c>
      <c r="BL56" s="397">
        <f>-'5C1Z_LincolnPrep'!AX56</f>
        <v>0</v>
      </c>
      <c r="BM56" s="397">
        <f>-'5C1AE_NobleMinds'!AX56</f>
        <v>0</v>
      </c>
      <c r="BN56" s="397">
        <f>-'5C1AF_JCFA-Laf'!AX56</f>
        <v>26</v>
      </c>
      <c r="BO56" s="397">
        <f>-'5C1AG_Collegiate'!AX56</f>
        <v>0</v>
      </c>
      <c r="BP56" s="686">
        <f>-'5C1AI_Harmony'!$AX56</f>
        <v>0</v>
      </c>
      <c r="BQ56" s="686">
        <f>-'5C1AJ_Athlos'!$AX56</f>
        <v>0</v>
      </c>
      <c r="BR56" s="925">
        <f>-'5C1AK_NxtGen'!$AX56</f>
        <v>0</v>
      </c>
      <c r="BS56" s="925">
        <f>-'5C1AL_RedRiver'!$AX56</f>
        <v>0</v>
      </c>
      <c r="BT56" s="1492">
        <f>-'5C1AM_Williams'!$AX56</f>
        <v>0</v>
      </c>
      <c r="BU56" s="1492">
        <f>-'5C1AN_StLandry'!$AX56</f>
        <v>0</v>
      </c>
      <c r="BV56" s="397">
        <f>-'5C2_LAVCA'!AY56</f>
        <v>-24</v>
      </c>
      <c r="BW56" s="397">
        <f>-'5C3_UnvView'!AY56</f>
        <v>-88</v>
      </c>
      <c r="BX56" s="397">
        <f t="shared" si="55"/>
        <v>-513</v>
      </c>
      <c r="BY56" s="399">
        <f t="shared" si="56"/>
        <v>3329206</v>
      </c>
    </row>
    <row r="57" spans="1:77" s="31" customFormat="1" ht="15.75" customHeight="1" x14ac:dyDescent="0.2">
      <c r="A57" s="405">
        <v>51</v>
      </c>
      <c r="B57" s="406" t="s">
        <v>54</v>
      </c>
      <c r="C57" s="130">
        <f>'2_State Distrib and Adjs'!BA57</f>
        <v>3865417</v>
      </c>
      <c r="D57" s="130">
        <f>-'5A3_OJJ'!S57</f>
        <v>-274</v>
      </c>
      <c r="E57" s="130"/>
      <c r="F57" s="130">
        <f>-'5C1A_Madison'!AS57</f>
        <v>0</v>
      </c>
      <c r="G57" s="130">
        <f>-'5C1B_DArbonne'!AS57</f>
        <v>0</v>
      </c>
      <c r="H57" s="130">
        <f>-'5C1C_IntlHigh'!AS57</f>
        <v>0</v>
      </c>
      <c r="I57" s="130">
        <f>-'5C1D_NOMMA'!AS57</f>
        <v>0</v>
      </c>
      <c r="J57" s="130">
        <f>-'5C1E_LFNO'!AS57</f>
        <v>0</v>
      </c>
      <c r="K57" s="130">
        <f>-'5C1F_LCCharter'!AS57</f>
        <v>0</v>
      </c>
      <c r="L57" s="130">
        <f>-'5C1G_JSClark'!AS57</f>
        <v>0</v>
      </c>
      <c r="M57" s="130">
        <f>-'5C1H_Southwest'!AS57</f>
        <v>0</v>
      </c>
      <c r="N57" s="130">
        <f>-'5C1I_LAKey'!AS57</f>
        <v>0</v>
      </c>
      <c r="O57" s="130">
        <f>-'5C1J_JCFAEast'!AS57</f>
        <v>0</v>
      </c>
      <c r="P57" s="130">
        <f>-'5C1M_GEOMidCity'!AS57</f>
        <v>0</v>
      </c>
      <c r="Q57" s="130">
        <f>-'5C1N_Delta'!AS57</f>
        <v>0</v>
      </c>
      <c r="R57" s="130">
        <f>-'5C1O_Impact'!AS57</f>
        <v>0</v>
      </c>
      <c r="S57" s="130">
        <f>-'5C1Q_Advantage'!AS57</f>
        <v>0</v>
      </c>
      <c r="T57" s="130">
        <f>-'5C1R_Iberville'!AS57</f>
        <v>6838</v>
      </c>
      <c r="U57" s="130">
        <f>-'5C1S_LCColPrep'!AS57</f>
        <v>0</v>
      </c>
      <c r="V57" s="130">
        <f>-'5C1T_Northeast'!AS57</f>
        <v>0</v>
      </c>
      <c r="W57" s="130">
        <f>-'5C1U_AcadianaRen'!AS57</f>
        <v>-443</v>
      </c>
      <c r="X57" s="130">
        <f>-'5C1V_LafRen'!AS57</f>
        <v>0</v>
      </c>
      <c r="Y57" s="130">
        <f>-'5C1W_Willow'!AS57</f>
        <v>808</v>
      </c>
      <c r="Z57" s="130">
        <f>-'5C1Y_GEOPrep'!AS57</f>
        <v>0</v>
      </c>
      <c r="AA57" s="130">
        <f>-'5C1Z_LincolnPrep'!AS57</f>
        <v>0</v>
      </c>
      <c r="AB57" s="130">
        <f>-'5C1AE_NobleMinds'!$AS57</f>
        <v>0</v>
      </c>
      <c r="AC57" s="130">
        <f>-'5C1AF_JCFA-Laf'!$AS57</f>
        <v>0</v>
      </c>
      <c r="AD57" s="130">
        <f>-'5C1AG_Collegiate'!$AS57</f>
        <v>0</v>
      </c>
      <c r="AE57" s="130">
        <f>-'5C1AI_Harmony'!$AS57</f>
        <v>0</v>
      </c>
      <c r="AF57" s="130">
        <f>-'5C1AJ_Athlos'!$AS57</f>
        <v>0</v>
      </c>
      <c r="AG57" s="130">
        <f>-'5C1AK_NxtGen'!$AS57</f>
        <v>0</v>
      </c>
      <c r="AH57" s="130">
        <f>-'5C1AL_RedRiver'!$AS57</f>
        <v>0</v>
      </c>
      <c r="AI57" s="130">
        <f>-'5C1AM_Williams'!$AS57</f>
        <v>0</v>
      </c>
      <c r="AJ57" s="130">
        <f>-'5C1AN_StLandry'!$AS57</f>
        <v>0</v>
      </c>
      <c r="AK57" s="130">
        <f>-'5C2_LAVCA'!AT57</f>
        <v>-6294</v>
      </c>
      <c r="AL57" s="130">
        <f>-'5C3_UnvView'!AT57</f>
        <v>-41952</v>
      </c>
      <c r="AM57" s="407">
        <f t="shared" si="53"/>
        <v>-41317</v>
      </c>
      <c r="AN57" s="408">
        <f t="shared" si="54"/>
        <v>3824100</v>
      </c>
      <c r="AO57" s="130"/>
      <c r="AP57" s="130"/>
      <c r="AQ57" s="130">
        <f>-'5C1A_Madison'!AX57</f>
        <v>0</v>
      </c>
      <c r="AR57" s="130">
        <f>-'5C1B_DArbonne'!AX57</f>
        <v>0</v>
      </c>
      <c r="AS57" s="130">
        <f>-'5C1C_IntlHigh'!AX57</f>
        <v>0</v>
      </c>
      <c r="AT57" s="130">
        <f>-'5C1D_NOMMA'!AX57</f>
        <v>0</v>
      </c>
      <c r="AU57" s="130">
        <f>-'5C1E_LFNO'!AX57</f>
        <v>0</v>
      </c>
      <c r="AV57" s="130">
        <f>-'5C1F_LCCharter'!AX57</f>
        <v>0</v>
      </c>
      <c r="AW57" s="130">
        <f>-'5C1G_JSClark'!AX57</f>
        <v>0</v>
      </c>
      <c r="AX57" s="130">
        <f>-'5C1H_Southwest'!AX57</f>
        <v>0</v>
      </c>
      <c r="AY57" s="130">
        <f>-'5C1I_LAKey'!AX57</f>
        <v>0</v>
      </c>
      <c r="AZ57" s="130">
        <f>-'5C1J_JCFAEast'!AX57</f>
        <v>0</v>
      </c>
      <c r="BA57" s="130">
        <f>-'5C1M_GEOMidCity'!AX57</f>
        <v>0</v>
      </c>
      <c r="BB57" s="130">
        <f>-'5C1N_Delta'!AX57</f>
        <v>0</v>
      </c>
      <c r="BC57" s="130">
        <f>-'5C1O_Impact'!AX57</f>
        <v>0</v>
      </c>
      <c r="BD57" s="130">
        <f>-'5C1Q_Advantage'!AX57</f>
        <v>0</v>
      </c>
      <c r="BE57" s="130">
        <f>-'5C1R_Iberville'!AX57</f>
        <v>109</v>
      </c>
      <c r="BF57" s="130">
        <f>-'5C1S_LCColPrep'!AX57</f>
        <v>0</v>
      </c>
      <c r="BG57" s="130">
        <f>-'5C1T_Northeast'!AX57</f>
        <v>0</v>
      </c>
      <c r="BH57" s="130">
        <f>-'5C1U_AcadianaRen'!AX57</f>
        <v>-1</v>
      </c>
      <c r="BI57" s="130">
        <f>-'5C1V_LafRen'!AX57</f>
        <v>0</v>
      </c>
      <c r="BJ57" s="130">
        <f>-'5C1W_Willow'!AX57</f>
        <v>12</v>
      </c>
      <c r="BK57" s="130">
        <f>-'5C1Y_GEOPrep'!AX57</f>
        <v>0</v>
      </c>
      <c r="BL57" s="130">
        <f>-'5C1Z_LincolnPrep'!AX57</f>
        <v>0</v>
      </c>
      <c r="BM57" s="130">
        <f>-'5C1AE_NobleMinds'!AX57</f>
        <v>0</v>
      </c>
      <c r="BN57" s="130">
        <f>-'5C1AF_JCFA-Laf'!AX57</f>
        <v>0</v>
      </c>
      <c r="BO57" s="130">
        <f>-'5C1AG_Collegiate'!AX57</f>
        <v>0</v>
      </c>
      <c r="BP57" s="130">
        <f>-'5C1AI_Harmony'!$AX57</f>
        <v>0</v>
      </c>
      <c r="BQ57" s="130">
        <f>-'5C1AJ_Athlos'!$AX57</f>
        <v>0</v>
      </c>
      <c r="BR57" s="130">
        <f>-'5C1AK_NxtGen'!$AX57</f>
        <v>0</v>
      </c>
      <c r="BS57" s="130">
        <f>-'5C1AL_RedRiver'!$AX57</f>
        <v>0</v>
      </c>
      <c r="BT57" s="130">
        <f>-'5C1AM_Williams'!$AX57</f>
        <v>0</v>
      </c>
      <c r="BU57" s="130">
        <f>-'5C1AN_StLandry'!$AX57</f>
        <v>0</v>
      </c>
      <c r="BV57" s="130">
        <f>-'5C2_LAVCA'!AY57</f>
        <v>-16</v>
      </c>
      <c r="BW57" s="130">
        <f>-'5C3_UnvView'!AY57</f>
        <v>-340</v>
      </c>
      <c r="BX57" s="130">
        <f t="shared" si="55"/>
        <v>-236</v>
      </c>
      <c r="BY57" s="408">
        <f t="shared" si="56"/>
        <v>3823864</v>
      </c>
    </row>
    <row r="58" spans="1:77" s="31" customFormat="1" ht="15.75" customHeight="1" x14ac:dyDescent="0.2">
      <c r="A58" s="405">
        <v>52</v>
      </c>
      <c r="B58" s="406" t="s">
        <v>55</v>
      </c>
      <c r="C58" s="130">
        <f>'2_State Distrib and Adjs'!BA58</f>
        <v>18004706</v>
      </c>
      <c r="D58" s="130">
        <f>-'5A3_OJJ'!S58</f>
        <v>-1180</v>
      </c>
      <c r="E58" s="130"/>
      <c r="F58" s="130">
        <f>-'5C1A_Madison'!AS58</f>
        <v>0</v>
      </c>
      <c r="G58" s="130">
        <f>-'5C1B_DArbonne'!AS58</f>
        <v>0</v>
      </c>
      <c r="H58" s="130">
        <f>-'5C1C_IntlHigh'!AS58</f>
        <v>0</v>
      </c>
      <c r="I58" s="130">
        <f>-'5C1D_NOMMA'!AS58</f>
        <v>-745</v>
      </c>
      <c r="J58" s="130">
        <f>-'5C1E_LFNO'!AS58</f>
        <v>-5590</v>
      </c>
      <c r="K58" s="130">
        <f>-'5C1F_LCCharter'!AS58</f>
        <v>0</v>
      </c>
      <c r="L58" s="130">
        <f>-'5C1G_JSClark'!AS58</f>
        <v>0</v>
      </c>
      <c r="M58" s="130">
        <f>-'5C1H_Southwest'!AS58</f>
        <v>0</v>
      </c>
      <c r="N58" s="130">
        <f>-'5C1I_LAKey'!AS58</f>
        <v>-5539</v>
      </c>
      <c r="O58" s="130">
        <f>-'5C1J_JCFAEast'!AS58</f>
        <v>0</v>
      </c>
      <c r="P58" s="130">
        <f>-'5C1M_GEOMidCity'!AS58</f>
        <v>0</v>
      </c>
      <c r="Q58" s="130">
        <f>-'5C1N_Delta'!AS58</f>
        <v>0</v>
      </c>
      <c r="R58" s="130">
        <f>-'5C1O_Impact'!AS58</f>
        <v>0</v>
      </c>
      <c r="S58" s="130">
        <f>-'5C1Q_Advantage'!AS58</f>
        <v>0</v>
      </c>
      <c r="T58" s="130">
        <f>-'5C1R_Iberville'!AS58</f>
        <v>-373</v>
      </c>
      <c r="U58" s="130">
        <f>-'5C1S_LCColPrep'!AS58</f>
        <v>0</v>
      </c>
      <c r="V58" s="130">
        <f>-'5C1T_Northeast'!AS58</f>
        <v>0</v>
      </c>
      <c r="W58" s="130">
        <f>-'5C1U_AcadianaRen'!AS58</f>
        <v>-639</v>
      </c>
      <c r="X58" s="130">
        <f>-'5C1V_LafRen'!AS58</f>
        <v>-906</v>
      </c>
      <c r="Y58" s="130">
        <f>-'5C1W_Willow'!AS58</f>
        <v>0</v>
      </c>
      <c r="Z58" s="130">
        <f>-'5C1Y_GEOPrep'!AS58</f>
        <v>0</v>
      </c>
      <c r="AA58" s="130">
        <f>-'5C1Z_LincolnPrep'!AS58</f>
        <v>0</v>
      </c>
      <c r="AB58" s="130">
        <f>-'5C1AE_NobleMinds'!$AS58</f>
        <v>-1811</v>
      </c>
      <c r="AC58" s="130">
        <f>-'5C1AF_JCFA-Laf'!$AS58</f>
        <v>0</v>
      </c>
      <c r="AD58" s="130">
        <f>-'5C1AG_Collegiate'!$AS58</f>
        <v>0</v>
      </c>
      <c r="AE58" s="130">
        <f>-'5C1AI_Harmony'!$AS58</f>
        <v>416</v>
      </c>
      <c r="AF58" s="130">
        <f>-'5C1AJ_Athlos'!$AS58</f>
        <v>533</v>
      </c>
      <c r="AG58" s="130">
        <f>-'5C1AK_NxtGen'!$AS58</f>
        <v>0</v>
      </c>
      <c r="AH58" s="130">
        <f>-'5C1AL_RedRiver'!$AS58</f>
        <v>0</v>
      </c>
      <c r="AI58" s="130">
        <f>-'5C1AM_Williams'!$AS58</f>
        <v>0</v>
      </c>
      <c r="AJ58" s="130">
        <f>-'5C1AN_StLandry'!$AS58</f>
        <v>0</v>
      </c>
      <c r="AK58" s="130">
        <f>-'5C2_LAVCA'!AT58</f>
        <v>-85597</v>
      </c>
      <c r="AL58" s="130">
        <f>-'5C3_UnvView'!AT58</f>
        <v>-275240</v>
      </c>
      <c r="AM58" s="407">
        <f t="shared" si="53"/>
        <v>-376671</v>
      </c>
      <c r="AN58" s="408">
        <f t="shared" si="54"/>
        <v>17628035</v>
      </c>
      <c r="AO58" s="130"/>
      <c r="AP58" s="130"/>
      <c r="AQ58" s="130">
        <f>-'5C1A_Madison'!AX58</f>
        <v>0</v>
      </c>
      <c r="AR58" s="130">
        <f>-'5C1B_DArbonne'!AX58</f>
        <v>0</v>
      </c>
      <c r="AS58" s="130">
        <f>-'5C1C_IntlHigh'!AX58</f>
        <v>0</v>
      </c>
      <c r="AT58" s="130">
        <f>-'5C1D_NOMMA'!AX58</f>
        <v>17</v>
      </c>
      <c r="AU58" s="130">
        <f>-'5C1E_LFNO'!AX58</f>
        <v>20</v>
      </c>
      <c r="AV58" s="130">
        <f>-'5C1F_LCCharter'!AX58</f>
        <v>0</v>
      </c>
      <c r="AW58" s="130">
        <f>-'5C1G_JSClark'!AX58</f>
        <v>0</v>
      </c>
      <c r="AX58" s="130">
        <f>-'5C1H_Southwest'!AX58</f>
        <v>0</v>
      </c>
      <c r="AY58" s="130">
        <f>-'5C1I_LAKey'!AX58</f>
        <v>-38</v>
      </c>
      <c r="AZ58" s="130">
        <f>-'5C1J_JCFAEast'!AX58</f>
        <v>0</v>
      </c>
      <c r="BA58" s="130">
        <f>-'5C1M_GEOMidCity'!AX58</f>
        <v>0</v>
      </c>
      <c r="BB58" s="130">
        <f>-'5C1N_Delta'!AX58</f>
        <v>0</v>
      </c>
      <c r="BC58" s="130">
        <f>-'5C1O_Impact'!AX58</f>
        <v>0</v>
      </c>
      <c r="BD58" s="130">
        <f>-'5C1Q_Advantage'!AX58</f>
        <v>0</v>
      </c>
      <c r="BE58" s="130">
        <f>-'5C1R_Iberville'!AX58</f>
        <v>8</v>
      </c>
      <c r="BF58" s="130">
        <f>-'5C1S_LCColPrep'!AX58</f>
        <v>0</v>
      </c>
      <c r="BG58" s="130">
        <f>-'5C1T_Northeast'!AX58</f>
        <v>0</v>
      </c>
      <c r="BH58" s="130">
        <f>-'5C1U_AcadianaRen'!AX58</f>
        <v>0</v>
      </c>
      <c r="BI58" s="130">
        <f>-'5C1V_LafRen'!AX58</f>
        <v>-9</v>
      </c>
      <c r="BJ58" s="130">
        <f>-'5C1W_Willow'!AX58</f>
        <v>0</v>
      </c>
      <c r="BK58" s="130">
        <f>-'5C1Y_GEOPrep'!AX58</f>
        <v>0</v>
      </c>
      <c r="BL58" s="130">
        <f>-'5C1Z_LincolnPrep'!AX58</f>
        <v>0</v>
      </c>
      <c r="BM58" s="130">
        <f>-'5C1AE_NobleMinds'!AX58</f>
        <v>-18</v>
      </c>
      <c r="BN58" s="130">
        <f>-'5C1AF_JCFA-Laf'!AX58</f>
        <v>0</v>
      </c>
      <c r="BO58" s="130">
        <f>-'5C1AG_Collegiate'!AX58</f>
        <v>0</v>
      </c>
      <c r="BP58" s="130">
        <f>-'5C1AI_Harmony'!$AX58</f>
        <v>0</v>
      </c>
      <c r="BQ58" s="130">
        <f>-'5C1AJ_Athlos'!$AX58</f>
        <v>17</v>
      </c>
      <c r="BR58" s="130">
        <f>-'5C1AK_NxtGen'!$AX58</f>
        <v>0</v>
      </c>
      <c r="BS58" s="130">
        <f>-'5C1AL_RedRiver'!$AX58</f>
        <v>0</v>
      </c>
      <c r="BT58" s="130">
        <f>-'5C1AM_Williams'!$AX58</f>
        <v>0</v>
      </c>
      <c r="BU58" s="130">
        <f>-'5C1AN_StLandry'!$AX58</f>
        <v>0</v>
      </c>
      <c r="BV58" s="130">
        <f>-'5C2_LAVCA'!AY58</f>
        <v>-184</v>
      </c>
      <c r="BW58" s="130">
        <f>-'5C3_UnvView'!AY58</f>
        <v>-865</v>
      </c>
      <c r="BX58" s="130">
        <f t="shared" si="55"/>
        <v>-1052</v>
      </c>
      <c r="BY58" s="408">
        <f t="shared" si="56"/>
        <v>17626983</v>
      </c>
    </row>
    <row r="59" spans="1:77" s="31" customFormat="1" ht="15.75" customHeight="1" x14ac:dyDescent="0.2">
      <c r="A59" s="405">
        <v>53</v>
      </c>
      <c r="B59" s="406" t="s">
        <v>56</v>
      </c>
      <c r="C59" s="130">
        <f>'2_State Distrib and Adjs'!BA59</f>
        <v>9865737</v>
      </c>
      <c r="D59" s="130">
        <f>-'5A3_OJJ'!S59</f>
        <v>-529</v>
      </c>
      <c r="E59" s="130"/>
      <c r="F59" s="130">
        <f>-'5C1A_Madison'!AS59</f>
        <v>506</v>
      </c>
      <c r="G59" s="130">
        <f>-'5C1B_DArbonne'!AS59</f>
        <v>0</v>
      </c>
      <c r="H59" s="130">
        <f>-'5C1C_IntlHigh'!AS59</f>
        <v>0</v>
      </c>
      <c r="I59" s="130">
        <f>-'5C1D_NOMMA'!AS59</f>
        <v>506</v>
      </c>
      <c r="J59" s="130">
        <f>-'5C1E_LFNO'!AS59</f>
        <v>506</v>
      </c>
      <c r="K59" s="130">
        <f>-'5C1F_LCCharter'!AS59</f>
        <v>0</v>
      </c>
      <c r="L59" s="130">
        <f>-'5C1G_JSClark'!AS59</f>
        <v>0</v>
      </c>
      <c r="M59" s="130">
        <f>-'5C1H_Southwest'!AS59</f>
        <v>0</v>
      </c>
      <c r="N59" s="130">
        <f>-'5C1I_LAKey'!AS59</f>
        <v>-1826</v>
      </c>
      <c r="O59" s="130">
        <f>-'5C1J_JCFAEast'!AS59</f>
        <v>506</v>
      </c>
      <c r="P59" s="130">
        <f>-'5C1M_GEOMidCity'!AS59</f>
        <v>0</v>
      </c>
      <c r="Q59" s="130">
        <f>-'5C1N_Delta'!AS59</f>
        <v>0</v>
      </c>
      <c r="R59" s="130">
        <f>-'5C1O_Impact'!AS59</f>
        <v>-1743</v>
      </c>
      <c r="S59" s="130">
        <f>-'5C1Q_Advantage'!AS59</f>
        <v>0</v>
      </c>
      <c r="T59" s="130">
        <f>-'5C1R_Iberville'!AS59</f>
        <v>1012</v>
      </c>
      <c r="U59" s="130">
        <f>-'5C1S_LCColPrep'!AS59</f>
        <v>0</v>
      </c>
      <c r="V59" s="130">
        <f>-'5C1T_Northeast'!AS59</f>
        <v>0</v>
      </c>
      <c r="W59" s="130">
        <f>-'5C1U_AcadianaRen'!AS59</f>
        <v>0</v>
      </c>
      <c r="X59" s="130">
        <f>-'5C1V_LafRen'!AS59</f>
        <v>0</v>
      </c>
      <c r="Y59" s="130">
        <f>-'5C1W_Willow'!AS59</f>
        <v>0</v>
      </c>
      <c r="Z59" s="130">
        <f>-'5C1Y_GEOPrep'!AS59</f>
        <v>0</v>
      </c>
      <c r="AA59" s="130">
        <f>-'5C1Z_LincolnPrep'!AS59</f>
        <v>0</v>
      </c>
      <c r="AB59" s="130">
        <f>-'5C1AE_NobleMinds'!$AS59</f>
        <v>0</v>
      </c>
      <c r="AC59" s="130">
        <f>-'5C1AF_JCFA-Laf'!$AS59</f>
        <v>0</v>
      </c>
      <c r="AD59" s="130">
        <f>-'5C1AG_Collegiate'!$AS59</f>
        <v>0</v>
      </c>
      <c r="AE59" s="130">
        <f>-'5C1AI_Harmony'!$AS59</f>
        <v>0</v>
      </c>
      <c r="AF59" s="130">
        <f>-'5C1AJ_Athlos'!$AS59</f>
        <v>0</v>
      </c>
      <c r="AG59" s="130">
        <f>-'5C1AK_NxtGen'!$AS59</f>
        <v>0</v>
      </c>
      <c r="AH59" s="130">
        <f>-'5C1AL_RedRiver'!$AS59</f>
        <v>0</v>
      </c>
      <c r="AI59" s="130">
        <f>-'5C1AM_Williams'!$AS59</f>
        <v>0</v>
      </c>
      <c r="AJ59" s="130">
        <f>-'5C1AN_StLandry'!$AS59</f>
        <v>0</v>
      </c>
      <c r="AK59" s="130">
        <f>-'5C2_LAVCA'!AT59</f>
        <v>-15564</v>
      </c>
      <c r="AL59" s="130">
        <f>-'5C3_UnvView'!AT59</f>
        <v>-85977</v>
      </c>
      <c r="AM59" s="407">
        <f t="shared" si="53"/>
        <v>-102603</v>
      </c>
      <c r="AN59" s="408">
        <f t="shared" si="54"/>
        <v>9763134</v>
      </c>
      <c r="AO59" s="130"/>
      <c r="AP59" s="130"/>
      <c r="AQ59" s="130">
        <f>-'5C1A_Madison'!AX59</f>
        <v>8</v>
      </c>
      <c r="AR59" s="130">
        <f>-'5C1B_DArbonne'!AX59</f>
        <v>0</v>
      </c>
      <c r="AS59" s="130">
        <f>-'5C1C_IntlHigh'!AX59</f>
        <v>0</v>
      </c>
      <c r="AT59" s="130">
        <f>-'5C1D_NOMMA'!AX59</f>
        <v>8</v>
      </c>
      <c r="AU59" s="130">
        <f>-'5C1E_LFNO'!AX59</f>
        <v>8</v>
      </c>
      <c r="AV59" s="130">
        <f>-'5C1F_LCCharter'!AX59</f>
        <v>0</v>
      </c>
      <c r="AW59" s="130">
        <f>-'5C1G_JSClark'!AX59</f>
        <v>0</v>
      </c>
      <c r="AX59" s="130">
        <f>-'5C1H_Southwest'!AX59</f>
        <v>0</v>
      </c>
      <c r="AY59" s="130">
        <f>-'5C1I_LAKey'!AX59</f>
        <v>-6</v>
      </c>
      <c r="AZ59" s="130">
        <f>-'5C1J_JCFAEast'!AX59</f>
        <v>8</v>
      </c>
      <c r="BA59" s="130">
        <f>-'5C1M_GEOMidCity'!AX59</f>
        <v>0</v>
      </c>
      <c r="BB59" s="130">
        <f>-'5C1N_Delta'!AX59</f>
        <v>0</v>
      </c>
      <c r="BC59" s="130">
        <f>-'5C1O_Impact'!AX59</f>
        <v>-17</v>
      </c>
      <c r="BD59" s="130">
        <f>-'5C1Q_Advantage'!AX59</f>
        <v>0</v>
      </c>
      <c r="BE59" s="130">
        <f>-'5C1R_Iberville'!AX59</f>
        <v>15</v>
      </c>
      <c r="BF59" s="130">
        <f>-'5C1S_LCColPrep'!AX59</f>
        <v>0</v>
      </c>
      <c r="BG59" s="130">
        <f>-'5C1T_Northeast'!AX59</f>
        <v>0</v>
      </c>
      <c r="BH59" s="130">
        <f>-'5C1U_AcadianaRen'!AX59</f>
        <v>0</v>
      </c>
      <c r="BI59" s="130">
        <f>-'5C1V_LafRen'!AX59</f>
        <v>0</v>
      </c>
      <c r="BJ59" s="130">
        <f>-'5C1W_Willow'!AX59</f>
        <v>0</v>
      </c>
      <c r="BK59" s="130">
        <f>-'5C1Y_GEOPrep'!AX59</f>
        <v>0</v>
      </c>
      <c r="BL59" s="130">
        <f>-'5C1Z_LincolnPrep'!AX59</f>
        <v>0</v>
      </c>
      <c r="BM59" s="130">
        <f>-'5C1AE_NobleMinds'!AX59</f>
        <v>0</v>
      </c>
      <c r="BN59" s="130">
        <f>-'5C1AF_JCFA-Laf'!AX59</f>
        <v>0</v>
      </c>
      <c r="BO59" s="130">
        <f>-'5C1AG_Collegiate'!AX59</f>
        <v>0</v>
      </c>
      <c r="BP59" s="130">
        <f>-'5C1AI_Harmony'!$AX59</f>
        <v>0</v>
      </c>
      <c r="BQ59" s="130">
        <f>-'5C1AJ_Athlos'!$AX59</f>
        <v>0</v>
      </c>
      <c r="BR59" s="130">
        <f>-'5C1AK_NxtGen'!$AX59</f>
        <v>0</v>
      </c>
      <c r="BS59" s="130">
        <f>-'5C1AL_RedRiver'!$AX59</f>
        <v>0</v>
      </c>
      <c r="BT59" s="130">
        <f>-'5C1AM_Williams'!$AX59</f>
        <v>0</v>
      </c>
      <c r="BU59" s="130">
        <f>-'5C1AN_StLandry'!$AX59</f>
        <v>0</v>
      </c>
      <c r="BV59" s="130">
        <f>-'5C2_LAVCA'!AY59</f>
        <v>18</v>
      </c>
      <c r="BW59" s="130">
        <f>-'5C3_UnvView'!AY59</f>
        <v>-343</v>
      </c>
      <c r="BX59" s="130">
        <f t="shared" si="55"/>
        <v>-301</v>
      </c>
      <c r="BY59" s="408">
        <f t="shared" si="56"/>
        <v>9762833</v>
      </c>
    </row>
    <row r="60" spans="1:77" s="31" customFormat="1" ht="15.75" customHeight="1" x14ac:dyDescent="0.2">
      <c r="A60" s="405">
        <v>54</v>
      </c>
      <c r="B60" s="406" t="s">
        <v>57</v>
      </c>
      <c r="C60" s="130">
        <f>'2_State Distrib and Adjs'!BA60</f>
        <v>140327</v>
      </c>
      <c r="D60" s="130">
        <f>-'5A3_OJJ'!S60</f>
        <v>-438</v>
      </c>
      <c r="E60" s="130"/>
      <c r="F60" s="130">
        <f>-'5C1A_Madison'!AS60</f>
        <v>0</v>
      </c>
      <c r="G60" s="130">
        <f>-'5C1B_DArbonne'!AS60</f>
        <v>0</v>
      </c>
      <c r="H60" s="130">
        <f>-'5C1C_IntlHigh'!AS60</f>
        <v>0</v>
      </c>
      <c r="I60" s="130">
        <f>-'5C1D_NOMMA'!AS60</f>
        <v>0</v>
      </c>
      <c r="J60" s="130">
        <f>-'5C1E_LFNO'!AS60</f>
        <v>0</v>
      </c>
      <c r="K60" s="130">
        <f>-'5C1F_LCCharter'!AS60</f>
        <v>0</v>
      </c>
      <c r="L60" s="130">
        <f>-'5C1G_JSClark'!AS60</f>
        <v>0</v>
      </c>
      <c r="M60" s="130">
        <f>-'5C1H_Southwest'!AS60</f>
        <v>0</v>
      </c>
      <c r="N60" s="130">
        <f>-'5C1I_LAKey'!AS60</f>
        <v>0</v>
      </c>
      <c r="O60" s="130">
        <f>-'5C1J_JCFAEast'!AS60</f>
        <v>0</v>
      </c>
      <c r="P60" s="130">
        <f>-'5C1M_GEOMidCity'!AS60</f>
        <v>0</v>
      </c>
      <c r="Q60" s="130">
        <f>-'5C1N_Delta'!AS60</f>
        <v>-25110</v>
      </c>
      <c r="R60" s="130">
        <f>-'5C1O_Impact'!AS60</f>
        <v>0</v>
      </c>
      <c r="S60" s="130">
        <f>-'5C1Q_Advantage'!AS60</f>
        <v>0</v>
      </c>
      <c r="T60" s="130">
        <f>-'5C1R_Iberville'!AS60</f>
        <v>0</v>
      </c>
      <c r="U60" s="130">
        <f>-'5C1S_LCColPrep'!AS60</f>
        <v>0</v>
      </c>
      <c r="V60" s="130">
        <f>-'5C1T_Northeast'!AS60</f>
        <v>0</v>
      </c>
      <c r="W60" s="130">
        <f>-'5C1U_AcadianaRen'!AS60</f>
        <v>0</v>
      </c>
      <c r="X60" s="130">
        <f>-'5C1V_LafRen'!AS60</f>
        <v>0</v>
      </c>
      <c r="Y60" s="130">
        <f>-'5C1W_Willow'!AS60</f>
        <v>0</v>
      </c>
      <c r="Z60" s="130">
        <f>-'5C1Y_GEOPrep'!AS60</f>
        <v>0</v>
      </c>
      <c r="AA60" s="130">
        <f>-'5C1Z_LincolnPrep'!AS60</f>
        <v>0</v>
      </c>
      <c r="AB60" s="130">
        <f>-'5C1AE_NobleMinds'!$AS60</f>
        <v>0</v>
      </c>
      <c r="AC60" s="130">
        <f>-'5C1AF_JCFA-Laf'!$AS60</f>
        <v>0</v>
      </c>
      <c r="AD60" s="130">
        <f>-'5C1AG_Collegiate'!$AS60</f>
        <v>0</v>
      </c>
      <c r="AE60" s="130">
        <f>-'5C1AI_Harmony'!$AS60</f>
        <v>0</v>
      </c>
      <c r="AF60" s="130">
        <f>-'5C1AJ_Athlos'!$AS60</f>
        <v>0</v>
      </c>
      <c r="AG60" s="130">
        <f>-'5C1AK_NxtGen'!$AS60</f>
        <v>0</v>
      </c>
      <c r="AH60" s="130">
        <f>-'5C1AL_RedRiver'!$AS60</f>
        <v>0</v>
      </c>
      <c r="AI60" s="130">
        <f>-'5C1AM_Williams'!$AS60</f>
        <v>0</v>
      </c>
      <c r="AJ60" s="130">
        <f>-'5C1AN_StLandry'!$AS60</f>
        <v>0</v>
      </c>
      <c r="AK60" s="130">
        <f>-'5C2_LAVCA'!AT60</f>
        <v>1048</v>
      </c>
      <c r="AL60" s="130">
        <f>-'5C3_UnvView'!AT60</f>
        <v>-1126</v>
      </c>
      <c r="AM60" s="407">
        <f t="shared" si="53"/>
        <v>-25626</v>
      </c>
      <c r="AN60" s="408">
        <f t="shared" si="54"/>
        <v>114701</v>
      </c>
      <c r="AO60" s="130"/>
      <c r="AP60" s="130"/>
      <c r="AQ60" s="130">
        <f>-'5C1A_Madison'!AX60</f>
        <v>0</v>
      </c>
      <c r="AR60" s="130">
        <f>-'5C1B_DArbonne'!AX60</f>
        <v>0</v>
      </c>
      <c r="AS60" s="130">
        <f>-'5C1C_IntlHigh'!AX60</f>
        <v>0</v>
      </c>
      <c r="AT60" s="130">
        <f>-'5C1D_NOMMA'!AX60</f>
        <v>0</v>
      </c>
      <c r="AU60" s="130">
        <f>-'5C1E_LFNO'!AX60</f>
        <v>0</v>
      </c>
      <c r="AV60" s="130">
        <f>-'5C1F_LCCharter'!AX60</f>
        <v>0</v>
      </c>
      <c r="AW60" s="130">
        <f>-'5C1G_JSClark'!AX60</f>
        <v>0</v>
      </c>
      <c r="AX60" s="130">
        <f>-'5C1H_Southwest'!AX60</f>
        <v>0</v>
      </c>
      <c r="AY60" s="130">
        <f>-'5C1I_LAKey'!AX60</f>
        <v>0</v>
      </c>
      <c r="AZ60" s="130">
        <f>-'5C1J_JCFAEast'!AX60</f>
        <v>0</v>
      </c>
      <c r="BA60" s="130">
        <f>-'5C1M_GEOMidCity'!AX60</f>
        <v>0</v>
      </c>
      <c r="BB60" s="130">
        <f>-'5C1N_Delta'!AX60</f>
        <v>52</v>
      </c>
      <c r="BC60" s="130">
        <f>-'5C1O_Impact'!AX60</f>
        <v>0</v>
      </c>
      <c r="BD60" s="130">
        <f>-'5C1Q_Advantage'!AX60</f>
        <v>0</v>
      </c>
      <c r="BE60" s="130">
        <f>-'5C1R_Iberville'!AX60</f>
        <v>0</v>
      </c>
      <c r="BF60" s="130">
        <f>-'5C1S_LCColPrep'!AX60</f>
        <v>0</v>
      </c>
      <c r="BG60" s="130">
        <f>-'5C1T_Northeast'!AX60</f>
        <v>0</v>
      </c>
      <c r="BH60" s="130">
        <f>-'5C1U_AcadianaRen'!AX60</f>
        <v>0</v>
      </c>
      <c r="BI60" s="130">
        <f>-'5C1V_LafRen'!AX60</f>
        <v>0</v>
      </c>
      <c r="BJ60" s="130">
        <f>-'5C1W_Willow'!AX60</f>
        <v>0</v>
      </c>
      <c r="BK60" s="130">
        <f>-'5C1Y_GEOPrep'!AX60</f>
        <v>0</v>
      </c>
      <c r="BL60" s="130">
        <f>-'5C1Z_LincolnPrep'!AX60</f>
        <v>0</v>
      </c>
      <c r="BM60" s="130">
        <f>-'5C1AE_NobleMinds'!AX60</f>
        <v>0</v>
      </c>
      <c r="BN60" s="130">
        <f>-'5C1AF_JCFA-Laf'!AX60</f>
        <v>0</v>
      </c>
      <c r="BO60" s="130">
        <f>-'5C1AG_Collegiate'!AX60</f>
        <v>0</v>
      </c>
      <c r="BP60" s="130">
        <f>-'5C1AI_Harmony'!$AX60</f>
        <v>0</v>
      </c>
      <c r="BQ60" s="130">
        <f>-'5C1AJ_Athlos'!$AX60</f>
        <v>0</v>
      </c>
      <c r="BR60" s="130">
        <f>-'5C1AK_NxtGen'!$AX60</f>
        <v>0</v>
      </c>
      <c r="BS60" s="130">
        <f>-'5C1AL_RedRiver'!$AX60</f>
        <v>0</v>
      </c>
      <c r="BT60" s="130">
        <f>-'5C1AM_Williams'!$AX60</f>
        <v>0</v>
      </c>
      <c r="BU60" s="130">
        <f>-'5C1AN_StLandry'!$AX60</f>
        <v>0</v>
      </c>
      <c r="BV60" s="130">
        <f>-'5C2_LAVCA'!AY60</f>
        <v>16</v>
      </c>
      <c r="BW60" s="130">
        <f>-'5C3_UnvView'!AY60</f>
        <v>25</v>
      </c>
      <c r="BX60" s="130">
        <f t="shared" si="55"/>
        <v>93</v>
      </c>
      <c r="BY60" s="408">
        <f t="shared" si="56"/>
        <v>114794</v>
      </c>
    </row>
    <row r="61" spans="1:77" s="31" customFormat="1" ht="15.75" customHeight="1" x14ac:dyDescent="0.2">
      <c r="A61" s="395">
        <v>55</v>
      </c>
      <c r="B61" s="396" t="s">
        <v>58</v>
      </c>
      <c r="C61" s="397">
        <f>'2_State Distrib and Adjs'!BA61</f>
        <v>5566543</v>
      </c>
      <c r="D61" s="397">
        <f>-'5A3_OJJ'!S61</f>
        <v>-1735</v>
      </c>
      <c r="E61" s="397"/>
      <c r="F61" s="397">
        <f>-'5C1A_Madison'!AS61</f>
        <v>0</v>
      </c>
      <c r="G61" s="397">
        <f>-'5C1B_DArbonne'!AS61</f>
        <v>0</v>
      </c>
      <c r="H61" s="397">
        <f>-'5C1C_IntlHigh'!AS61</f>
        <v>678</v>
      </c>
      <c r="I61" s="397">
        <f>-'5C1D_NOMMA'!AS61</f>
        <v>0</v>
      </c>
      <c r="J61" s="397">
        <f>-'5C1E_LFNO'!AS61</f>
        <v>0</v>
      </c>
      <c r="K61" s="397">
        <f>-'5C1F_LCCharter'!AS61</f>
        <v>0</v>
      </c>
      <c r="L61" s="397">
        <f>-'5C1G_JSClark'!AS61</f>
        <v>0</v>
      </c>
      <c r="M61" s="397">
        <f>-'5C1H_Southwest'!AS61</f>
        <v>0</v>
      </c>
      <c r="N61" s="397">
        <f>-'5C1I_LAKey'!AS61</f>
        <v>0</v>
      </c>
      <c r="O61" s="397">
        <f>-'5C1J_JCFAEast'!AS61</f>
        <v>0</v>
      </c>
      <c r="P61" s="397">
        <f>-'5C1M_GEOMidCity'!AS61</f>
        <v>0</v>
      </c>
      <c r="Q61" s="397">
        <f>-'5C1N_Delta'!AS61</f>
        <v>0</v>
      </c>
      <c r="R61" s="397">
        <f>-'5C1O_Impact'!AS61</f>
        <v>0</v>
      </c>
      <c r="S61" s="397">
        <f>-'5C1Q_Advantage'!AS61</f>
        <v>0</v>
      </c>
      <c r="T61" s="397">
        <f>-'5C1R_Iberville'!AS61</f>
        <v>-15628</v>
      </c>
      <c r="U61" s="397">
        <f>-'5C1S_LCColPrep'!AS61</f>
        <v>0</v>
      </c>
      <c r="V61" s="397">
        <f>-'5C1T_Northeast'!AS61</f>
        <v>0</v>
      </c>
      <c r="W61" s="397">
        <f>-'5C1U_AcadianaRen'!AS61</f>
        <v>3784</v>
      </c>
      <c r="X61" s="397">
        <f>-'5C1V_LafRen'!AS61</f>
        <v>-4292</v>
      </c>
      <c r="Y61" s="397">
        <f>-'5C1W_Willow'!AS61</f>
        <v>0</v>
      </c>
      <c r="Z61" s="397">
        <f>-'5C1Y_GEOPrep'!AS61</f>
        <v>0</v>
      </c>
      <c r="AA61" s="397">
        <f>-'5C1Z_LincolnPrep'!AS61</f>
        <v>0</v>
      </c>
      <c r="AB61" s="397">
        <f>-'5C1AE_NobleMinds'!$AS61</f>
        <v>0</v>
      </c>
      <c r="AC61" s="397">
        <f>-'5C1AF_JCFA-Laf'!$AS61</f>
        <v>0</v>
      </c>
      <c r="AD61" s="397">
        <f>-'5C1AG_Collegiate'!$AS61</f>
        <v>0</v>
      </c>
      <c r="AE61" s="686">
        <f>-'5C1AI_Harmony'!$AS61</f>
        <v>0</v>
      </c>
      <c r="AF61" s="686">
        <f>-'5C1AJ_Athlos'!$AS61</f>
        <v>0</v>
      </c>
      <c r="AG61" s="925">
        <f>-'5C1AK_NxtGen'!$AS61</f>
        <v>0</v>
      </c>
      <c r="AH61" s="925">
        <f>-'5C1AL_RedRiver'!$AS61</f>
        <v>0</v>
      </c>
      <c r="AI61" s="1492">
        <f>-'5C1AM_Williams'!$AS61</f>
        <v>0</v>
      </c>
      <c r="AJ61" s="1492">
        <f>-'5C1AN_StLandry'!$AS61</f>
        <v>0</v>
      </c>
      <c r="AK61" s="397">
        <f>-'5C2_LAVCA'!AT61</f>
        <v>-42726</v>
      </c>
      <c r="AL61" s="397">
        <f>-'5C3_UnvView'!AT61</f>
        <v>-76910</v>
      </c>
      <c r="AM61" s="398">
        <f t="shared" si="53"/>
        <v>-136829</v>
      </c>
      <c r="AN61" s="399">
        <f t="shared" si="54"/>
        <v>5429714</v>
      </c>
      <c r="AO61" s="397"/>
      <c r="AP61" s="397"/>
      <c r="AQ61" s="397">
        <f>-'5C1A_Madison'!AX61</f>
        <v>0</v>
      </c>
      <c r="AR61" s="397">
        <f>-'5C1B_DArbonne'!AX61</f>
        <v>0</v>
      </c>
      <c r="AS61" s="397">
        <f>-'5C1C_IntlHigh'!AX61</f>
        <v>10</v>
      </c>
      <c r="AT61" s="397">
        <f>-'5C1D_NOMMA'!AX61</f>
        <v>0</v>
      </c>
      <c r="AU61" s="397">
        <f>-'5C1E_LFNO'!AX61</f>
        <v>0</v>
      </c>
      <c r="AV61" s="397">
        <f>-'5C1F_LCCharter'!AX61</f>
        <v>0</v>
      </c>
      <c r="AW61" s="397">
        <f>-'5C1G_JSClark'!AX61</f>
        <v>0</v>
      </c>
      <c r="AX61" s="397">
        <f>-'5C1H_Southwest'!AX61</f>
        <v>0</v>
      </c>
      <c r="AY61" s="397">
        <f>-'5C1I_LAKey'!AX61</f>
        <v>0</v>
      </c>
      <c r="AZ61" s="397">
        <f>-'5C1J_JCFAEast'!AX61</f>
        <v>0</v>
      </c>
      <c r="BA61" s="397">
        <f>-'5C1M_GEOMidCity'!AX61</f>
        <v>0</v>
      </c>
      <c r="BB61" s="397">
        <f>-'5C1N_Delta'!AX61</f>
        <v>0</v>
      </c>
      <c r="BC61" s="397">
        <f>-'5C1O_Impact'!AX61</f>
        <v>0</v>
      </c>
      <c r="BD61" s="397">
        <f>-'5C1Q_Advantage'!AX61</f>
        <v>0</v>
      </c>
      <c r="BE61" s="397">
        <f>-'5C1R_Iberville'!AX61</f>
        <v>115</v>
      </c>
      <c r="BF61" s="397">
        <f>-'5C1S_LCColPrep'!AX61</f>
        <v>0</v>
      </c>
      <c r="BG61" s="397">
        <f>-'5C1T_Northeast'!AX61</f>
        <v>0</v>
      </c>
      <c r="BH61" s="397">
        <f>-'5C1U_AcadianaRen'!AX61</f>
        <v>75</v>
      </c>
      <c r="BI61" s="397">
        <f>-'5C1V_LafRen'!AX61</f>
        <v>-43</v>
      </c>
      <c r="BJ61" s="397">
        <f>-'5C1W_Willow'!AX61</f>
        <v>0</v>
      </c>
      <c r="BK61" s="397">
        <f>-'5C1Y_GEOPrep'!AX61</f>
        <v>0</v>
      </c>
      <c r="BL61" s="397">
        <f>-'5C1Z_LincolnPrep'!AX61</f>
        <v>0</v>
      </c>
      <c r="BM61" s="397">
        <f>-'5C1AE_NobleMinds'!AX61</f>
        <v>0</v>
      </c>
      <c r="BN61" s="397">
        <f>-'5C1AF_JCFA-Laf'!AX61</f>
        <v>0</v>
      </c>
      <c r="BO61" s="397">
        <f>-'5C1AG_Collegiate'!AX61</f>
        <v>0</v>
      </c>
      <c r="BP61" s="686">
        <f>-'5C1AI_Harmony'!$AX61</f>
        <v>0</v>
      </c>
      <c r="BQ61" s="686">
        <f>-'5C1AJ_Athlos'!$AX61</f>
        <v>0</v>
      </c>
      <c r="BR61" s="925">
        <f>-'5C1AK_NxtGen'!$AX61</f>
        <v>0</v>
      </c>
      <c r="BS61" s="925">
        <f>-'5C1AL_RedRiver'!$AX61</f>
        <v>0</v>
      </c>
      <c r="BT61" s="1492">
        <f>-'5C1AM_Williams'!$AX61</f>
        <v>0</v>
      </c>
      <c r="BU61" s="1492">
        <f>-'5C1AN_StLandry'!$AX61</f>
        <v>0</v>
      </c>
      <c r="BV61" s="397">
        <f>-'5C2_LAVCA'!AY61</f>
        <v>-191</v>
      </c>
      <c r="BW61" s="397">
        <f>-'5C3_UnvView'!AY61</f>
        <v>-379</v>
      </c>
      <c r="BX61" s="397">
        <f t="shared" si="55"/>
        <v>-413</v>
      </c>
      <c r="BY61" s="399">
        <f t="shared" si="56"/>
        <v>5429301</v>
      </c>
    </row>
    <row r="62" spans="1:77" s="31" customFormat="1" ht="15.75" customHeight="1" x14ac:dyDescent="0.2">
      <c r="A62" s="405">
        <v>56</v>
      </c>
      <c r="B62" s="406" t="s">
        <v>59</v>
      </c>
      <c r="C62" s="130">
        <f>'2_State Distrib and Adjs'!BA62</f>
        <v>1029436</v>
      </c>
      <c r="D62" s="130">
        <f>-'5A3_OJJ'!S62</f>
        <v>-72</v>
      </c>
      <c r="E62" s="130"/>
      <c r="F62" s="130">
        <f>-'5C1A_Madison'!AS62</f>
        <v>0</v>
      </c>
      <c r="G62" s="130">
        <f>-'5C1B_DArbonne'!AS62</f>
        <v>-462528</v>
      </c>
      <c r="H62" s="130">
        <f>-'5C1C_IntlHigh'!AS62</f>
        <v>0</v>
      </c>
      <c r="I62" s="130">
        <f>-'5C1D_NOMMA'!AS62</f>
        <v>0</v>
      </c>
      <c r="J62" s="130">
        <f>-'5C1E_LFNO'!AS62</f>
        <v>0</v>
      </c>
      <c r="K62" s="130">
        <f>-'5C1F_LCCharter'!AS62</f>
        <v>0</v>
      </c>
      <c r="L62" s="130">
        <f>-'5C1G_JSClark'!AS62</f>
        <v>0</v>
      </c>
      <c r="M62" s="130">
        <f>-'5C1H_Southwest'!AS62</f>
        <v>0</v>
      </c>
      <c r="N62" s="130">
        <f>-'5C1I_LAKey'!AS62</f>
        <v>0</v>
      </c>
      <c r="O62" s="130">
        <f>-'5C1J_JCFAEast'!AS62</f>
        <v>0</v>
      </c>
      <c r="P62" s="130">
        <f>-'5C1M_GEOMidCity'!AS62</f>
        <v>0</v>
      </c>
      <c r="Q62" s="130">
        <f>-'5C1N_Delta'!AS62</f>
        <v>0</v>
      </c>
      <c r="R62" s="130">
        <f>-'5C1O_Impact'!AS62</f>
        <v>0</v>
      </c>
      <c r="S62" s="130">
        <f>-'5C1Q_Advantage'!AS62</f>
        <v>0</v>
      </c>
      <c r="T62" s="130">
        <f>-'5C1R_Iberville'!AS62</f>
        <v>0</v>
      </c>
      <c r="U62" s="130">
        <f>-'5C1S_LCColPrep'!AS62</f>
        <v>0</v>
      </c>
      <c r="V62" s="130">
        <f>-'5C1T_Northeast'!AS62</f>
        <v>-67709</v>
      </c>
      <c r="W62" s="130">
        <f>-'5C1U_AcadianaRen'!AS62</f>
        <v>0</v>
      </c>
      <c r="X62" s="130">
        <f>-'5C1V_LafRen'!AS62</f>
        <v>0</v>
      </c>
      <c r="Y62" s="130">
        <f>-'5C1W_Willow'!AS62</f>
        <v>0</v>
      </c>
      <c r="Z62" s="130">
        <f>-'5C1Y_GEOPrep'!AS62</f>
        <v>0</v>
      </c>
      <c r="AA62" s="130">
        <f>-'5C1Z_LincolnPrep'!AS62</f>
        <v>-12749</v>
      </c>
      <c r="AB62" s="130">
        <f>-'5C1AE_NobleMinds'!$AS62</f>
        <v>0</v>
      </c>
      <c r="AC62" s="130">
        <f>-'5C1AF_JCFA-Laf'!$AS62</f>
        <v>0</v>
      </c>
      <c r="AD62" s="130">
        <f>-'5C1AG_Collegiate'!$AS62</f>
        <v>0</v>
      </c>
      <c r="AE62" s="130">
        <f>-'5C1AI_Harmony'!$AS62</f>
        <v>0</v>
      </c>
      <c r="AF62" s="130">
        <f>-'5C1AJ_Athlos'!$AS62</f>
        <v>0</v>
      </c>
      <c r="AG62" s="130">
        <f>-'5C1AK_NxtGen'!$AS62</f>
        <v>0</v>
      </c>
      <c r="AH62" s="130">
        <f>-'5C1AL_RedRiver'!$AS62</f>
        <v>0</v>
      </c>
      <c r="AI62" s="130">
        <f>-'5C1AM_Williams'!$AS62</f>
        <v>0</v>
      </c>
      <c r="AJ62" s="130">
        <f>-'5C1AN_StLandry'!$AS62</f>
        <v>0</v>
      </c>
      <c r="AK62" s="130">
        <f>-'5C2_LAVCA'!AT62</f>
        <v>-1925</v>
      </c>
      <c r="AL62" s="130">
        <f>-'5C3_UnvView'!AT62</f>
        <v>-3399</v>
      </c>
      <c r="AM62" s="407">
        <f t="shared" si="53"/>
        <v>-548382</v>
      </c>
      <c r="AN62" s="408">
        <f t="shared" si="54"/>
        <v>481054</v>
      </c>
      <c r="AO62" s="130"/>
      <c r="AP62" s="130"/>
      <c r="AQ62" s="130">
        <f>-'5C1A_Madison'!AX62</f>
        <v>0</v>
      </c>
      <c r="AR62" s="130">
        <f>-'5C1B_DArbonne'!AX62</f>
        <v>-1348</v>
      </c>
      <c r="AS62" s="130">
        <f>-'5C1C_IntlHigh'!AX62</f>
        <v>0</v>
      </c>
      <c r="AT62" s="130">
        <f>-'5C1D_NOMMA'!AX62</f>
        <v>0</v>
      </c>
      <c r="AU62" s="130">
        <f>-'5C1E_LFNO'!AX62</f>
        <v>0</v>
      </c>
      <c r="AV62" s="130">
        <f>-'5C1F_LCCharter'!AX62</f>
        <v>0</v>
      </c>
      <c r="AW62" s="130">
        <f>-'5C1G_JSClark'!AX62</f>
        <v>0</v>
      </c>
      <c r="AX62" s="130">
        <f>-'5C1H_Southwest'!AX62</f>
        <v>0</v>
      </c>
      <c r="AY62" s="130">
        <f>-'5C1I_LAKey'!AX62</f>
        <v>0</v>
      </c>
      <c r="AZ62" s="130">
        <f>-'5C1J_JCFAEast'!AX62</f>
        <v>0</v>
      </c>
      <c r="BA62" s="130">
        <f>-'5C1M_GEOMidCity'!AX62</f>
        <v>0</v>
      </c>
      <c r="BB62" s="130">
        <f>-'5C1N_Delta'!AX62</f>
        <v>0</v>
      </c>
      <c r="BC62" s="130">
        <f>-'5C1O_Impact'!AX62</f>
        <v>0</v>
      </c>
      <c r="BD62" s="130">
        <f>-'5C1Q_Advantage'!AX62</f>
        <v>0</v>
      </c>
      <c r="BE62" s="130">
        <f>-'5C1R_Iberville'!AX62</f>
        <v>0</v>
      </c>
      <c r="BF62" s="130">
        <f>-'5C1S_LCColPrep'!AX62</f>
        <v>0</v>
      </c>
      <c r="BG62" s="130">
        <f>-'5C1T_Northeast'!AX62</f>
        <v>-185</v>
      </c>
      <c r="BH62" s="130">
        <f>-'5C1U_AcadianaRen'!AX62</f>
        <v>0</v>
      </c>
      <c r="BI62" s="130">
        <f>-'5C1V_LafRen'!AX62</f>
        <v>0</v>
      </c>
      <c r="BJ62" s="130">
        <f>-'5C1W_Willow'!AX62</f>
        <v>0</v>
      </c>
      <c r="BK62" s="130">
        <f>-'5C1Y_GEOPrep'!AX62</f>
        <v>0</v>
      </c>
      <c r="BL62" s="130">
        <f>-'5C1Z_LincolnPrep'!AX62</f>
        <v>31</v>
      </c>
      <c r="BM62" s="130">
        <f>-'5C1AE_NobleMinds'!AX62</f>
        <v>0</v>
      </c>
      <c r="BN62" s="130">
        <f>-'5C1AF_JCFA-Laf'!AX62</f>
        <v>0</v>
      </c>
      <c r="BO62" s="130">
        <f>-'5C1AG_Collegiate'!AX62</f>
        <v>0</v>
      </c>
      <c r="BP62" s="130">
        <f>-'5C1AI_Harmony'!$AX62</f>
        <v>0</v>
      </c>
      <c r="BQ62" s="130">
        <f>-'5C1AJ_Athlos'!$AX62</f>
        <v>0</v>
      </c>
      <c r="BR62" s="130">
        <f>-'5C1AK_NxtGen'!$AX62</f>
        <v>0</v>
      </c>
      <c r="BS62" s="130">
        <f>-'5C1AL_RedRiver'!$AX62</f>
        <v>0</v>
      </c>
      <c r="BT62" s="130">
        <f>-'5C1AM_Williams'!$AX62</f>
        <v>0</v>
      </c>
      <c r="BU62" s="130">
        <f>-'5C1AN_StLandry'!$AX62</f>
        <v>0</v>
      </c>
      <c r="BV62" s="130">
        <f>-'5C2_LAVCA'!AY62</f>
        <v>21</v>
      </c>
      <c r="BW62" s="130">
        <f>-'5C3_UnvView'!AY62</f>
        <v>-3</v>
      </c>
      <c r="BX62" s="130">
        <f t="shared" si="55"/>
        <v>-1484</v>
      </c>
      <c r="BY62" s="408">
        <f t="shared" si="56"/>
        <v>479570</v>
      </c>
    </row>
    <row r="63" spans="1:77" s="31" customFormat="1" ht="15.75" customHeight="1" x14ac:dyDescent="0.2">
      <c r="A63" s="405">
        <v>57</v>
      </c>
      <c r="B63" s="406" t="s">
        <v>60</v>
      </c>
      <c r="C63" s="130">
        <f>'2_State Distrib and Adjs'!BA63</f>
        <v>4689086</v>
      </c>
      <c r="D63" s="130">
        <f>-'5A3_OJJ'!S63</f>
        <v>-224</v>
      </c>
      <c r="E63" s="130"/>
      <c r="F63" s="130">
        <f>-'5C1A_Madison'!AS63</f>
        <v>0</v>
      </c>
      <c r="G63" s="130">
        <f>-'5C1B_DArbonne'!AS63</f>
        <v>0</v>
      </c>
      <c r="H63" s="130">
        <f>-'5C1C_IntlHigh'!AS63</f>
        <v>0</v>
      </c>
      <c r="I63" s="130">
        <f>-'5C1D_NOMMA'!AS63</f>
        <v>0</v>
      </c>
      <c r="J63" s="130">
        <f>-'5C1E_LFNO'!AS63</f>
        <v>0</v>
      </c>
      <c r="K63" s="130">
        <f>-'5C1F_LCCharter'!AS63</f>
        <v>0</v>
      </c>
      <c r="L63" s="130">
        <f>-'5C1G_JSClark'!AS63</f>
        <v>0</v>
      </c>
      <c r="M63" s="130">
        <f>-'5C1H_Southwest'!AS63</f>
        <v>0</v>
      </c>
      <c r="N63" s="130">
        <f>-'5C1I_LAKey'!AS63</f>
        <v>0</v>
      </c>
      <c r="O63" s="130">
        <f>-'5C1J_JCFAEast'!AS63</f>
        <v>0</v>
      </c>
      <c r="P63" s="130">
        <f>-'5C1M_GEOMidCity'!AS63</f>
        <v>0</v>
      </c>
      <c r="Q63" s="130">
        <f>-'5C1N_Delta'!AS63</f>
        <v>0</v>
      </c>
      <c r="R63" s="130">
        <f>-'5C1O_Impact'!AS63</f>
        <v>0</v>
      </c>
      <c r="S63" s="130">
        <f>-'5C1Q_Advantage'!AS63</f>
        <v>0</v>
      </c>
      <c r="T63" s="130">
        <f>-'5C1R_Iberville'!AS63</f>
        <v>0</v>
      </c>
      <c r="U63" s="130">
        <f>-'5C1S_LCColPrep'!AS63</f>
        <v>0</v>
      </c>
      <c r="V63" s="130">
        <f>-'5C1T_Northeast'!AS63</f>
        <v>0</v>
      </c>
      <c r="W63" s="130">
        <f>-'5C1U_AcadianaRen'!AS63</f>
        <v>-28327</v>
      </c>
      <c r="X63" s="130">
        <f>-'5C1V_LafRen'!AS63</f>
        <v>-867</v>
      </c>
      <c r="Y63" s="130">
        <f>-'5C1W_Willow'!AS63</f>
        <v>0</v>
      </c>
      <c r="Z63" s="130">
        <f>-'5C1Y_GEOPrep'!AS63</f>
        <v>0</v>
      </c>
      <c r="AA63" s="130">
        <f>-'5C1Z_LincolnPrep'!AS63</f>
        <v>0</v>
      </c>
      <c r="AB63" s="130">
        <f>-'5C1AE_NobleMinds'!$AS63</f>
        <v>0</v>
      </c>
      <c r="AC63" s="130">
        <f>-'5C1AF_JCFA-Laf'!$AS63</f>
        <v>-253</v>
      </c>
      <c r="AD63" s="130">
        <f>-'5C1AG_Collegiate'!$AS63</f>
        <v>0</v>
      </c>
      <c r="AE63" s="130">
        <f>-'5C1AI_Harmony'!$AS63</f>
        <v>0</v>
      </c>
      <c r="AF63" s="130">
        <f>-'5C1AJ_Athlos'!$AS63</f>
        <v>0</v>
      </c>
      <c r="AG63" s="130">
        <f>-'5C1AK_NxtGen'!$AS63</f>
        <v>0</v>
      </c>
      <c r="AH63" s="130">
        <f>-'5C1AL_RedRiver'!$AS63</f>
        <v>0</v>
      </c>
      <c r="AI63" s="130">
        <f>-'5C1AM_Williams'!$AS63</f>
        <v>-11465</v>
      </c>
      <c r="AJ63" s="130">
        <f>-'5C1AN_StLandry'!$AS63</f>
        <v>0</v>
      </c>
      <c r="AK63" s="130">
        <f>-'5C2_LAVCA'!AT63</f>
        <v>-12714</v>
      </c>
      <c r="AL63" s="130">
        <f>-'5C3_UnvView'!AT63</f>
        <v>-3836</v>
      </c>
      <c r="AM63" s="407">
        <f t="shared" si="53"/>
        <v>-57686</v>
      </c>
      <c r="AN63" s="408">
        <f t="shared" si="54"/>
        <v>4631400</v>
      </c>
      <c r="AO63" s="130"/>
      <c r="AP63" s="130"/>
      <c r="AQ63" s="130">
        <f>-'5C1A_Madison'!AX63</f>
        <v>0</v>
      </c>
      <c r="AR63" s="130">
        <f>-'5C1B_DArbonne'!AX63</f>
        <v>0</v>
      </c>
      <c r="AS63" s="130">
        <f>-'5C1C_IntlHigh'!AX63</f>
        <v>0</v>
      </c>
      <c r="AT63" s="130">
        <f>-'5C1D_NOMMA'!AX63</f>
        <v>0</v>
      </c>
      <c r="AU63" s="130">
        <f>-'5C1E_LFNO'!AX63</f>
        <v>0</v>
      </c>
      <c r="AV63" s="130">
        <f>-'5C1F_LCCharter'!AX63</f>
        <v>0</v>
      </c>
      <c r="AW63" s="130">
        <f>-'5C1G_JSClark'!AX63</f>
        <v>0</v>
      </c>
      <c r="AX63" s="130">
        <f>-'5C1H_Southwest'!AX63</f>
        <v>0</v>
      </c>
      <c r="AY63" s="130">
        <f>-'5C1I_LAKey'!AX63</f>
        <v>0</v>
      </c>
      <c r="AZ63" s="130">
        <f>-'5C1J_JCFAEast'!AX63</f>
        <v>0</v>
      </c>
      <c r="BA63" s="130">
        <f>-'5C1M_GEOMidCity'!AX63</f>
        <v>0</v>
      </c>
      <c r="BB63" s="130">
        <f>-'5C1N_Delta'!AX63</f>
        <v>0</v>
      </c>
      <c r="BC63" s="130">
        <f>-'5C1O_Impact'!AX63</f>
        <v>0</v>
      </c>
      <c r="BD63" s="130">
        <f>-'5C1Q_Advantage'!AX63</f>
        <v>0</v>
      </c>
      <c r="BE63" s="130">
        <f>-'5C1R_Iberville'!AX63</f>
        <v>0</v>
      </c>
      <c r="BF63" s="130">
        <f>-'5C1S_LCColPrep'!AX63</f>
        <v>0</v>
      </c>
      <c r="BG63" s="130">
        <f>-'5C1T_Northeast'!AX63</f>
        <v>0</v>
      </c>
      <c r="BH63" s="130">
        <f>-'5C1U_AcadianaRen'!AX63</f>
        <v>-209</v>
      </c>
      <c r="BI63" s="130">
        <f>-'5C1V_LafRen'!AX63</f>
        <v>-4</v>
      </c>
      <c r="BJ63" s="130">
        <f>-'5C1W_Willow'!AX63</f>
        <v>0</v>
      </c>
      <c r="BK63" s="130">
        <f>-'5C1Y_GEOPrep'!AX63</f>
        <v>0</v>
      </c>
      <c r="BL63" s="130">
        <f>-'5C1Z_LincolnPrep'!AX63</f>
        <v>0</v>
      </c>
      <c r="BM63" s="130">
        <f>-'5C1AE_NobleMinds'!AX63</f>
        <v>0</v>
      </c>
      <c r="BN63" s="130">
        <f>-'5C1AF_JCFA-Laf'!AX63</f>
        <v>0</v>
      </c>
      <c r="BO63" s="130">
        <f>-'5C1AG_Collegiate'!AX63</f>
        <v>0</v>
      </c>
      <c r="BP63" s="130">
        <f>-'5C1AI_Harmony'!$AX63</f>
        <v>0</v>
      </c>
      <c r="BQ63" s="130">
        <f>-'5C1AJ_Athlos'!$AX63</f>
        <v>0</v>
      </c>
      <c r="BR63" s="130">
        <f>-'5C1AK_NxtGen'!$AX63</f>
        <v>0</v>
      </c>
      <c r="BS63" s="130">
        <f>-'5C1AL_RedRiver'!$AX63</f>
        <v>0</v>
      </c>
      <c r="BT63" s="130">
        <f>-'5C1AM_Williams'!$AX63</f>
        <v>744</v>
      </c>
      <c r="BU63" s="130">
        <f>-'5C1AN_StLandry'!$AX63</f>
        <v>0</v>
      </c>
      <c r="BV63" s="130">
        <f>-'5C2_LAVCA'!AY63</f>
        <v>-79</v>
      </c>
      <c r="BW63" s="130">
        <f>-'5C3_UnvView'!AY63</f>
        <v>-9</v>
      </c>
      <c r="BX63" s="130">
        <f t="shared" si="55"/>
        <v>443</v>
      </c>
      <c r="BY63" s="408">
        <f t="shared" si="56"/>
        <v>4631843</v>
      </c>
    </row>
    <row r="64" spans="1:77" s="31" customFormat="1" ht="15.75" customHeight="1" x14ac:dyDescent="0.2">
      <c r="A64" s="405">
        <v>58</v>
      </c>
      <c r="B64" s="406" t="s">
        <v>61</v>
      </c>
      <c r="C64" s="130">
        <f>'2_State Distrib and Adjs'!BA64</f>
        <v>4253516</v>
      </c>
      <c r="D64" s="130">
        <f>-'5A3_OJJ'!S64</f>
        <v>-234</v>
      </c>
      <c r="E64" s="130"/>
      <c r="F64" s="130">
        <f>-'5C1A_Madison'!AS64</f>
        <v>0</v>
      </c>
      <c r="G64" s="130">
        <f>-'5C1B_DArbonne'!AS64</f>
        <v>0</v>
      </c>
      <c r="H64" s="130">
        <f>-'5C1C_IntlHigh'!AS64</f>
        <v>0</v>
      </c>
      <c r="I64" s="130">
        <f>-'5C1D_NOMMA'!AS64</f>
        <v>0</v>
      </c>
      <c r="J64" s="130">
        <f>-'5C1E_LFNO'!AS64</f>
        <v>0</v>
      </c>
      <c r="K64" s="130">
        <f>-'5C1F_LCCharter'!AS64</f>
        <v>0</v>
      </c>
      <c r="L64" s="130">
        <f>-'5C1G_JSClark'!AS64</f>
        <v>0</v>
      </c>
      <c r="M64" s="130">
        <f>-'5C1H_Southwest'!AS64</f>
        <v>0</v>
      </c>
      <c r="N64" s="130">
        <f>-'5C1I_LAKey'!AS64</f>
        <v>0</v>
      </c>
      <c r="O64" s="130">
        <f>-'5C1J_JCFAEast'!AS64</f>
        <v>0</v>
      </c>
      <c r="P64" s="130">
        <f>-'5C1M_GEOMidCity'!AS64</f>
        <v>0</v>
      </c>
      <c r="Q64" s="130">
        <f>-'5C1N_Delta'!AS64</f>
        <v>0</v>
      </c>
      <c r="R64" s="130">
        <f>-'5C1O_Impact'!AS64</f>
        <v>0</v>
      </c>
      <c r="S64" s="130">
        <f>-'5C1Q_Advantage'!AS64</f>
        <v>0</v>
      </c>
      <c r="T64" s="130">
        <f>-'5C1R_Iberville'!AS64</f>
        <v>0</v>
      </c>
      <c r="U64" s="130">
        <f>-'5C1S_LCColPrep'!AS64</f>
        <v>0</v>
      </c>
      <c r="V64" s="130">
        <f>-'5C1T_Northeast'!AS64</f>
        <v>0</v>
      </c>
      <c r="W64" s="130">
        <f>-'5C1U_AcadianaRen'!AS64</f>
        <v>0</v>
      </c>
      <c r="X64" s="130">
        <f>-'5C1V_LafRen'!AS64</f>
        <v>0</v>
      </c>
      <c r="Y64" s="130">
        <f>-'5C1W_Willow'!AS64</f>
        <v>0</v>
      </c>
      <c r="Z64" s="130">
        <f>-'5C1Y_GEOPrep'!AS64</f>
        <v>0</v>
      </c>
      <c r="AA64" s="130">
        <f>-'5C1Z_LincolnPrep'!AS64</f>
        <v>0</v>
      </c>
      <c r="AB64" s="130">
        <f>-'5C1AE_NobleMinds'!$AS64</f>
        <v>0</v>
      </c>
      <c r="AC64" s="130">
        <f>-'5C1AF_JCFA-Laf'!$AS64</f>
        <v>0</v>
      </c>
      <c r="AD64" s="130">
        <f>-'5C1AG_Collegiate'!$AS64</f>
        <v>0</v>
      </c>
      <c r="AE64" s="130">
        <f>-'5C1AI_Harmony'!$AS64</f>
        <v>0</v>
      </c>
      <c r="AF64" s="130">
        <f>-'5C1AJ_Athlos'!$AS64</f>
        <v>0</v>
      </c>
      <c r="AG64" s="130">
        <f>-'5C1AK_NxtGen'!$AS64</f>
        <v>0</v>
      </c>
      <c r="AH64" s="130">
        <f>-'5C1AL_RedRiver'!$AS64</f>
        <v>0</v>
      </c>
      <c r="AI64" s="130">
        <f>-'5C1AM_Williams'!$AS64</f>
        <v>0</v>
      </c>
      <c r="AJ64" s="130">
        <f>-'5C1AN_StLandry'!$AS64</f>
        <v>0</v>
      </c>
      <c r="AK64" s="130">
        <f>-'5C2_LAVCA'!AT64</f>
        <v>-13122</v>
      </c>
      <c r="AL64" s="130">
        <f>-'5C3_UnvView'!AT64</f>
        <v>-5213</v>
      </c>
      <c r="AM64" s="407">
        <f t="shared" si="53"/>
        <v>-18569</v>
      </c>
      <c r="AN64" s="408">
        <f t="shared" si="54"/>
        <v>4234947</v>
      </c>
      <c r="AO64" s="130"/>
      <c r="AP64" s="130"/>
      <c r="AQ64" s="130">
        <f>-'5C1A_Madison'!AX64</f>
        <v>0</v>
      </c>
      <c r="AR64" s="130">
        <f>-'5C1B_DArbonne'!AX64</f>
        <v>0</v>
      </c>
      <c r="AS64" s="130">
        <f>-'5C1C_IntlHigh'!AX64</f>
        <v>0</v>
      </c>
      <c r="AT64" s="130">
        <f>-'5C1D_NOMMA'!AX64</f>
        <v>0</v>
      </c>
      <c r="AU64" s="130">
        <f>-'5C1E_LFNO'!AX64</f>
        <v>0</v>
      </c>
      <c r="AV64" s="130">
        <f>-'5C1F_LCCharter'!AX64</f>
        <v>0</v>
      </c>
      <c r="AW64" s="130">
        <f>-'5C1G_JSClark'!AX64</f>
        <v>0</v>
      </c>
      <c r="AX64" s="130">
        <f>-'5C1H_Southwest'!AX64</f>
        <v>0</v>
      </c>
      <c r="AY64" s="130">
        <f>-'5C1I_LAKey'!AX64</f>
        <v>0</v>
      </c>
      <c r="AZ64" s="130">
        <f>-'5C1J_JCFAEast'!AX64</f>
        <v>0</v>
      </c>
      <c r="BA64" s="130">
        <f>-'5C1M_GEOMidCity'!AX64</f>
        <v>0</v>
      </c>
      <c r="BB64" s="130">
        <f>-'5C1N_Delta'!AX64</f>
        <v>0</v>
      </c>
      <c r="BC64" s="130">
        <f>-'5C1O_Impact'!AX64</f>
        <v>0</v>
      </c>
      <c r="BD64" s="130">
        <f>-'5C1Q_Advantage'!AX64</f>
        <v>0</v>
      </c>
      <c r="BE64" s="130">
        <f>-'5C1R_Iberville'!AX64</f>
        <v>0</v>
      </c>
      <c r="BF64" s="130">
        <f>-'5C1S_LCColPrep'!AX64</f>
        <v>0</v>
      </c>
      <c r="BG64" s="130">
        <f>-'5C1T_Northeast'!AX64</f>
        <v>0</v>
      </c>
      <c r="BH64" s="130">
        <f>-'5C1U_AcadianaRen'!AX64</f>
        <v>0</v>
      </c>
      <c r="BI64" s="130">
        <f>-'5C1V_LafRen'!AX64</f>
        <v>0</v>
      </c>
      <c r="BJ64" s="130">
        <f>-'5C1W_Willow'!AX64</f>
        <v>0</v>
      </c>
      <c r="BK64" s="130">
        <f>-'5C1Y_GEOPrep'!AX64</f>
        <v>0</v>
      </c>
      <c r="BL64" s="130">
        <f>-'5C1Z_LincolnPrep'!AX64</f>
        <v>0</v>
      </c>
      <c r="BM64" s="130">
        <f>-'5C1AE_NobleMinds'!AX64</f>
        <v>0</v>
      </c>
      <c r="BN64" s="130">
        <f>-'5C1AF_JCFA-Laf'!AX64</f>
        <v>0</v>
      </c>
      <c r="BO64" s="130">
        <f>-'5C1AG_Collegiate'!AX64</f>
        <v>0</v>
      </c>
      <c r="BP64" s="130">
        <f>-'5C1AI_Harmony'!$AX64</f>
        <v>0</v>
      </c>
      <c r="BQ64" s="130">
        <f>-'5C1AJ_Athlos'!$AX64</f>
        <v>0</v>
      </c>
      <c r="BR64" s="130">
        <f>-'5C1AK_NxtGen'!$AX64</f>
        <v>0</v>
      </c>
      <c r="BS64" s="130">
        <f>-'5C1AL_RedRiver'!$AX64</f>
        <v>0</v>
      </c>
      <c r="BT64" s="130">
        <f>-'5C1AM_Williams'!$AX64</f>
        <v>0</v>
      </c>
      <c r="BU64" s="130">
        <f>-'5C1AN_StLandry'!$AX64</f>
        <v>0</v>
      </c>
      <c r="BV64" s="130">
        <f>-'5C2_LAVCA'!AY64</f>
        <v>-68</v>
      </c>
      <c r="BW64" s="130">
        <f>-'5C3_UnvView'!AY64</f>
        <v>-10</v>
      </c>
      <c r="BX64" s="130">
        <f t="shared" si="55"/>
        <v>-78</v>
      </c>
      <c r="BY64" s="408">
        <f t="shared" si="56"/>
        <v>4234869</v>
      </c>
    </row>
    <row r="65" spans="1:77" s="31" customFormat="1" ht="15.75" customHeight="1" x14ac:dyDescent="0.2">
      <c r="A65" s="405">
        <v>59</v>
      </c>
      <c r="B65" s="406" t="s">
        <v>62</v>
      </c>
      <c r="C65" s="130">
        <f>'2_State Distrib and Adjs'!BA65</f>
        <v>2881943</v>
      </c>
      <c r="D65" s="130">
        <f>-'5A3_OJJ'!S65</f>
        <v>-92</v>
      </c>
      <c r="E65" s="130"/>
      <c r="F65" s="130">
        <f>-'5C1A_Madison'!AS65</f>
        <v>0</v>
      </c>
      <c r="G65" s="130">
        <f>-'5C1B_DArbonne'!AS65</f>
        <v>0</v>
      </c>
      <c r="H65" s="130">
        <f>-'5C1C_IntlHigh'!AS65</f>
        <v>0</v>
      </c>
      <c r="I65" s="130">
        <f>-'5C1D_NOMMA'!AS65</f>
        <v>0</v>
      </c>
      <c r="J65" s="130">
        <f>-'5C1E_LFNO'!AS65</f>
        <v>0</v>
      </c>
      <c r="K65" s="130">
        <f>-'5C1F_LCCharter'!AS65</f>
        <v>0</v>
      </c>
      <c r="L65" s="130">
        <f>-'5C1G_JSClark'!AS65</f>
        <v>0</v>
      </c>
      <c r="M65" s="130">
        <f>-'5C1H_Southwest'!AS65</f>
        <v>0</v>
      </c>
      <c r="N65" s="130">
        <f>-'5C1I_LAKey'!AS65</f>
        <v>0</v>
      </c>
      <c r="O65" s="130">
        <f>-'5C1J_JCFAEast'!AS65</f>
        <v>0</v>
      </c>
      <c r="P65" s="130">
        <f>-'5C1M_GEOMidCity'!AS65</f>
        <v>0</v>
      </c>
      <c r="Q65" s="130">
        <f>-'5C1N_Delta'!AS65</f>
        <v>0</v>
      </c>
      <c r="R65" s="130">
        <f>-'5C1O_Impact'!AS65</f>
        <v>0</v>
      </c>
      <c r="S65" s="130">
        <f>-'5C1Q_Advantage'!AS65</f>
        <v>0</v>
      </c>
      <c r="T65" s="130">
        <f>-'5C1R_Iberville'!AS65</f>
        <v>0</v>
      </c>
      <c r="U65" s="130">
        <f>-'5C1S_LCColPrep'!AS65</f>
        <v>0</v>
      </c>
      <c r="V65" s="130">
        <f>-'5C1T_Northeast'!AS65</f>
        <v>0</v>
      </c>
      <c r="W65" s="130">
        <f>-'5C1U_AcadianaRen'!AS65</f>
        <v>0</v>
      </c>
      <c r="X65" s="130">
        <f>-'5C1V_LafRen'!AS65</f>
        <v>0</v>
      </c>
      <c r="Y65" s="130">
        <f>-'5C1W_Willow'!AS65</f>
        <v>0</v>
      </c>
      <c r="Z65" s="130">
        <f>-'5C1Y_GEOPrep'!AS65</f>
        <v>0</v>
      </c>
      <c r="AA65" s="130">
        <f>-'5C1Z_LincolnPrep'!AS65</f>
        <v>0</v>
      </c>
      <c r="AB65" s="130">
        <f>-'5C1AE_NobleMinds'!$AS65</f>
        <v>0</v>
      </c>
      <c r="AC65" s="130">
        <f>-'5C1AF_JCFA-Laf'!$AS65</f>
        <v>0</v>
      </c>
      <c r="AD65" s="130">
        <f>-'5C1AG_Collegiate'!$AS65</f>
        <v>0</v>
      </c>
      <c r="AE65" s="130">
        <f>-'5C1AI_Harmony'!$AS65</f>
        <v>0</v>
      </c>
      <c r="AF65" s="130">
        <f>-'5C1AJ_Athlos'!$AS65</f>
        <v>0</v>
      </c>
      <c r="AG65" s="130">
        <f>-'5C1AK_NxtGen'!$AS65</f>
        <v>0</v>
      </c>
      <c r="AH65" s="130">
        <f>-'5C1AL_RedRiver'!$AS65</f>
        <v>0</v>
      </c>
      <c r="AI65" s="130">
        <f>-'5C1AM_Williams'!$AS65</f>
        <v>0</v>
      </c>
      <c r="AJ65" s="130">
        <f>-'5C1AN_StLandry'!$AS65</f>
        <v>0</v>
      </c>
      <c r="AK65" s="130">
        <f>-'5C2_LAVCA'!AT65</f>
        <v>-5114</v>
      </c>
      <c r="AL65" s="130">
        <f>-'5C3_UnvView'!AT65</f>
        <v>-6784</v>
      </c>
      <c r="AM65" s="407">
        <f t="shared" si="53"/>
        <v>-11990</v>
      </c>
      <c r="AN65" s="408">
        <f t="shared" si="54"/>
        <v>2869953</v>
      </c>
      <c r="AO65" s="130"/>
      <c r="AP65" s="130"/>
      <c r="AQ65" s="130">
        <f>-'5C1A_Madison'!AX65</f>
        <v>0</v>
      </c>
      <c r="AR65" s="130">
        <f>-'5C1B_DArbonne'!AX65</f>
        <v>0</v>
      </c>
      <c r="AS65" s="130">
        <f>-'5C1C_IntlHigh'!AX65</f>
        <v>0</v>
      </c>
      <c r="AT65" s="130">
        <f>-'5C1D_NOMMA'!AX65</f>
        <v>0</v>
      </c>
      <c r="AU65" s="130">
        <f>-'5C1E_LFNO'!AX65</f>
        <v>0</v>
      </c>
      <c r="AV65" s="130">
        <f>-'5C1F_LCCharter'!AX65</f>
        <v>0</v>
      </c>
      <c r="AW65" s="130">
        <f>-'5C1G_JSClark'!AX65</f>
        <v>0</v>
      </c>
      <c r="AX65" s="130">
        <f>-'5C1H_Southwest'!AX65</f>
        <v>0</v>
      </c>
      <c r="AY65" s="130">
        <f>-'5C1I_LAKey'!AX65</f>
        <v>0</v>
      </c>
      <c r="AZ65" s="130">
        <f>-'5C1J_JCFAEast'!AX65</f>
        <v>0</v>
      </c>
      <c r="BA65" s="130">
        <f>-'5C1M_GEOMidCity'!AX65</f>
        <v>0</v>
      </c>
      <c r="BB65" s="130">
        <f>-'5C1N_Delta'!AX65</f>
        <v>0</v>
      </c>
      <c r="BC65" s="130">
        <f>-'5C1O_Impact'!AX65</f>
        <v>0</v>
      </c>
      <c r="BD65" s="130">
        <f>-'5C1Q_Advantage'!AX65</f>
        <v>0</v>
      </c>
      <c r="BE65" s="130">
        <f>-'5C1R_Iberville'!AX65</f>
        <v>0</v>
      </c>
      <c r="BF65" s="130">
        <f>-'5C1S_LCColPrep'!AX65</f>
        <v>0</v>
      </c>
      <c r="BG65" s="130">
        <f>-'5C1T_Northeast'!AX65</f>
        <v>0</v>
      </c>
      <c r="BH65" s="130">
        <f>-'5C1U_AcadianaRen'!AX65</f>
        <v>0</v>
      </c>
      <c r="BI65" s="130">
        <f>-'5C1V_LafRen'!AX65</f>
        <v>0</v>
      </c>
      <c r="BJ65" s="130">
        <f>-'5C1W_Willow'!AX65</f>
        <v>0</v>
      </c>
      <c r="BK65" s="130">
        <f>-'5C1Y_GEOPrep'!AX65</f>
        <v>0</v>
      </c>
      <c r="BL65" s="130">
        <f>-'5C1Z_LincolnPrep'!AX65</f>
        <v>0</v>
      </c>
      <c r="BM65" s="130">
        <f>-'5C1AE_NobleMinds'!AX65</f>
        <v>0</v>
      </c>
      <c r="BN65" s="130">
        <f>-'5C1AF_JCFA-Laf'!AX65</f>
        <v>0</v>
      </c>
      <c r="BO65" s="130">
        <f>-'5C1AG_Collegiate'!AX65</f>
        <v>0</v>
      </c>
      <c r="BP65" s="130">
        <f>-'5C1AI_Harmony'!$AX65</f>
        <v>0</v>
      </c>
      <c r="BQ65" s="130">
        <f>-'5C1AJ_Athlos'!$AX65</f>
        <v>0</v>
      </c>
      <c r="BR65" s="130">
        <f>-'5C1AK_NxtGen'!$AX65</f>
        <v>0</v>
      </c>
      <c r="BS65" s="130">
        <f>-'5C1AL_RedRiver'!$AX65</f>
        <v>0</v>
      </c>
      <c r="BT65" s="130">
        <f>-'5C1AM_Williams'!$AX65</f>
        <v>0</v>
      </c>
      <c r="BU65" s="130">
        <f>-'5C1AN_StLandry'!$AX65</f>
        <v>0</v>
      </c>
      <c r="BV65" s="130">
        <f>-'5C2_LAVCA'!AY65</f>
        <v>-24</v>
      </c>
      <c r="BW65" s="130">
        <f>-'5C3_UnvView'!AY65</f>
        <v>-11</v>
      </c>
      <c r="BX65" s="130">
        <f t="shared" si="55"/>
        <v>-35</v>
      </c>
      <c r="BY65" s="408">
        <f t="shared" si="56"/>
        <v>2869918</v>
      </c>
    </row>
    <row r="66" spans="1:77" s="31" customFormat="1" ht="15.75" customHeight="1" x14ac:dyDescent="0.2">
      <c r="A66" s="395">
        <v>60</v>
      </c>
      <c r="B66" s="396" t="s">
        <v>63</v>
      </c>
      <c r="C66" s="397">
        <f>'2_State Distrib and Adjs'!BA66</f>
        <v>2696353</v>
      </c>
      <c r="D66" s="397">
        <f>-'5A3_OJJ'!S66</f>
        <v>-125</v>
      </c>
      <c r="E66" s="397"/>
      <c r="F66" s="397">
        <f>-'5C1A_Madison'!AS66</f>
        <v>0</v>
      </c>
      <c r="G66" s="397">
        <f>-'5C1B_DArbonne'!AS66</f>
        <v>0</v>
      </c>
      <c r="H66" s="397">
        <f>-'5C1C_IntlHigh'!AS66</f>
        <v>0</v>
      </c>
      <c r="I66" s="397">
        <f>-'5C1D_NOMMA'!AS66</f>
        <v>0</v>
      </c>
      <c r="J66" s="397">
        <f>-'5C1E_LFNO'!AS66</f>
        <v>0</v>
      </c>
      <c r="K66" s="397">
        <f>-'5C1F_LCCharter'!AS66</f>
        <v>0</v>
      </c>
      <c r="L66" s="397">
        <f>-'5C1G_JSClark'!AS66</f>
        <v>0</v>
      </c>
      <c r="M66" s="397">
        <f>-'5C1H_Southwest'!AS66</f>
        <v>0</v>
      </c>
      <c r="N66" s="397">
        <f>-'5C1I_LAKey'!AS66</f>
        <v>0</v>
      </c>
      <c r="O66" s="397">
        <f>-'5C1J_JCFAEast'!AS66</f>
        <v>0</v>
      </c>
      <c r="P66" s="397">
        <f>-'5C1M_GEOMidCity'!AS66</f>
        <v>0</v>
      </c>
      <c r="Q66" s="397">
        <f>-'5C1N_Delta'!AS66</f>
        <v>0</v>
      </c>
      <c r="R66" s="397">
        <f>-'5C1O_Impact'!AS66</f>
        <v>0</v>
      </c>
      <c r="S66" s="397">
        <f>-'5C1Q_Advantage'!AS66</f>
        <v>0</v>
      </c>
      <c r="T66" s="397">
        <f>-'5C1R_Iberville'!AS66</f>
        <v>0</v>
      </c>
      <c r="U66" s="397">
        <f>-'5C1S_LCColPrep'!AS66</f>
        <v>0</v>
      </c>
      <c r="V66" s="397">
        <f>-'5C1T_Northeast'!AS66</f>
        <v>0</v>
      </c>
      <c r="W66" s="397">
        <f>-'5C1U_AcadianaRen'!AS66</f>
        <v>0</v>
      </c>
      <c r="X66" s="397">
        <f>-'5C1V_LafRen'!AS66</f>
        <v>0</v>
      </c>
      <c r="Y66" s="397">
        <f>-'5C1W_Willow'!AS66</f>
        <v>0</v>
      </c>
      <c r="Z66" s="397">
        <f>-'5C1Y_GEOPrep'!AS66</f>
        <v>0</v>
      </c>
      <c r="AA66" s="397">
        <f>-'5C1Z_LincolnPrep'!AS66</f>
        <v>-3302</v>
      </c>
      <c r="AB66" s="397">
        <f>-'5C1AE_NobleMinds'!$AS66</f>
        <v>0</v>
      </c>
      <c r="AC66" s="397">
        <f>-'5C1AF_JCFA-Laf'!$AS66</f>
        <v>0</v>
      </c>
      <c r="AD66" s="397">
        <f>-'5C1AG_Collegiate'!$AS66</f>
        <v>0</v>
      </c>
      <c r="AE66" s="686">
        <f>-'5C1AI_Harmony'!$AS66</f>
        <v>0</v>
      </c>
      <c r="AF66" s="686">
        <f>-'5C1AJ_Athlos'!$AS66</f>
        <v>0</v>
      </c>
      <c r="AG66" s="925">
        <f>-'5C1AK_NxtGen'!$AS66</f>
        <v>0</v>
      </c>
      <c r="AH66" s="925">
        <f>-'5C1AL_RedRiver'!$AS66</f>
        <v>0</v>
      </c>
      <c r="AI66" s="1492">
        <f>-'5C1AM_Williams'!$AS66</f>
        <v>0</v>
      </c>
      <c r="AJ66" s="1492">
        <f>-'5C1AN_StLandry'!$AS66</f>
        <v>0</v>
      </c>
      <c r="AK66" s="397">
        <f>-'5C2_LAVCA'!AT66</f>
        <v>-1431</v>
      </c>
      <c r="AL66" s="397">
        <f>-'5C3_UnvView'!AT66</f>
        <v>-14026</v>
      </c>
      <c r="AM66" s="398">
        <f t="shared" si="53"/>
        <v>-18884</v>
      </c>
      <c r="AN66" s="399">
        <f t="shared" si="54"/>
        <v>2677469</v>
      </c>
      <c r="AO66" s="397"/>
      <c r="AP66" s="397"/>
      <c r="AQ66" s="397">
        <f>-'5C1A_Madison'!AX66</f>
        <v>0</v>
      </c>
      <c r="AR66" s="397">
        <f>-'5C1B_DArbonne'!AX66</f>
        <v>0</v>
      </c>
      <c r="AS66" s="397">
        <f>-'5C1C_IntlHigh'!AX66</f>
        <v>0</v>
      </c>
      <c r="AT66" s="397">
        <f>-'5C1D_NOMMA'!AX66</f>
        <v>0</v>
      </c>
      <c r="AU66" s="397">
        <f>-'5C1E_LFNO'!AX66</f>
        <v>0</v>
      </c>
      <c r="AV66" s="397">
        <f>-'5C1F_LCCharter'!AX66</f>
        <v>0</v>
      </c>
      <c r="AW66" s="397">
        <f>-'5C1G_JSClark'!AX66</f>
        <v>0</v>
      </c>
      <c r="AX66" s="397">
        <f>-'5C1H_Southwest'!AX66</f>
        <v>0</v>
      </c>
      <c r="AY66" s="397">
        <f>-'5C1I_LAKey'!AX66</f>
        <v>0</v>
      </c>
      <c r="AZ66" s="397">
        <f>-'5C1J_JCFAEast'!AX66</f>
        <v>0</v>
      </c>
      <c r="BA66" s="397">
        <f>-'5C1M_GEOMidCity'!AX66</f>
        <v>0</v>
      </c>
      <c r="BB66" s="397">
        <f>-'5C1N_Delta'!AX66</f>
        <v>0</v>
      </c>
      <c r="BC66" s="397">
        <f>-'5C1O_Impact'!AX66</f>
        <v>0</v>
      </c>
      <c r="BD66" s="397">
        <f>-'5C1Q_Advantage'!AX66</f>
        <v>0</v>
      </c>
      <c r="BE66" s="397">
        <f>-'5C1R_Iberville'!AX66</f>
        <v>0</v>
      </c>
      <c r="BF66" s="397">
        <f>-'5C1S_LCColPrep'!AX66</f>
        <v>0</v>
      </c>
      <c r="BG66" s="397">
        <f>-'5C1T_Northeast'!AX66</f>
        <v>0</v>
      </c>
      <c r="BH66" s="397">
        <f>-'5C1U_AcadianaRen'!AX66</f>
        <v>0</v>
      </c>
      <c r="BI66" s="397">
        <f>-'5C1V_LafRen'!AX66</f>
        <v>0</v>
      </c>
      <c r="BJ66" s="397">
        <f>-'5C1W_Willow'!AX66</f>
        <v>0</v>
      </c>
      <c r="BK66" s="397">
        <f>-'5C1Y_GEOPrep'!AX66</f>
        <v>0</v>
      </c>
      <c r="BL66" s="397">
        <f>-'5C1Z_LincolnPrep'!AX66</f>
        <v>-49</v>
      </c>
      <c r="BM66" s="397">
        <f>-'5C1AE_NobleMinds'!AX66</f>
        <v>0</v>
      </c>
      <c r="BN66" s="397">
        <f>-'5C1AF_JCFA-Laf'!AX66</f>
        <v>0</v>
      </c>
      <c r="BO66" s="397">
        <f>-'5C1AG_Collegiate'!AX66</f>
        <v>0</v>
      </c>
      <c r="BP66" s="686">
        <f>-'5C1AI_Harmony'!$AX66</f>
        <v>0</v>
      </c>
      <c r="BQ66" s="686">
        <f>-'5C1AJ_Athlos'!$AX66</f>
        <v>0</v>
      </c>
      <c r="BR66" s="925">
        <f>-'5C1AK_NxtGen'!$AX66</f>
        <v>0</v>
      </c>
      <c r="BS66" s="925">
        <f>-'5C1AL_RedRiver'!$AX66</f>
        <v>0</v>
      </c>
      <c r="BT66" s="1492">
        <f>-'5C1AM_Williams'!$AX66</f>
        <v>0</v>
      </c>
      <c r="BU66" s="1492">
        <f>-'5C1AN_StLandry'!$AX66</f>
        <v>0</v>
      </c>
      <c r="BV66" s="397">
        <f>-'5C2_LAVCA'!AY66</f>
        <v>8</v>
      </c>
      <c r="BW66" s="397">
        <f>-'5C3_UnvView'!AY66</f>
        <v>-47</v>
      </c>
      <c r="BX66" s="397">
        <f t="shared" si="55"/>
        <v>-88</v>
      </c>
      <c r="BY66" s="399">
        <f t="shared" si="56"/>
        <v>2677381</v>
      </c>
    </row>
    <row r="67" spans="1:77" s="31" customFormat="1" ht="15.75" customHeight="1" x14ac:dyDescent="0.2">
      <c r="A67" s="405">
        <v>61</v>
      </c>
      <c r="B67" s="406" t="s">
        <v>64</v>
      </c>
      <c r="C67" s="130">
        <f>'2_State Distrib and Adjs'!BA67</f>
        <v>1478091</v>
      </c>
      <c r="D67" s="130">
        <f>-'5A3_OJJ'!S67</f>
        <v>-531</v>
      </c>
      <c r="E67" s="130"/>
      <c r="F67" s="130">
        <f>-'5C1A_Madison'!AS67</f>
        <v>-3616</v>
      </c>
      <c r="G67" s="130">
        <f>-'5C1B_DArbonne'!AS67</f>
        <v>0</v>
      </c>
      <c r="H67" s="130">
        <f>-'5C1C_IntlHigh'!AS67</f>
        <v>0</v>
      </c>
      <c r="I67" s="130">
        <f>-'5C1D_NOMMA'!AS67</f>
        <v>0</v>
      </c>
      <c r="J67" s="130">
        <f>-'5C1E_LFNO'!AS67</f>
        <v>0</v>
      </c>
      <c r="K67" s="130">
        <f>-'5C1F_LCCharter'!AS67</f>
        <v>0</v>
      </c>
      <c r="L67" s="130">
        <f>-'5C1G_JSClark'!AS67</f>
        <v>0</v>
      </c>
      <c r="M67" s="130">
        <f>-'5C1H_Southwest'!AS67</f>
        <v>0</v>
      </c>
      <c r="N67" s="130">
        <f>-'5C1I_LAKey'!AS67</f>
        <v>-13979</v>
      </c>
      <c r="O67" s="130">
        <f>-'5C1J_JCFAEast'!AS67</f>
        <v>0</v>
      </c>
      <c r="P67" s="130">
        <f>-'5C1M_GEOMidCity'!AS67</f>
        <v>-1075</v>
      </c>
      <c r="Q67" s="130">
        <f>-'5C1N_Delta'!AS67</f>
        <v>0</v>
      </c>
      <c r="R67" s="130">
        <f>-'5C1O_Impact'!AS67</f>
        <v>0</v>
      </c>
      <c r="S67" s="130">
        <f>-'5C1Q_Advantage'!AS67</f>
        <v>3409</v>
      </c>
      <c r="T67" s="130">
        <f>-'5C1R_Iberville'!AS67</f>
        <v>-35803</v>
      </c>
      <c r="U67" s="130">
        <f>-'5C1S_LCColPrep'!AS67</f>
        <v>0</v>
      </c>
      <c r="V67" s="130">
        <f>-'5C1T_Northeast'!AS67</f>
        <v>0</v>
      </c>
      <c r="W67" s="130">
        <f>-'5C1U_AcadianaRen'!AS67</f>
        <v>0</v>
      </c>
      <c r="X67" s="130">
        <f>-'5C1V_LafRen'!AS67</f>
        <v>0</v>
      </c>
      <c r="Y67" s="130">
        <f>-'5C1W_Willow'!AS67</f>
        <v>0</v>
      </c>
      <c r="Z67" s="130">
        <f>-'5C1Y_GEOPrep'!AS67</f>
        <v>-4003</v>
      </c>
      <c r="AA67" s="130">
        <f>-'5C1Z_LincolnPrep'!AS67</f>
        <v>0</v>
      </c>
      <c r="AB67" s="130">
        <f>-'5C1AE_NobleMinds'!$AS67</f>
        <v>0</v>
      </c>
      <c r="AC67" s="130">
        <f>-'5C1AF_JCFA-Laf'!$AS67</f>
        <v>0</v>
      </c>
      <c r="AD67" s="130">
        <f>-'5C1AG_Collegiate'!$AS67</f>
        <v>-2929</v>
      </c>
      <c r="AE67" s="130">
        <f>-'5C1AI_Harmony'!$AS67</f>
        <v>0</v>
      </c>
      <c r="AF67" s="130">
        <f>-'5C1AJ_Athlos'!$AS67</f>
        <v>0</v>
      </c>
      <c r="AG67" s="130">
        <f>-'5C1AK_NxtGen'!$AS67</f>
        <v>1668</v>
      </c>
      <c r="AH67" s="130">
        <f>-'5C1AL_RedRiver'!$AS67</f>
        <v>0</v>
      </c>
      <c r="AI67" s="130">
        <f>-'5C1AM_Williams'!$AS67</f>
        <v>0</v>
      </c>
      <c r="AJ67" s="130">
        <f>-'5C1AN_StLandry'!$AS67</f>
        <v>0</v>
      </c>
      <c r="AK67" s="130">
        <f>-'5C2_LAVCA'!AT67</f>
        <v>6895</v>
      </c>
      <c r="AL67" s="130">
        <f>-'5C3_UnvView'!AT67</f>
        <v>-82800</v>
      </c>
      <c r="AM67" s="407">
        <f t="shared" si="53"/>
        <v>-132764</v>
      </c>
      <c r="AN67" s="408">
        <f t="shared" si="54"/>
        <v>1345327</v>
      </c>
      <c r="AO67" s="130"/>
      <c r="AP67" s="130"/>
      <c r="AQ67" s="130">
        <f>-'5C1A_Madison'!AX67</f>
        <v>-17</v>
      </c>
      <c r="AR67" s="130">
        <f>-'5C1B_DArbonne'!AX67</f>
        <v>0</v>
      </c>
      <c r="AS67" s="130">
        <f>-'5C1C_IntlHigh'!AX67</f>
        <v>0</v>
      </c>
      <c r="AT67" s="130">
        <f>-'5C1D_NOMMA'!AX67</f>
        <v>0</v>
      </c>
      <c r="AU67" s="130">
        <f>-'5C1E_LFNO'!AX67</f>
        <v>0</v>
      </c>
      <c r="AV67" s="130">
        <f>-'5C1F_LCCharter'!AX67</f>
        <v>0</v>
      </c>
      <c r="AW67" s="130">
        <f>-'5C1G_JSClark'!AX67</f>
        <v>0</v>
      </c>
      <c r="AX67" s="130">
        <f>-'5C1H_Southwest'!AX67</f>
        <v>0</v>
      </c>
      <c r="AY67" s="130">
        <f>-'5C1I_LAKey'!AX67</f>
        <v>-20</v>
      </c>
      <c r="AZ67" s="130">
        <f>-'5C1J_JCFAEast'!AX67</f>
        <v>0</v>
      </c>
      <c r="BA67" s="130">
        <f>-'5C1M_GEOMidCity'!AX67</f>
        <v>-1</v>
      </c>
      <c r="BB67" s="130">
        <f>-'5C1N_Delta'!AX67</f>
        <v>0</v>
      </c>
      <c r="BC67" s="130">
        <f>-'5C1O_Impact'!AX67</f>
        <v>0</v>
      </c>
      <c r="BD67" s="130">
        <f>-'5C1Q_Advantage'!AX67</f>
        <v>80</v>
      </c>
      <c r="BE67" s="130">
        <f>-'5C1R_Iberville'!AX67</f>
        <v>114</v>
      </c>
      <c r="BF67" s="130">
        <f>-'5C1S_LCColPrep'!AX67</f>
        <v>0</v>
      </c>
      <c r="BG67" s="130">
        <f>-'5C1T_Northeast'!AX67</f>
        <v>0</v>
      </c>
      <c r="BH67" s="130">
        <f>-'5C1U_AcadianaRen'!AX67</f>
        <v>0</v>
      </c>
      <c r="BI67" s="130">
        <f>-'5C1V_LafRen'!AX67</f>
        <v>0</v>
      </c>
      <c r="BJ67" s="130">
        <f>-'5C1W_Willow'!AX67</f>
        <v>0</v>
      </c>
      <c r="BK67" s="130">
        <f>-'5C1Y_GEOPrep'!AX67</f>
        <v>-31</v>
      </c>
      <c r="BL67" s="130">
        <f>-'5C1Z_LincolnPrep'!AX67</f>
        <v>0</v>
      </c>
      <c r="BM67" s="130">
        <f>-'5C1AE_NobleMinds'!AX67</f>
        <v>0</v>
      </c>
      <c r="BN67" s="130">
        <f>-'5C1AF_JCFA-Laf'!AX67</f>
        <v>0</v>
      </c>
      <c r="BO67" s="130">
        <f>-'5C1AG_Collegiate'!AX67</f>
        <v>-29</v>
      </c>
      <c r="BP67" s="130">
        <f>-'5C1AI_Harmony'!$AX67</f>
        <v>0</v>
      </c>
      <c r="BQ67" s="130">
        <f>-'5C1AJ_Athlos'!$AX67</f>
        <v>0</v>
      </c>
      <c r="BR67" s="130">
        <f>-'5C1AK_NxtGen'!$AX67</f>
        <v>0</v>
      </c>
      <c r="BS67" s="130">
        <f>-'5C1AL_RedRiver'!$AX67</f>
        <v>0</v>
      </c>
      <c r="BT67" s="130">
        <f>-'5C1AM_Williams'!$AX67</f>
        <v>0</v>
      </c>
      <c r="BU67" s="130">
        <f>-'5C1AN_StLandry'!$AX67</f>
        <v>0</v>
      </c>
      <c r="BV67" s="130">
        <f>-'5C2_LAVCA'!AY67</f>
        <v>157</v>
      </c>
      <c r="BW67" s="130">
        <f>-'5C3_UnvView'!AY67</f>
        <v>-605</v>
      </c>
      <c r="BX67" s="130">
        <f t="shared" si="55"/>
        <v>-352</v>
      </c>
      <c r="BY67" s="408">
        <f t="shared" si="56"/>
        <v>1344975</v>
      </c>
    </row>
    <row r="68" spans="1:77" s="31" customFormat="1" ht="15.75" customHeight="1" x14ac:dyDescent="0.2">
      <c r="A68" s="405">
        <v>62</v>
      </c>
      <c r="B68" s="406" t="s">
        <v>65</v>
      </c>
      <c r="C68" s="130">
        <f>'2_State Distrib and Adjs'!BA68</f>
        <v>979568</v>
      </c>
      <c r="D68" s="130">
        <f>-'5A3_OJJ'!S68</f>
        <v>-245</v>
      </c>
      <c r="E68" s="130"/>
      <c r="F68" s="130">
        <f>-'5C1A_Madison'!AS68</f>
        <v>0</v>
      </c>
      <c r="G68" s="130">
        <f>-'5C1B_DArbonne'!AS68</f>
        <v>0</v>
      </c>
      <c r="H68" s="130">
        <f>-'5C1C_IntlHigh'!AS68</f>
        <v>0</v>
      </c>
      <c r="I68" s="130">
        <f>-'5C1D_NOMMA'!AS68</f>
        <v>0</v>
      </c>
      <c r="J68" s="130">
        <f>-'5C1E_LFNO'!AS68</f>
        <v>0</v>
      </c>
      <c r="K68" s="130">
        <f>-'5C1F_LCCharter'!AS68</f>
        <v>0</v>
      </c>
      <c r="L68" s="130">
        <f>-'5C1G_JSClark'!AS68</f>
        <v>0</v>
      </c>
      <c r="M68" s="130">
        <f>-'5C1H_Southwest'!AS68</f>
        <v>0</v>
      </c>
      <c r="N68" s="130">
        <f>-'5C1I_LAKey'!AS68</f>
        <v>0</v>
      </c>
      <c r="O68" s="130">
        <f>-'5C1J_JCFAEast'!AS68</f>
        <v>0</v>
      </c>
      <c r="P68" s="130">
        <f>-'5C1M_GEOMidCity'!AS68</f>
        <v>0</v>
      </c>
      <c r="Q68" s="130">
        <f>-'5C1N_Delta'!AS68</f>
        <v>0</v>
      </c>
      <c r="R68" s="130">
        <f>-'5C1O_Impact'!AS68</f>
        <v>0</v>
      </c>
      <c r="S68" s="130">
        <f>-'5C1Q_Advantage'!AS68</f>
        <v>0</v>
      </c>
      <c r="T68" s="130">
        <f>-'5C1R_Iberville'!AS68</f>
        <v>0</v>
      </c>
      <c r="U68" s="130">
        <f>-'5C1S_LCColPrep'!AS68</f>
        <v>0</v>
      </c>
      <c r="V68" s="130">
        <f>-'5C1T_Northeast'!AS68</f>
        <v>0</v>
      </c>
      <c r="W68" s="130">
        <f>-'5C1U_AcadianaRen'!AS68</f>
        <v>0</v>
      </c>
      <c r="X68" s="130">
        <f>-'5C1V_LafRen'!AS68</f>
        <v>0</v>
      </c>
      <c r="Y68" s="130">
        <f>-'5C1W_Willow'!AS68</f>
        <v>0</v>
      </c>
      <c r="Z68" s="130">
        <f>-'5C1Y_GEOPrep'!AS68</f>
        <v>0</v>
      </c>
      <c r="AA68" s="130">
        <f>-'5C1Z_LincolnPrep'!AS68</f>
        <v>0</v>
      </c>
      <c r="AB68" s="130">
        <f>-'5C1AE_NobleMinds'!$AS68</f>
        <v>0</v>
      </c>
      <c r="AC68" s="130">
        <f>-'5C1AF_JCFA-Laf'!$AS68</f>
        <v>0</v>
      </c>
      <c r="AD68" s="130">
        <f>-'5C1AG_Collegiate'!$AS68</f>
        <v>0</v>
      </c>
      <c r="AE68" s="130">
        <f>-'5C1AI_Harmony'!$AS68</f>
        <v>0</v>
      </c>
      <c r="AF68" s="130">
        <f>-'5C1AJ_Athlos'!$AS68</f>
        <v>0</v>
      </c>
      <c r="AG68" s="130">
        <f>-'5C1AK_NxtGen'!$AS68</f>
        <v>0</v>
      </c>
      <c r="AH68" s="130">
        <f>-'5C1AL_RedRiver'!$AS68</f>
        <v>0</v>
      </c>
      <c r="AI68" s="130">
        <f>-'5C1AM_Williams'!$AS68</f>
        <v>0</v>
      </c>
      <c r="AJ68" s="130">
        <f>-'5C1AN_StLandry'!$AS68</f>
        <v>0</v>
      </c>
      <c r="AK68" s="130">
        <f>-'5C2_LAVCA'!AT68</f>
        <v>-1971</v>
      </c>
      <c r="AL68" s="130">
        <f>-'5C3_UnvView'!AT68</f>
        <v>-1169</v>
      </c>
      <c r="AM68" s="407">
        <f t="shared" si="53"/>
        <v>-3385</v>
      </c>
      <c r="AN68" s="408">
        <f t="shared" si="54"/>
        <v>976183</v>
      </c>
      <c r="AO68" s="130"/>
      <c r="AP68" s="130"/>
      <c r="AQ68" s="130">
        <f>-'5C1A_Madison'!AX68</f>
        <v>0</v>
      </c>
      <c r="AR68" s="130">
        <f>-'5C1B_DArbonne'!AX68</f>
        <v>0</v>
      </c>
      <c r="AS68" s="130">
        <f>-'5C1C_IntlHigh'!AX68</f>
        <v>0</v>
      </c>
      <c r="AT68" s="130">
        <f>-'5C1D_NOMMA'!AX68</f>
        <v>0</v>
      </c>
      <c r="AU68" s="130">
        <f>-'5C1E_LFNO'!AX68</f>
        <v>0</v>
      </c>
      <c r="AV68" s="130">
        <f>-'5C1F_LCCharter'!AX68</f>
        <v>0</v>
      </c>
      <c r="AW68" s="130">
        <f>-'5C1G_JSClark'!AX68</f>
        <v>0</v>
      </c>
      <c r="AX68" s="130">
        <f>-'5C1H_Southwest'!AX68</f>
        <v>0</v>
      </c>
      <c r="AY68" s="130">
        <f>-'5C1I_LAKey'!AX68</f>
        <v>0</v>
      </c>
      <c r="AZ68" s="130">
        <f>-'5C1J_JCFAEast'!AX68</f>
        <v>0</v>
      </c>
      <c r="BA68" s="130">
        <f>-'5C1M_GEOMidCity'!AX68</f>
        <v>0</v>
      </c>
      <c r="BB68" s="130">
        <f>-'5C1N_Delta'!AX68</f>
        <v>0</v>
      </c>
      <c r="BC68" s="130">
        <f>-'5C1O_Impact'!AX68</f>
        <v>0</v>
      </c>
      <c r="BD68" s="130">
        <f>-'5C1Q_Advantage'!AX68</f>
        <v>0</v>
      </c>
      <c r="BE68" s="130">
        <f>-'5C1R_Iberville'!AX68</f>
        <v>0</v>
      </c>
      <c r="BF68" s="130">
        <f>-'5C1S_LCColPrep'!AX68</f>
        <v>0</v>
      </c>
      <c r="BG68" s="130">
        <f>-'5C1T_Northeast'!AX68</f>
        <v>0</v>
      </c>
      <c r="BH68" s="130">
        <f>-'5C1U_AcadianaRen'!AX68</f>
        <v>0</v>
      </c>
      <c r="BI68" s="130">
        <f>-'5C1V_LafRen'!AX68</f>
        <v>0</v>
      </c>
      <c r="BJ68" s="130">
        <f>-'5C1W_Willow'!AX68</f>
        <v>0</v>
      </c>
      <c r="BK68" s="130">
        <f>-'5C1Y_GEOPrep'!AX68</f>
        <v>0</v>
      </c>
      <c r="BL68" s="130">
        <f>-'5C1Z_LincolnPrep'!AX68</f>
        <v>0</v>
      </c>
      <c r="BM68" s="130">
        <f>-'5C1AE_NobleMinds'!AX68</f>
        <v>0</v>
      </c>
      <c r="BN68" s="130">
        <f>-'5C1AF_JCFA-Laf'!AX68</f>
        <v>0</v>
      </c>
      <c r="BO68" s="130">
        <f>-'5C1AG_Collegiate'!AX68</f>
        <v>0</v>
      </c>
      <c r="BP68" s="130">
        <f>-'5C1AI_Harmony'!$AX68</f>
        <v>0</v>
      </c>
      <c r="BQ68" s="130">
        <f>-'5C1AJ_Athlos'!$AX68</f>
        <v>0</v>
      </c>
      <c r="BR68" s="130">
        <f>-'5C1AK_NxtGen'!$AX68</f>
        <v>0</v>
      </c>
      <c r="BS68" s="130">
        <f>-'5C1AL_RedRiver'!$AX68</f>
        <v>0</v>
      </c>
      <c r="BT68" s="130">
        <f>-'5C1AM_Williams'!$AX68</f>
        <v>0</v>
      </c>
      <c r="BU68" s="130">
        <f>-'5C1AN_StLandry'!$AX68</f>
        <v>0</v>
      </c>
      <c r="BV68" s="130">
        <f>-'5C2_LAVCA'!AY68</f>
        <v>-15</v>
      </c>
      <c r="BW68" s="130">
        <f>-'5C3_UnvView'!AY68</f>
        <v>18</v>
      </c>
      <c r="BX68" s="130">
        <f t="shared" si="55"/>
        <v>3</v>
      </c>
      <c r="BY68" s="408">
        <f t="shared" si="56"/>
        <v>976186</v>
      </c>
    </row>
    <row r="69" spans="1:77" s="31" customFormat="1" ht="15.75" customHeight="1" x14ac:dyDescent="0.2">
      <c r="A69" s="405">
        <v>63</v>
      </c>
      <c r="B69" s="406" t="s">
        <v>66</v>
      </c>
      <c r="C69" s="130">
        <f>'2_State Distrib and Adjs'!BA69</f>
        <v>757888</v>
      </c>
      <c r="D69" s="130">
        <f>-'5A3_OJJ'!S69</f>
        <v>-261</v>
      </c>
      <c r="E69" s="130"/>
      <c r="F69" s="130">
        <f>-'5C1A_Madison'!AS69</f>
        <v>0</v>
      </c>
      <c r="G69" s="130">
        <f>-'5C1B_DArbonne'!AS69</f>
        <v>0</v>
      </c>
      <c r="H69" s="130">
        <f>-'5C1C_IntlHigh'!AS69</f>
        <v>0</v>
      </c>
      <c r="I69" s="130">
        <f>-'5C1D_NOMMA'!AS69</f>
        <v>0</v>
      </c>
      <c r="J69" s="130">
        <f>-'5C1E_LFNO'!AS69</f>
        <v>0</v>
      </c>
      <c r="K69" s="130">
        <f>-'5C1F_LCCharter'!AS69</f>
        <v>0</v>
      </c>
      <c r="L69" s="130">
        <f>-'5C1G_JSClark'!AS69</f>
        <v>0</v>
      </c>
      <c r="M69" s="130">
        <f>-'5C1H_Southwest'!AS69</f>
        <v>0</v>
      </c>
      <c r="N69" s="130">
        <f>-'5C1I_LAKey'!AS69</f>
        <v>2937</v>
      </c>
      <c r="O69" s="130">
        <f>-'5C1J_JCFAEast'!AS69</f>
        <v>0</v>
      </c>
      <c r="P69" s="130">
        <f>-'5C1M_GEOMidCity'!AS69</f>
        <v>0</v>
      </c>
      <c r="Q69" s="130">
        <f>-'5C1N_Delta'!AS69</f>
        <v>0</v>
      </c>
      <c r="R69" s="130">
        <f>-'5C1O_Impact'!AS69</f>
        <v>0</v>
      </c>
      <c r="S69" s="130">
        <f>-'5C1Q_Advantage'!AS69</f>
        <v>-3124</v>
      </c>
      <c r="T69" s="130">
        <f>-'5C1R_Iberville'!AS69</f>
        <v>0</v>
      </c>
      <c r="U69" s="130">
        <f>-'5C1S_LCColPrep'!AS69</f>
        <v>0</v>
      </c>
      <c r="V69" s="130">
        <f>-'5C1T_Northeast'!AS69</f>
        <v>0</v>
      </c>
      <c r="W69" s="130">
        <f>-'5C1U_AcadianaRen'!AS69</f>
        <v>0</v>
      </c>
      <c r="X69" s="130">
        <f>-'5C1V_LafRen'!AS69</f>
        <v>0</v>
      </c>
      <c r="Y69" s="130">
        <f>-'5C1W_Willow'!AS69</f>
        <v>0</v>
      </c>
      <c r="Z69" s="130">
        <f>-'5C1Y_GEOPrep'!AS69</f>
        <v>0</v>
      </c>
      <c r="AA69" s="130">
        <f>-'5C1Z_LincolnPrep'!AS69</f>
        <v>0</v>
      </c>
      <c r="AB69" s="130">
        <f>-'5C1AE_NobleMinds'!$AS69</f>
        <v>0</v>
      </c>
      <c r="AC69" s="130">
        <f>-'5C1AF_JCFA-Laf'!$AS69</f>
        <v>0</v>
      </c>
      <c r="AD69" s="130">
        <f>-'5C1AG_Collegiate'!$AS69</f>
        <v>0</v>
      </c>
      <c r="AE69" s="130">
        <f>-'5C1AI_Harmony'!$AS69</f>
        <v>0</v>
      </c>
      <c r="AF69" s="130">
        <f>-'5C1AJ_Athlos'!$AS69</f>
        <v>0</v>
      </c>
      <c r="AG69" s="130">
        <f>-'5C1AK_NxtGen'!$AS69</f>
        <v>0</v>
      </c>
      <c r="AH69" s="130">
        <f>-'5C1AL_RedRiver'!$AS69</f>
        <v>0</v>
      </c>
      <c r="AI69" s="130">
        <f>-'5C1AM_Williams'!$AS69</f>
        <v>0</v>
      </c>
      <c r="AJ69" s="130">
        <f>-'5C1AN_StLandry'!$AS69</f>
        <v>0</v>
      </c>
      <c r="AK69" s="130">
        <f>-'5C2_LAVCA'!AT69</f>
        <v>4704</v>
      </c>
      <c r="AL69" s="130">
        <f>-'5C3_UnvView'!AT69</f>
        <v>-27624</v>
      </c>
      <c r="AM69" s="407">
        <f t="shared" si="53"/>
        <v>-23368</v>
      </c>
      <c r="AN69" s="408">
        <f t="shared" si="54"/>
        <v>734520</v>
      </c>
      <c r="AO69" s="130"/>
      <c r="AP69" s="130"/>
      <c r="AQ69" s="130">
        <f>-'5C1A_Madison'!AX69</f>
        <v>0</v>
      </c>
      <c r="AR69" s="130">
        <f>-'5C1B_DArbonne'!AX69</f>
        <v>0</v>
      </c>
      <c r="AS69" s="130">
        <f>-'5C1C_IntlHigh'!AX69</f>
        <v>0</v>
      </c>
      <c r="AT69" s="130">
        <f>-'5C1D_NOMMA'!AX69</f>
        <v>0</v>
      </c>
      <c r="AU69" s="130">
        <f>-'5C1E_LFNO'!AX69</f>
        <v>0</v>
      </c>
      <c r="AV69" s="130">
        <f>-'5C1F_LCCharter'!AX69</f>
        <v>0</v>
      </c>
      <c r="AW69" s="130">
        <f>-'5C1G_JSClark'!AX69</f>
        <v>0</v>
      </c>
      <c r="AX69" s="130">
        <f>-'5C1H_Southwest'!AX69</f>
        <v>0</v>
      </c>
      <c r="AY69" s="130">
        <f>-'5C1I_LAKey'!AX69</f>
        <v>60</v>
      </c>
      <c r="AZ69" s="130">
        <f>-'5C1J_JCFAEast'!AX69</f>
        <v>0</v>
      </c>
      <c r="BA69" s="130">
        <f>-'5C1M_GEOMidCity'!AX69</f>
        <v>0</v>
      </c>
      <c r="BB69" s="130">
        <f>-'5C1N_Delta'!AX69</f>
        <v>0</v>
      </c>
      <c r="BC69" s="130">
        <f>-'5C1O_Impact'!AX69</f>
        <v>0</v>
      </c>
      <c r="BD69" s="130">
        <f>-'5C1Q_Advantage'!AX69</f>
        <v>-31</v>
      </c>
      <c r="BE69" s="130">
        <f>-'5C1R_Iberville'!AX69</f>
        <v>0</v>
      </c>
      <c r="BF69" s="130">
        <f>-'5C1S_LCColPrep'!AX69</f>
        <v>0</v>
      </c>
      <c r="BG69" s="130">
        <f>-'5C1T_Northeast'!AX69</f>
        <v>0</v>
      </c>
      <c r="BH69" s="130">
        <f>-'5C1U_AcadianaRen'!AX69</f>
        <v>0</v>
      </c>
      <c r="BI69" s="130">
        <f>-'5C1V_LafRen'!AX69</f>
        <v>0</v>
      </c>
      <c r="BJ69" s="130">
        <f>-'5C1W_Willow'!AX69</f>
        <v>0</v>
      </c>
      <c r="BK69" s="130">
        <f>-'5C1Y_GEOPrep'!AX69</f>
        <v>0</v>
      </c>
      <c r="BL69" s="130">
        <f>-'5C1Z_LincolnPrep'!AX69</f>
        <v>0</v>
      </c>
      <c r="BM69" s="130">
        <f>-'5C1AE_NobleMinds'!AX69</f>
        <v>0</v>
      </c>
      <c r="BN69" s="130">
        <f>-'5C1AF_JCFA-Laf'!AX69</f>
        <v>0</v>
      </c>
      <c r="BO69" s="130">
        <f>-'5C1AG_Collegiate'!AX69</f>
        <v>0</v>
      </c>
      <c r="BP69" s="130">
        <f>-'5C1AI_Harmony'!$AX69</f>
        <v>0</v>
      </c>
      <c r="BQ69" s="130">
        <f>-'5C1AJ_Athlos'!$AX69</f>
        <v>0</v>
      </c>
      <c r="BR69" s="130">
        <f>-'5C1AK_NxtGen'!$AX69</f>
        <v>0</v>
      </c>
      <c r="BS69" s="130">
        <f>-'5C1AL_RedRiver'!$AX69</f>
        <v>0</v>
      </c>
      <c r="BT69" s="130">
        <f>-'5C1AM_Williams'!$AX69</f>
        <v>0</v>
      </c>
      <c r="BU69" s="130">
        <f>-'5C1AN_StLandry'!$AX69</f>
        <v>0</v>
      </c>
      <c r="BV69" s="130">
        <f>-'5C2_LAVCA'!AY69</f>
        <v>120</v>
      </c>
      <c r="BW69" s="130">
        <f>-'5C3_UnvView'!AY69</f>
        <v>-204</v>
      </c>
      <c r="BX69" s="130">
        <f t="shared" si="55"/>
        <v>-55</v>
      </c>
      <c r="BY69" s="408">
        <f t="shared" si="56"/>
        <v>734465</v>
      </c>
    </row>
    <row r="70" spans="1:77" s="31" customFormat="1" ht="15.75" customHeight="1" x14ac:dyDescent="0.2">
      <c r="A70" s="405">
        <v>64</v>
      </c>
      <c r="B70" s="406" t="s">
        <v>67</v>
      </c>
      <c r="C70" s="130">
        <f>'2_State Distrib and Adjs'!BA70</f>
        <v>1161781</v>
      </c>
      <c r="D70" s="130">
        <f>-'5A3_OJJ'!S70</f>
        <v>0</v>
      </c>
      <c r="E70" s="130"/>
      <c r="F70" s="130">
        <f>-'5C1A_Madison'!AS70</f>
        <v>0</v>
      </c>
      <c r="G70" s="130">
        <f>-'5C1B_DArbonne'!AS70</f>
        <v>0</v>
      </c>
      <c r="H70" s="130">
        <f>-'5C1C_IntlHigh'!AS70</f>
        <v>0</v>
      </c>
      <c r="I70" s="130">
        <f>-'5C1D_NOMMA'!AS70</f>
        <v>0</v>
      </c>
      <c r="J70" s="130">
        <f>-'5C1E_LFNO'!AS70</f>
        <v>0</v>
      </c>
      <c r="K70" s="130">
        <f>-'5C1F_LCCharter'!AS70</f>
        <v>0</v>
      </c>
      <c r="L70" s="130">
        <f>-'5C1G_JSClark'!AS70</f>
        <v>0</v>
      </c>
      <c r="M70" s="130">
        <f>-'5C1H_Southwest'!AS70</f>
        <v>0</v>
      </c>
      <c r="N70" s="130">
        <f>-'5C1I_LAKey'!AS70</f>
        <v>0</v>
      </c>
      <c r="O70" s="130">
        <f>-'5C1J_JCFAEast'!AS70</f>
        <v>0</v>
      </c>
      <c r="P70" s="130">
        <f>-'5C1M_GEOMidCity'!AS70</f>
        <v>0</v>
      </c>
      <c r="Q70" s="130">
        <f>-'5C1N_Delta'!AS70</f>
        <v>0</v>
      </c>
      <c r="R70" s="130">
        <f>-'5C1O_Impact'!AS70</f>
        <v>0</v>
      </c>
      <c r="S70" s="130">
        <f>-'5C1Q_Advantage'!AS70</f>
        <v>0</v>
      </c>
      <c r="T70" s="130">
        <f>-'5C1R_Iberville'!AS70</f>
        <v>0</v>
      </c>
      <c r="U70" s="130">
        <f>-'5C1S_LCColPrep'!AS70</f>
        <v>0</v>
      </c>
      <c r="V70" s="130">
        <f>-'5C1T_Northeast'!AS70</f>
        <v>0</v>
      </c>
      <c r="W70" s="130">
        <f>-'5C1U_AcadianaRen'!AS70</f>
        <v>0</v>
      </c>
      <c r="X70" s="130">
        <f>-'5C1V_LafRen'!AS70</f>
        <v>0</v>
      </c>
      <c r="Y70" s="130">
        <f>-'5C1W_Willow'!AS70</f>
        <v>0</v>
      </c>
      <c r="Z70" s="130">
        <f>-'5C1Y_GEOPrep'!AS70</f>
        <v>0</v>
      </c>
      <c r="AA70" s="130">
        <f>-'5C1Z_LincolnPrep'!AS70</f>
        <v>57</v>
      </c>
      <c r="AB70" s="130">
        <f>-'5C1AE_NobleMinds'!$AS70</f>
        <v>0</v>
      </c>
      <c r="AC70" s="130">
        <f>-'5C1AF_JCFA-Laf'!$AS70</f>
        <v>0</v>
      </c>
      <c r="AD70" s="130">
        <f>-'5C1AG_Collegiate'!$AS70</f>
        <v>0</v>
      </c>
      <c r="AE70" s="130">
        <f>-'5C1AI_Harmony'!$AS70</f>
        <v>0</v>
      </c>
      <c r="AF70" s="130">
        <f>-'5C1AJ_Athlos'!$AS70</f>
        <v>0</v>
      </c>
      <c r="AG70" s="130">
        <f>-'5C1AK_NxtGen'!$AS70</f>
        <v>0</v>
      </c>
      <c r="AH70" s="130">
        <f>-'5C1AL_RedRiver'!$AS70</f>
        <v>0</v>
      </c>
      <c r="AI70" s="130">
        <f>-'5C1AM_Williams'!$AS70</f>
        <v>0</v>
      </c>
      <c r="AJ70" s="130">
        <f>-'5C1AN_StLandry'!$AS70</f>
        <v>0</v>
      </c>
      <c r="AK70" s="130">
        <f>-'5C2_LAVCA'!AT70</f>
        <v>-959</v>
      </c>
      <c r="AL70" s="130">
        <f>-'5C3_UnvView'!AT70</f>
        <v>-551</v>
      </c>
      <c r="AM70" s="407">
        <f t="shared" si="53"/>
        <v>-1453</v>
      </c>
      <c r="AN70" s="408">
        <f t="shared" si="54"/>
        <v>1160328</v>
      </c>
      <c r="AO70" s="130"/>
      <c r="AP70" s="130"/>
      <c r="AQ70" s="130">
        <f>-'5C1A_Madison'!AX70</f>
        <v>0</v>
      </c>
      <c r="AR70" s="130">
        <f>-'5C1B_DArbonne'!AX70</f>
        <v>0</v>
      </c>
      <c r="AS70" s="130">
        <f>-'5C1C_IntlHigh'!AX70</f>
        <v>0</v>
      </c>
      <c r="AT70" s="130">
        <f>-'5C1D_NOMMA'!AX70</f>
        <v>0</v>
      </c>
      <c r="AU70" s="130">
        <f>-'5C1E_LFNO'!AX70</f>
        <v>0</v>
      </c>
      <c r="AV70" s="130">
        <f>-'5C1F_LCCharter'!AX70</f>
        <v>0</v>
      </c>
      <c r="AW70" s="130">
        <f>-'5C1G_JSClark'!AX70</f>
        <v>0</v>
      </c>
      <c r="AX70" s="130">
        <f>-'5C1H_Southwest'!AX70</f>
        <v>0</v>
      </c>
      <c r="AY70" s="130">
        <f>-'5C1I_LAKey'!AX70</f>
        <v>0</v>
      </c>
      <c r="AZ70" s="130">
        <f>-'5C1J_JCFAEast'!AX70</f>
        <v>0</v>
      </c>
      <c r="BA70" s="130">
        <f>-'5C1M_GEOMidCity'!AX70</f>
        <v>0</v>
      </c>
      <c r="BB70" s="130">
        <f>-'5C1N_Delta'!AX70</f>
        <v>0</v>
      </c>
      <c r="BC70" s="130">
        <f>-'5C1O_Impact'!AX70</f>
        <v>0</v>
      </c>
      <c r="BD70" s="130">
        <f>-'5C1Q_Advantage'!AX70</f>
        <v>0</v>
      </c>
      <c r="BE70" s="130">
        <f>-'5C1R_Iberville'!AX70</f>
        <v>0</v>
      </c>
      <c r="BF70" s="130">
        <f>-'5C1S_LCColPrep'!AX70</f>
        <v>0</v>
      </c>
      <c r="BG70" s="130">
        <f>-'5C1T_Northeast'!AX70</f>
        <v>0</v>
      </c>
      <c r="BH70" s="130">
        <f>-'5C1U_AcadianaRen'!AX70</f>
        <v>0</v>
      </c>
      <c r="BI70" s="130">
        <f>-'5C1V_LafRen'!AX70</f>
        <v>0</v>
      </c>
      <c r="BJ70" s="130">
        <f>-'5C1W_Willow'!AX70</f>
        <v>0</v>
      </c>
      <c r="BK70" s="130">
        <f>-'5C1Y_GEOPrep'!AX70</f>
        <v>0</v>
      </c>
      <c r="BL70" s="130">
        <f>-'5C1Z_LincolnPrep'!AX70</f>
        <v>9</v>
      </c>
      <c r="BM70" s="130">
        <f>-'5C1AE_NobleMinds'!AX70</f>
        <v>0</v>
      </c>
      <c r="BN70" s="130">
        <f>-'5C1AF_JCFA-Laf'!AX70</f>
        <v>0</v>
      </c>
      <c r="BO70" s="130">
        <f>-'5C1AG_Collegiate'!AX70</f>
        <v>0</v>
      </c>
      <c r="BP70" s="130">
        <f>-'5C1AI_Harmony'!$AX70</f>
        <v>0</v>
      </c>
      <c r="BQ70" s="130">
        <f>-'5C1AJ_Athlos'!$AX70</f>
        <v>0</v>
      </c>
      <c r="BR70" s="130">
        <f>-'5C1AK_NxtGen'!$AX70</f>
        <v>0</v>
      </c>
      <c r="BS70" s="130">
        <f>-'5C1AL_RedRiver'!$AX70</f>
        <v>0</v>
      </c>
      <c r="BT70" s="130">
        <f>-'5C1AM_Williams'!$AX70</f>
        <v>0</v>
      </c>
      <c r="BU70" s="130">
        <f>-'5C1AN_StLandry'!$AX70</f>
        <v>0</v>
      </c>
      <c r="BV70" s="130">
        <f>-'5C2_LAVCA'!AY70</f>
        <v>11</v>
      </c>
      <c r="BW70" s="130">
        <f>-'5C3_UnvView'!AY70</f>
        <v>7</v>
      </c>
      <c r="BX70" s="130">
        <f t="shared" si="55"/>
        <v>27</v>
      </c>
      <c r="BY70" s="408">
        <f t="shared" si="56"/>
        <v>1160355</v>
      </c>
    </row>
    <row r="71" spans="1:77" s="31" customFormat="1" ht="15.75" customHeight="1" x14ac:dyDescent="0.2">
      <c r="A71" s="395">
        <v>65</v>
      </c>
      <c r="B71" s="396" t="s">
        <v>68</v>
      </c>
      <c r="C71" s="397">
        <f>'2_State Distrib and Adjs'!BA71</f>
        <v>4100243</v>
      </c>
      <c r="D71" s="397">
        <f>-'5A3_OJJ'!S71</f>
        <v>-188</v>
      </c>
      <c r="E71" s="397"/>
      <c r="F71" s="397">
        <f>-'5C1A_Madison'!AS71</f>
        <v>0</v>
      </c>
      <c r="G71" s="397">
        <f>-'5C1B_DArbonne'!AS71</f>
        <v>0</v>
      </c>
      <c r="H71" s="397">
        <f>-'5C1C_IntlHigh'!AS71</f>
        <v>0</v>
      </c>
      <c r="I71" s="397">
        <f>-'5C1D_NOMMA'!AS71</f>
        <v>0</v>
      </c>
      <c r="J71" s="397">
        <f>-'5C1E_LFNO'!AS71</f>
        <v>0</v>
      </c>
      <c r="K71" s="397">
        <f>-'5C1F_LCCharter'!AS71</f>
        <v>0</v>
      </c>
      <c r="L71" s="397">
        <f>-'5C1G_JSClark'!AS71</f>
        <v>0</v>
      </c>
      <c r="M71" s="397">
        <f>-'5C1H_Southwest'!AS71</f>
        <v>0</v>
      </c>
      <c r="N71" s="397">
        <f>-'5C1I_LAKey'!AS71</f>
        <v>0</v>
      </c>
      <c r="O71" s="397">
        <f>-'5C1J_JCFAEast'!AS71</f>
        <v>0</v>
      </c>
      <c r="P71" s="397">
        <f>-'5C1M_GEOMidCity'!AS71</f>
        <v>0</v>
      </c>
      <c r="Q71" s="397">
        <f>-'5C1N_Delta'!AS71</f>
        <v>0</v>
      </c>
      <c r="R71" s="397">
        <f>-'5C1O_Impact'!AS71</f>
        <v>0</v>
      </c>
      <c r="S71" s="397">
        <f>-'5C1Q_Advantage'!AS71</f>
        <v>0</v>
      </c>
      <c r="T71" s="397">
        <f>-'5C1R_Iberville'!AS71</f>
        <v>0</v>
      </c>
      <c r="U71" s="397">
        <f>-'5C1S_LCColPrep'!AS71</f>
        <v>0</v>
      </c>
      <c r="V71" s="397">
        <f>-'5C1T_Northeast'!AS71</f>
        <v>0</v>
      </c>
      <c r="W71" s="397">
        <f>-'5C1U_AcadianaRen'!AS71</f>
        <v>0</v>
      </c>
      <c r="X71" s="397">
        <f>-'5C1V_LafRen'!AS71</f>
        <v>0</v>
      </c>
      <c r="Y71" s="397">
        <f>-'5C1W_Willow'!AS71</f>
        <v>0</v>
      </c>
      <c r="Z71" s="397">
        <f>-'5C1Y_GEOPrep'!AS71</f>
        <v>0</v>
      </c>
      <c r="AA71" s="397">
        <f>-'5C1Z_LincolnPrep'!AS71</f>
        <v>-3602</v>
      </c>
      <c r="AB71" s="397">
        <f>-'5C1AE_NobleMinds'!$AS71</f>
        <v>0</v>
      </c>
      <c r="AC71" s="397">
        <f>-'5C1AF_JCFA-Laf'!$AS71</f>
        <v>0</v>
      </c>
      <c r="AD71" s="397">
        <f>-'5C1AG_Collegiate'!$AS71</f>
        <v>0</v>
      </c>
      <c r="AE71" s="686">
        <f>-'5C1AI_Harmony'!$AS71</f>
        <v>0</v>
      </c>
      <c r="AF71" s="686">
        <f>-'5C1AJ_Athlos'!$AS71</f>
        <v>0</v>
      </c>
      <c r="AG71" s="925">
        <f>-'5C1AK_NxtGen'!$AS71</f>
        <v>0</v>
      </c>
      <c r="AH71" s="925">
        <f>-'5C1AL_RedRiver'!$AS71</f>
        <v>0</v>
      </c>
      <c r="AI71" s="1492">
        <f>-'5C1AM_Williams'!$AS71</f>
        <v>0</v>
      </c>
      <c r="AJ71" s="1492">
        <f>-'5C1AN_StLandry'!$AS71</f>
        <v>0</v>
      </c>
      <c r="AK71" s="397">
        <f>-'5C2_LAVCA'!AT71</f>
        <v>-8190</v>
      </c>
      <c r="AL71" s="397">
        <f>-'5C3_UnvView'!AT71</f>
        <v>-18742</v>
      </c>
      <c r="AM71" s="398">
        <f t="shared" ref="AM71:AM75" si="57">SUM(D71:AL71)</f>
        <v>-30722</v>
      </c>
      <c r="AN71" s="399">
        <f t="shared" ref="AN71:AN75" si="58">C71+AM71</f>
        <v>4069521</v>
      </c>
      <c r="AO71" s="397"/>
      <c r="AP71" s="397"/>
      <c r="AQ71" s="397">
        <f>-'5C1A_Madison'!AX71</f>
        <v>0</v>
      </c>
      <c r="AR71" s="397">
        <f>-'5C1B_DArbonne'!AX71</f>
        <v>0</v>
      </c>
      <c r="AS71" s="397">
        <f>-'5C1C_IntlHigh'!AX71</f>
        <v>0</v>
      </c>
      <c r="AT71" s="397">
        <f>-'5C1D_NOMMA'!AX71</f>
        <v>0</v>
      </c>
      <c r="AU71" s="397">
        <f>-'5C1E_LFNO'!AX71</f>
        <v>0</v>
      </c>
      <c r="AV71" s="397">
        <f>-'5C1F_LCCharter'!AX71</f>
        <v>0</v>
      </c>
      <c r="AW71" s="397">
        <f>-'5C1G_JSClark'!AX71</f>
        <v>0</v>
      </c>
      <c r="AX71" s="397">
        <f>-'5C1H_Southwest'!AX71</f>
        <v>0</v>
      </c>
      <c r="AY71" s="397">
        <f>-'5C1I_LAKey'!AX71</f>
        <v>0</v>
      </c>
      <c r="AZ71" s="397">
        <f>-'5C1J_JCFAEast'!AX71</f>
        <v>0</v>
      </c>
      <c r="BA71" s="397">
        <f>-'5C1M_GEOMidCity'!AX71</f>
        <v>0</v>
      </c>
      <c r="BB71" s="397">
        <f>-'5C1N_Delta'!AX71</f>
        <v>0</v>
      </c>
      <c r="BC71" s="397">
        <f>-'5C1O_Impact'!AX71</f>
        <v>0</v>
      </c>
      <c r="BD71" s="397">
        <f>-'5C1Q_Advantage'!AX71</f>
        <v>0</v>
      </c>
      <c r="BE71" s="397">
        <f>-'5C1R_Iberville'!AX71</f>
        <v>0</v>
      </c>
      <c r="BF71" s="397">
        <f>-'5C1S_LCColPrep'!AX71</f>
        <v>0</v>
      </c>
      <c r="BG71" s="397">
        <f>-'5C1T_Northeast'!AX71</f>
        <v>0</v>
      </c>
      <c r="BH71" s="397">
        <f>-'5C1U_AcadianaRen'!AX71</f>
        <v>0</v>
      </c>
      <c r="BI71" s="397">
        <f>-'5C1V_LafRen'!AX71</f>
        <v>0</v>
      </c>
      <c r="BJ71" s="397">
        <f>-'5C1W_Willow'!AX71</f>
        <v>0</v>
      </c>
      <c r="BK71" s="397">
        <f>-'5C1Y_GEOPrep'!AX71</f>
        <v>0</v>
      </c>
      <c r="BL71" s="397">
        <f>-'5C1Z_LincolnPrep'!AX71</f>
        <v>-36</v>
      </c>
      <c r="BM71" s="397">
        <f>-'5C1AE_NobleMinds'!AX71</f>
        <v>0</v>
      </c>
      <c r="BN71" s="397">
        <f>-'5C1AF_JCFA-Laf'!AX71</f>
        <v>0</v>
      </c>
      <c r="BO71" s="397">
        <f>-'5C1AG_Collegiate'!AX71</f>
        <v>0</v>
      </c>
      <c r="BP71" s="686">
        <f>-'5C1AI_Harmony'!$AX71</f>
        <v>0</v>
      </c>
      <c r="BQ71" s="686">
        <f>-'5C1AJ_Athlos'!$AX71</f>
        <v>0</v>
      </c>
      <c r="BR71" s="925">
        <f>-'5C1AK_NxtGen'!$AX71</f>
        <v>0</v>
      </c>
      <c r="BS71" s="925">
        <f>-'5C1AL_RedRiver'!$AX71</f>
        <v>0</v>
      </c>
      <c r="BT71" s="1492">
        <f>-'5C1AM_Williams'!$AX71</f>
        <v>0</v>
      </c>
      <c r="BU71" s="1492">
        <f>-'5C1AN_StLandry'!$AX71</f>
        <v>0</v>
      </c>
      <c r="BV71" s="397">
        <f>-'5C2_LAVCA'!AY71</f>
        <v>-62</v>
      </c>
      <c r="BW71" s="397">
        <f>-'5C3_UnvView'!AY71</f>
        <v>-171</v>
      </c>
      <c r="BX71" s="397">
        <f t="shared" ref="BX71:BX75" si="59">SUM(AP71:BW71)</f>
        <v>-269</v>
      </c>
      <c r="BY71" s="399">
        <f t="shared" si="56"/>
        <v>4069252</v>
      </c>
    </row>
    <row r="72" spans="1:77" s="31" customFormat="1" ht="15.75" customHeight="1" x14ac:dyDescent="0.2">
      <c r="A72" s="405">
        <v>66</v>
      </c>
      <c r="B72" s="406" t="s">
        <v>69</v>
      </c>
      <c r="C72" s="130">
        <f>'2_State Distrib and Adjs'!BA72</f>
        <v>1087223</v>
      </c>
      <c r="D72" s="130">
        <f>-'5A3_OJJ'!S72</f>
        <v>0</v>
      </c>
      <c r="E72" s="130"/>
      <c r="F72" s="130">
        <f>-'5C1A_Madison'!AS72</f>
        <v>0</v>
      </c>
      <c r="G72" s="130">
        <f>-'5C1B_DArbonne'!AS72</f>
        <v>0</v>
      </c>
      <c r="H72" s="130">
        <f>-'5C1C_IntlHigh'!AS72</f>
        <v>0</v>
      </c>
      <c r="I72" s="130">
        <f>-'5C1D_NOMMA'!AS72</f>
        <v>0</v>
      </c>
      <c r="J72" s="130">
        <f>-'5C1E_LFNO'!AS72</f>
        <v>0</v>
      </c>
      <c r="K72" s="130">
        <f>-'5C1F_LCCharter'!AS72</f>
        <v>0</v>
      </c>
      <c r="L72" s="130">
        <f>-'5C1G_JSClark'!AS72</f>
        <v>0</v>
      </c>
      <c r="M72" s="130">
        <f>-'5C1H_Southwest'!AS72</f>
        <v>0</v>
      </c>
      <c r="N72" s="130">
        <f>-'5C1I_LAKey'!AS72</f>
        <v>0</v>
      </c>
      <c r="O72" s="130">
        <f>-'5C1J_JCFAEast'!AS72</f>
        <v>0</v>
      </c>
      <c r="P72" s="130">
        <f>-'5C1M_GEOMidCity'!AS72</f>
        <v>0</v>
      </c>
      <c r="Q72" s="130">
        <f>-'5C1N_Delta'!AS72</f>
        <v>0</v>
      </c>
      <c r="R72" s="130">
        <f>-'5C1O_Impact'!AS72</f>
        <v>0</v>
      </c>
      <c r="S72" s="130">
        <f>-'5C1Q_Advantage'!AS72</f>
        <v>0</v>
      </c>
      <c r="T72" s="130">
        <f>-'5C1R_Iberville'!AS72</f>
        <v>0</v>
      </c>
      <c r="U72" s="130">
        <f>-'5C1S_LCColPrep'!AS72</f>
        <v>0</v>
      </c>
      <c r="V72" s="130">
        <f>-'5C1T_Northeast'!AS72</f>
        <v>0</v>
      </c>
      <c r="W72" s="130">
        <f>-'5C1U_AcadianaRen'!AS72</f>
        <v>0</v>
      </c>
      <c r="X72" s="130">
        <f>-'5C1V_LafRen'!AS72</f>
        <v>0</v>
      </c>
      <c r="Y72" s="130">
        <f>-'5C1W_Willow'!AS72</f>
        <v>0</v>
      </c>
      <c r="Z72" s="130">
        <f>-'5C1Y_GEOPrep'!AS72</f>
        <v>0</v>
      </c>
      <c r="AA72" s="130">
        <f>-'5C1Z_LincolnPrep'!AS72</f>
        <v>0</v>
      </c>
      <c r="AB72" s="130">
        <f>-'5C1AE_NobleMinds'!$AS72</f>
        <v>0</v>
      </c>
      <c r="AC72" s="130">
        <f>-'5C1AF_JCFA-Laf'!$AS72</f>
        <v>0</v>
      </c>
      <c r="AD72" s="130">
        <f>-'5C1AG_Collegiate'!$AS72</f>
        <v>0</v>
      </c>
      <c r="AE72" s="130">
        <f>-'5C1AI_Harmony'!$AS72</f>
        <v>0</v>
      </c>
      <c r="AF72" s="130">
        <f>-'5C1AJ_Athlos'!$AS72</f>
        <v>0</v>
      </c>
      <c r="AG72" s="130">
        <f>-'5C1AK_NxtGen'!$AS72</f>
        <v>0</v>
      </c>
      <c r="AH72" s="130">
        <f>-'5C1AL_RedRiver'!$AS72</f>
        <v>0</v>
      </c>
      <c r="AI72" s="130">
        <f>-'5C1AM_Williams'!$AS72</f>
        <v>0</v>
      </c>
      <c r="AJ72" s="130">
        <f>-'5C1AN_StLandry'!$AS72</f>
        <v>0</v>
      </c>
      <c r="AK72" s="130">
        <f>-'5C2_LAVCA'!AT72</f>
        <v>-994</v>
      </c>
      <c r="AL72" s="130">
        <f>-'5C3_UnvView'!AT72</f>
        <v>-25925</v>
      </c>
      <c r="AM72" s="407">
        <f t="shared" si="57"/>
        <v>-26919</v>
      </c>
      <c r="AN72" s="408">
        <f t="shared" si="58"/>
        <v>1060304</v>
      </c>
      <c r="AO72" s="130"/>
      <c r="AP72" s="130"/>
      <c r="AQ72" s="130">
        <f>-'5C1A_Madison'!AX72</f>
        <v>0</v>
      </c>
      <c r="AR72" s="130">
        <f>-'5C1B_DArbonne'!AX72</f>
        <v>0</v>
      </c>
      <c r="AS72" s="130">
        <f>-'5C1C_IntlHigh'!AX72</f>
        <v>0</v>
      </c>
      <c r="AT72" s="130">
        <f>-'5C1D_NOMMA'!AX72</f>
        <v>0</v>
      </c>
      <c r="AU72" s="130">
        <f>-'5C1E_LFNO'!AX72</f>
        <v>0</v>
      </c>
      <c r="AV72" s="130">
        <f>-'5C1F_LCCharter'!AX72</f>
        <v>0</v>
      </c>
      <c r="AW72" s="130">
        <f>-'5C1G_JSClark'!AX72</f>
        <v>0</v>
      </c>
      <c r="AX72" s="130">
        <f>-'5C1H_Southwest'!AX72</f>
        <v>0</v>
      </c>
      <c r="AY72" s="130">
        <f>-'5C1I_LAKey'!AX72</f>
        <v>0</v>
      </c>
      <c r="AZ72" s="130">
        <f>-'5C1J_JCFAEast'!AX72</f>
        <v>0</v>
      </c>
      <c r="BA72" s="130">
        <f>-'5C1M_GEOMidCity'!AX72</f>
        <v>0</v>
      </c>
      <c r="BB72" s="130">
        <f>-'5C1N_Delta'!AX72</f>
        <v>0</v>
      </c>
      <c r="BC72" s="130">
        <f>-'5C1O_Impact'!AX72</f>
        <v>0</v>
      </c>
      <c r="BD72" s="130">
        <f>-'5C1Q_Advantage'!AX72</f>
        <v>0</v>
      </c>
      <c r="BE72" s="130">
        <f>-'5C1R_Iberville'!AX72</f>
        <v>0</v>
      </c>
      <c r="BF72" s="130">
        <f>-'5C1S_LCColPrep'!AX72</f>
        <v>0</v>
      </c>
      <c r="BG72" s="130">
        <f>-'5C1T_Northeast'!AX72</f>
        <v>0</v>
      </c>
      <c r="BH72" s="130">
        <f>-'5C1U_AcadianaRen'!AX72</f>
        <v>0</v>
      </c>
      <c r="BI72" s="130">
        <f>-'5C1V_LafRen'!AX72</f>
        <v>0</v>
      </c>
      <c r="BJ72" s="130">
        <f>-'5C1W_Willow'!AX72</f>
        <v>0</v>
      </c>
      <c r="BK72" s="130">
        <f>-'5C1Y_GEOPrep'!AX72</f>
        <v>0</v>
      </c>
      <c r="BL72" s="130">
        <f>-'5C1Z_LincolnPrep'!AX72</f>
        <v>0</v>
      </c>
      <c r="BM72" s="130">
        <f>-'5C1AE_NobleMinds'!AX72</f>
        <v>0</v>
      </c>
      <c r="BN72" s="130">
        <f>-'5C1AF_JCFA-Laf'!AX72</f>
        <v>0</v>
      </c>
      <c r="BO72" s="130">
        <f>-'5C1AG_Collegiate'!AX72</f>
        <v>0</v>
      </c>
      <c r="BP72" s="130">
        <f>-'5C1AI_Harmony'!$AX72</f>
        <v>0</v>
      </c>
      <c r="BQ72" s="130">
        <f>-'5C1AJ_Athlos'!$AX72</f>
        <v>0</v>
      </c>
      <c r="BR72" s="130">
        <f>-'5C1AK_NxtGen'!$AX72</f>
        <v>0</v>
      </c>
      <c r="BS72" s="130">
        <f>-'5C1AL_RedRiver'!$AX72</f>
        <v>0</v>
      </c>
      <c r="BT72" s="130">
        <f>-'5C1AM_Williams'!$AX72</f>
        <v>0</v>
      </c>
      <c r="BU72" s="130">
        <f>-'5C1AN_StLandry'!$AX72</f>
        <v>0</v>
      </c>
      <c r="BV72" s="130">
        <f>-'5C2_LAVCA'!AY72</f>
        <v>35</v>
      </c>
      <c r="BW72" s="130">
        <f>-'5C3_UnvView'!AY72</f>
        <v>-181</v>
      </c>
      <c r="BX72" s="130">
        <f t="shared" si="59"/>
        <v>-146</v>
      </c>
      <c r="BY72" s="408">
        <f t="shared" si="56"/>
        <v>1060158</v>
      </c>
    </row>
    <row r="73" spans="1:77" s="31" customFormat="1" ht="15.75" customHeight="1" x14ac:dyDescent="0.2">
      <c r="A73" s="405">
        <v>67</v>
      </c>
      <c r="B73" s="406" t="s">
        <v>3</v>
      </c>
      <c r="C73" s="130">
        <f>'2_State Distrib and Adjs'!BA73</f>
        <v>2814009</v>
      </c>
      <c r="D73" s="130">
        <f>-'5A3_OJJ'!S73</f>
        <v>0</v>
      </c>
      <c r="E73" s="130"/>
      <c r="F73" s="130">
        <f>-'5C1A_Madison'!AS73</f>
        <v>-3902</v>
      </c>
      <c r="G73" s="130">
        <f>-'5C1B_DArbonne'!AS73</f>
        <v>0</v>
      </c>
      <c r="H73" s="130">
        <f>-'5C1C_IntlHigh'!AS73</f>
        <v>0</v>
      </c>
      <c r="I73" s="130">
        <f>-'5C1D_NOMMA'!AS73</f>
        <v>0</v>
      </c>
      <c r="J73" s="130">
        <f>-'5C1E_LFNO'!AS73</f>
        <v>0</v>
      </c>
      <c r="K73" s="130">
        <f>-'5C1F_LCCharter'!AS73</f>
        <v>0</v>
      </c>
      <c r="L73" s="130">
        <f>-'5C1G_JSClark'!AS73</f>
        <v>0</v>
      </c>
      <c r="M73" s="130">
        <f>-'5C1H_Southwest'!AS73</f>
        <v>0</v>
      </c>
      <c r="N73" s="130">
        <f>-'5C1I_LAKey'!AS73</f>
        <v>-12564</v>
      </c>
      <c r="O73" s="130">
        <f>-'5C1J_JCFAEast'!AS73</f>
        <v>0</v>
      </c>
      <c r="P73" s="130">
        <f>-'5C1M_GEOMidCity'!AS73</f>
        <v>-2719</v>
      </c>
      <c r="Q73" s="130">
        <f>-'5C1N_Delta'!AS73</f>
        <v>0</v>
      </c>
      <c r="R73" s="130">
        <f>-'5C1O_Impact'!AS73</f>
        <v>-4156</v>
      </c>
      <c r="S73" s="130">
        <f>-'5C1Q_Advantage'!AS73</f>
        <v>-661</v>
      </c>
      <c r="T73" s="130">
        <f>-'5C1R_Iberville'!AS73</f>
        <v>0</v>
      </c>
      <c r="U73" s="130">
        <f>-'5C1S_LCColPrep'!AS73</f>
        <v>0</v>
      </c>
      <c r="V73" s="130">
        <f>-'5C1T_Northeast'!AS73</f>
        <v>0</v>
      </c>
      <c r="W73" s="130">
        <f>-'5C1U_AcadianaRen'!AS73</f>
        <v>0</v>
      </c>
      <c r="X73" s="130">
        <f>-'5C1V_LafRen'!AS73</f>
        <v>0</v>
      </c>
      <c r="Y73" s="130">
        <f>-'5C1W_Willow'!AS73</f>
        <v>0</v>
      </c>
      <c r="Z73" s="130">
        <f>-'5C1Y_GEOPrep'!AS73</f>
        <v>-7476</v>
      </c>
      <c r="AA73" s="130">
        <f>-'5C1Z_LincolnPrep'!AS73</f>
        <v>0</v>
      </c>
      <c r="AB73" s="130">
        <f>-'5C1AE_NobleMinds'!$AS73</f>
        <v>0</v>
      </c>
      <c r="AC73" s="130">
        <f>-'5C1AF_JCFA-Laf'!$AS73</f>
        <v>0</v>
      </c>
      <c r="AD73" s="130">
        <f>-'5C1AG_Collegiate'!$AS73</f>
        <v>0</v>
      </c>
      <c r="AE73" s="130">
        <f>-'5C1AI_Harmony'!$AS73</f>
        <v>0</v>
      </c>
      <c r="AF73" s="130">
        <f>-'5C1AJ_Athlos'!$AS73</f>
        <v>0</v>
      </c>
      <c r="AG73" s="130">
        <f>-'5C1AK_NxtGen'!$AS73</f>
        <v>-555</v>
      </c>
      <c r="AH73" s="130">
        <f>-'5C1AL_RedRiver'!$AS73</f>
        <v>0</v>
      </c>
      <c r="AI73" s="130">
        <f>-'5C1AM_Williams'!$AS73</f>
        <v>0</v>
      </c>
      <c r="AJ73" s="130">
        <f>-'5C1AN_StLandry'!$AS73</f>
        <v>0</v>
      </c>
      <c r="AK73" s="130">
        <f>-'5C2_LAVCA'!AT73</f>
        <v>-4194</v>
      </c>
      <c r="AL73" s="130">
        <f>-'5C3_UnvView'!AT73</f>
        <v>-45424</v>
      </c>
      <c r="AM73" s="407">
        <f t="shared" si="57"/>
        <v>-81651</v>
      </c>
      <c r="AN73" s="408">
        <f t="shared" si="58"/>
        <v>2732358</v>
      </c>
      <c r="AO73" s="130"/>
      <c r="AP73" s="130"/>
      <c r="AQ73" s="130">
        <f>-'5C1A_Madison'!AX73</f>
        <v>-21</v>
      </c>
      <c r="AR73" s="130">
        <f>-'5C1B_DArbonne'!AX73</f>
        <v>0</v>
      </c>
      <c r="AS73" s="130">
        <f>-'5C1C_IntlHigh'!AX73</f>
        <v>0</v>
      </c>
      <c r="AT73" s="130">
        <f>-'5C1D_NOMMA'!AX73</f>
        <v>0</v>
      </c>
      <c r="AU73" s="130">
        <f>-'5C1E_LFNO'!AX73</f>
        <v>0</v>
      </c>
      <c r="AV73" s="130">
        <f>-'5C1F_LCCharter'!AX73</f>
        <v>0</v>
      </c>
      <c r="AW73" s="130">
        <f>-'5C1G_JSClark'!AX73</f>
        <v>0</v>
      </c>
      <c r="AX73" s="130">
        <f>-'5C1H_Southwest'!AX73</f>
        <v>0</v>
      </c>
      <c r="AY73" s="130">
        <f>-'5C1I_LAKey'!AX73</f>
        <v>-91</v>
      </c>
      <c r="AZ73" s="130">
        <f>-'5C1J_JCFAEast'!AX73</f>
        <v>0</v>
      </c>
      <c r="BA73" s="130">
        <f>-'5C1M_GEOMidCity'!AX73</f>
        <v>-27</v>
      </c>
      <c r="BB73" s="130">
        <f>-'5C1N_Delta'!AX73</f>
        <v>0</v>
      </c>
      <c r="BC73" s="130">
        <f>-'5C1O_Impact'!AX73</f>
        <v>-14</v>
      </c>
      <c r="BD73" s="130">
        <f>-'5C1Q_Advantage'!AX73</f>
        <v>65</v>
      </c>
      <c r="BE73" s="130">
        <f>-'5C1R_Iberville'!AX73</f>
        <v>0</v>
      </c>
      <c r="BF73" s="130">
        <f>-'5C1S_LCColPrep'!AX73</f>
        <v>0</v>
      </c>
      <c r="BG73" s="130">
        <f>-'5C1T_Northeast'!AX73</f>
        <v>0</v>
      </c>
      <c r="BH73" s="130">
        <f>-'5C1U_AcadianaRen'!AX73</f>
        <v>0</v>
      </c>
      <c r="BI73" s="130">
        <f>-'5C1V_LafRen'!AX73</f>
        <v>0</v>
      </c>
      <c r="BJ73" s="130">
        <f>-'5C1W_Willow'!AX73</f>
        <v>0</v>
      </c>
      <c r="BK73" s="130">
        <f>-'5C1Y_GEOPrep'!AX73</f>
        <v>-75</v>
      </c>
      <c r="BL73" s="130">
        <f>-'5C1Z_LincolnPrep'!AX73</f>
        <v>0</v>
      </c>
      <c r="BM73" s="130">
        <f>-'5C1AE_NobleMinds'!AX73</f>
        <v>0</v>
      </c>
      <c r="BN73" s="130">
        <f>-'5C1AF_JCFA-Laf'!AX73</f>
        <v>0</v>
      </c>
      <c r="BO73" s="130">
        <f>-'5C1AG_Collegiate'!AX73</f>
        <v>0</v>
      </c>
      <c r="BP73" s="130">
        <f>-'5C1AI_Harmony'!$AX73</f>
        <v>0</v>
      </c>
      <c r="BQ73" s="130">
        <f>-'5C1AJ_Athlos'!$AX73</f>
        <v>0</v>
      </c>
      <c r="BR73" s="130">
        <f>-'5C1AK_NxtGen'!$AX73</f>
        <v>-14</v>
      </c>
      <c r="BS73" s="130">
        <f>-'5C1AL_RedRiver'!$AX73</f>
        <v>0</v>
      </c>
      <c r="BT73" s="130">
        <f>-'5C1AM_Williams'!$AX73</f>
        <v>0</v>
      </c>
      <c r="BU73" s="130">
        <f>-'5C1AN_StLandry'!$AX73</f>
        <v>0</v>
      </c>
      <c r="BV73" s="130">
        <f>-'5C2_LAVCA'!AY73</f>
        <v>-2</v>
      </c>
      <c r="BW73" s="130">
        <f>-'5C3_UnvView'!AY73</f>
        <v>-330</v>
      </c>
      <c r="BX73" s="130">
        <f t="shared" si="59"/>
        <v>-509</v>
      </c>
      <c r="BY73" s="408">
        <f t="shared" si="56"/>
        <v>2731849</v>
      </c>
    </row>
    <row r="74" spans="1:77" s="31" customFormat="1" ht="15.75" customHeight="1" x14ac:dyDescent="0.2">
      <c r="A74" s="405">
        <v>68</v>
      </c>
      <c r="B74" s="406" t="s">
        <v>2</v>
      </c>
      <c r="C74" s="130">
        <f>'2_State Distrib and Adjs'!BA74</f>
        <v>450312</v>
      </c>
      <c r="D74" s="130">
        <f>-'5A3_OJJ'!S74</f>
        <v>-96</v>
      </c>
      <c r="E74" s="130"/>
      <c r="F74" s="130">
        <f>-'5C1A_Madison'!AS74</f>
        <v>-9691</v>
      </c>
      <c r="G74" s="130">
        <f>-'5C1B_DArbonne'!AS74</f>
        <v>0</v>
      </c>
      <c r="H74" s="130">
        <f>-'5C1C_IntlHigh'!AS74</f>
        <v>0</v>
      </c>
      <c r="I74" s="130">
        <f>-'5C1D_NOMMA'!AS74</f>
        <v>0</v>
      </c>
      <c r="J74" s="130">
        <f>-'5C1E_LFNO'!AS74</f>
        <v>0</v>
      </c>
      <c r="K74" s="130">
        <f>-'5C1F_LCCharter'!AS74</f>
        <v>0</v>
      </c>
      <c r="L74" s="130">
        <f>-'5C1G_JSClark'!AS74</f>
        <v>0</v>
      </c>
      <c r="M74" s="130">
        <f>-'5C1H_Southwest'!AS74</f>
        <v>0</v>
      </c>
      <c r="N74" s="130">
        <f>-'5C1I_LAKey'!AS74</f>
        <v>-11250</v>
      </c>
      <c r="O74" s="130">
        <f>-'5C1J_JCFAEast'!AS74</f>
        <v>0</v>
      </c>
      <c r="P74" s="130">
        <f>-'5C1M_GEOMidCity'!AS74</f>
        <v>-6499</v>
      </c>
      <c r="Q74" s="130">
        <f>-'5C1N_Delta'!AS74</f>
        <v>0</v>
      </c>
      <c r="R74" s="130">
        <f>-'5C1O_Impact'!AS74</f>
        <v>-147758</v>
      </c>
      <c r="S74" s="130">
        <f>-'5C1Q_Advantage'!AS74</f>
        <v>-105437</v>
      </c>
      <c r="T74" s="130">
        <f>-'5C1R_Iberville'!AS74</f>
        <v>0</v>
      </c>
      <c r="U74" s="130">
        <f>-'5C1S_LCColPrep'!AS74</f>
        <v>0</v>
      </c>
      <c r="V74" s="130">
        <f>-'5C1T_Northeast'!AS74</f>
        <v>0</v>
      </c>
      <c r="W74" s="130">
        <f>-'5C1U_AcadianaRen'!AS74</f>
        <v>0</v>
      </c>
      <c r="X74" s="130">
        <f>-'5C1V_LafRen'!AS74</f>
        <v>0</v>
      </c>
      <c r="Y74" s="130">
        <f>-'5C1W_Willow'!AS74</f>
        <v>0</v>
      </c>
      <c r="Z74" s="130">
        <f>-'5C1Y_GEOPrep'!AS74</f>
        <v>-17530</v>
      </c>
      <c r="AA74" s="130">
        <f>-'5C1Z_LincolnPrep'!AS74</f>
        <v>0</v>
      </c>
      <c r="AB74" s="130">
        <f>-'5C1AE_NobleMinds'!$AS74</f>
        <v>0</v>
      </c>
      <c r="AC74" s="130">
        <f>-'5C1AF_JCFA-Laf'!$AS74</f>
        <v>0</v>
      </c>
      <c r="AD74" s="130">
        <f>-'5C1AG_Collegiate'!$AS74</f>
        <v>-19981</v>
      </c>
      <c r="AE74" s="130">
        <f>-'5C1AI_Harmony'!$AS74</f>
        <v>0</v>
      </c>
      <c r="AF74" s="130">
        <f>-'5C1AJ_Athlos'!$AS74</f>
        <v>0</v>
      </c>
      <c r="AG74" s="130">
        <f>-'5C1AK_NxtGen'!$AS74</f>
        <v>-2676</v>
      </c>
      <c r="AH74" s="130">
        <f>-'5C1AL_RedRiver'!$AS74</f>
        <v>0</v>
      </c>
      <c r="AI74" s="130">
        <f>-'5C1AM_Williams'!$AS74</f>
        <v>0</v>
      </c>
      <c r="AJ74" s="130">
        <f>-'5C1AN_StLandry'!$AS74</f>
        <v>0</v>
      </c>
      <c r="AK74" s="130">
        <f>-'5C2_LAVCA'!AT74</f>
        <v>-6317</v>
      </c>
      <c r="AL74" s="130">
        <f>-'5C3_UnvView'!AT74</f>
        <v>-26440</v>
      </c>
      <c r="AM74" s="407">
        <f t="shared" si="57"/>
        <v>-353675</v>
      </c>
      <c r="AN74" s="408">
        <f t="shared" si="58"/>
        <v>96637</v>
      </c>
      <c r="AO74" s="130"/>
      <c r="AP74" s="130"/>
      <c r="AQ74" s="130">
        <f>-'5C1A_Madison'!AX74</f>
        <v>-63</v>
      </c>
      <c r="AR74" s="130">
        <f>-'5C1B_DArbonne'!AX74</f>
        <v>0</v>
      </c>
      <c r="AS74" s="130">
        <f>-'5C1C_IntlHigh'!AX74</f>
        <v>0</v>
      </c>
      <c r="AT74" s="130">
        <f>-'5C1D_NOMMA'!AX74</f>
        <v>0</v>
      </c>
      <c r="AU74" s="130">
        <f>-'5C1E_LFNO'!AX74</f>
        <v>0</v>
      </c>
      <c r="AV74" s="130">
        <f>-'5C1F_LCCharter'!AX74</f>
        <v>0</v>
      </c>
      <c r="AW74" s="130">
        <f>-'5C1G_JSClark'!AX74</f>
        <v>0</v>
      </c>
      <c r="AX74" s="130">
        <f>-'5C1H_Southwest'!AX74</f>
        <v>0</v>
      </c>
      <c r="AY74" s="130">
        <f>-'5C1I_LAKey'!AX74</f>
        <v>-59</v>
      </c>
      <c r="AZ74" s="130">
        <f>-'5C1J_JCFAEast'!AX74</f>
        <v>0</v>
      </c>
      <c r="BA74" s="130">
        <f>-'5C1M_GEOMidCity'!AX74</f>
        <v>-62</v>
      </c>
      <c r="BB74" s="130">
        <f>-'5C1N_Delta'!AX74</f>
        <v>0</v>
      </c>
      <c r="BC74" s="130">
        <f>-'5C1O_Impact'!AX74</f>
        <v>-1010</v>
      </c>
      <c r="BD74" s="130">
        <f>-'5C1Q_Advantage'!AX74</f>
        <v>-272</v>
      </c>
      <c r="BE74" s="130">
        <f>-'5C1R_Iberville'!AX74</f>
        <v>0</v>
      </c>
      <c r="BF74" s="130">
        <f>-'5C1S_LCColPrep'!AX74</f>
        <v>0</v>
      </c>
      <c r="BG74" s="130">
        <f>-'5C1T_Northeast'!AX74</f>
        <v>0</v>
      </c>
      <c r="BH74" s="130">
        <f>-'5C1U_AcadianaRen'!AX74</f>
        <v>0</v>
      </c>
      <c r="BI74" s="130">
        <f>-'5C1V_LafRen'!AX74</f>
        <v>0</v>
      </c>
      <c r="BJ74" s="130">
        <f>-'5C1W_Willow'!AX74</f>
        <v>0</v>
      </c>
      <c r="BK74" s="130">
        <f>-'5C1Y_GEOPrep'!AX74</f>
        <v>-150</v>
      </c>
      <c r="BL74" s="130">
        <f>-'5C1Z_LincolnPrep'!AX74</f>
        <v>0</v>
      </c>
      <c r="BM74" s="130">
        <f>-'5C1AE_NobleMinds'!AX74</f>
        <v>0</v>
      </c>
      <c r="BN74" s="130">
        <f>-'5C1AF_JCFA-Laf'!AX74</f>
        <v>0</v>
      </c>
      <c r="BO74" s="130">
        <f>-'5C1AG_Collegiate'!AX74</f>
        <v>-181</v>
      </c>
      <c r="BP74" s="130">
        <f>-'5C1AI_Harmony'!$AX74</f>
        <v>0</v>
      </c>
      <c r="BQ74" s="130">
        <f>-'5C1AJ_Athlos'!$AX74</f>
        <v>0</v>
      </c>
      <c r="BR74" s="130">
        <f>-'5C1AK_NxtGen'!$AX74</f>
        <v>-98</v>
      </c>
      <c r="BS74" s="130">
        <f>-'5C1AL_RedRiver'!$AX74</f>
        <v>0</v>
      </c>
      <c r="BT74" s="130">
        <f>-'5C1AM_Williams'!$AX74</f>
        <v>0</v>
      </c>
      <c r="BU74" s="130">
        <f>-'5C1AN_StLandry'!$AX74</f>
        <v>0</v>
      </c>
      <c r="BV74" s="130">
        <f>-'5C2_LAVCA'!AY74</f>
        <v>-54</v>
      </c>
      <c r="BW74" s="130">
        <f>-'5C3_UnvView'!AY74</f>
        <v>-239</v>
      </c>
      <c r="BX74" s="130">
        <f t="shared" si="59"/>
        <v>-2188</v>
      </c>
      <c r="BY74" s="408">
        <f t="shared" si="56"/>
        <v>94449</v>
      </c>
    </row>
    <row r="75" spans="1:77" s="31" customFormat="1" ht="15.75" customHeight="1" x14ac:dyDescent="0.2">
      <c r="A75" s="409">
        <v>69</v>
      </c>
      <c r="B75" s="410" t="s">
        <v>91</v>
      </c>
      <c r="C75" s="411">
        <f>'2_State Distrib and Adjs'!BA75</f>
        <v>2816279</v>
      </c>
      <c r="D75" s="411">
        <f>-'5A3_OJJ'!S75</f>
        <v>0</v>
      </c>
      <c r="E75" s="411"/>
      <c r="F75" s="411">
        <f>-'5C1A_Madison'!AS75</f>
        <v>-5372</v>
      </c>
      <c r="G75" s="411">
        <f>-'5C1B_DArbonne'!AS75</f>
        <v>0</v>
      </c>
      <c r="H75" s="411">
        <f>-'5C1C_IntlHigh'!AS75</f>
        <v>0</v>
      </c>
      <c r="I75" s="411">
        <f>-'5C1D_NOMMA'!AS75</f>
        <v>0</v>
      </c>
      <c r="J75" s="411">
        <f>-'5C1E_LFNO'!AS75</f>
        <v>0</v>
      </c>
      <c r="K75" s="411">
        <f>-'5C1F_LCCharter'!AS75</f>
        <v>0</v>
      </c>
      <c r="L75" s="411">
        <f>-'5C1G_JSClark'!AS75</f>
        <v>0</v>
      </c>
      <c r="M75" s="411">
        <f>-'5C1H_Southwest'!AS75</f>
        <v>0</v>
      </c>
      <c r="N75" s="411">
        <f>-'5C1I_LAKey'!AS75</f>
        <v>-8950</v>
      </c>
      <c r="O75" s="411">
        <f>-'5C1J_JCFAEast'!AS75</f>
        <v>0</v>
      </c>
      <c r="P75" s="411">
        <f>-'5C1M_GEOMidCity'!AS75</f>
        <v>-4324</v>
      </c>
      <c r="Q75" s="411">
        <f>-'5C1N_Delta'!AS75</f>
        <v>0</v>
      </c>
      <c r="R75" s="411">
        <f>-'5C1O_Impact'!AS75</f>
        <v>-1146</v>
      </c>
      <c r="S75" s="411">
        <f>-'5C1Q_Advantage'!AS75</f>
        <v>-9723</v>
      </c>
      <c r="T75" s="411">
        <f>-'5C1R_Iberville'!AS75</f>
        <v>-5728</v>
      </c>
      <c r="U75" s="411">
        <f>-'5C1S_LCColPrep'!AS75</f>
        <v>0</v>
      </c>
      <c r="V75" s="411">
        <f>-'5C1T_Northeast'!AS75</f>
        <v>0</v>
      </c>
      <c r="W75" s="411">
        <f>-'5C1U_AcadianaRen'!AS75</f>
        <v>0</v>
      </c>
      <c r="X75" s="411">
        <f>-'5C1V_LafRen'!AS75</f>
        <v>0</v>
      </c>
      <c r="Y75" s="411">
        <f>-'5C1W_Willow'!AS75</f>
        <v>0</v>
      </c>
      <c r="Z75" s="411">
        <f>-'5C1Y_GEOPrep'!AS75</f>
        <v>-7632</v>
      </c>
      <c r="AA75" s="411">
        <f>-'5C1Z_LincolnPrep'!AS75</f>
        <v>0</v>
      </c>
      <c r="AB75" s="411">
        <f>-'5C1AE_NobleMinds'!$AS75</f>
        <v>0</v>
      </c>
      <c r="AC75" s="411">
        <f>-'5C1AF_JCFA-Laf'!$AS75</f>
        <v>0</v>
      </c>
      <c r="AD75" s="411">
        <f>-'5C1AG_Collegiate'!$AS75</f>
        <v>-2864</v>
      </c>
      <c r="AE75" s="411">
        <f>-'5C1AI_Harmony'!$AS75</f>
        <v>0</v>
      </c>
      <c r="AF75" s="411">
        <f>-'5C1AJ_Athlos'!$AS75</f>
        <v>0</v>
      </c>
      <c r="AG75" s="411">
        <f>-'5C1AK_NxtGen'!$AS75</f>
        <v>-2291</v>
      </c>
      <c r="AH75" s="411">
        <f>-'5C1AL_RedRiver'!$AS75</f>
        <v>0</v>
      </c>
      <c r="AI75" s="1230">
        <f>-'5C1AM_Williams'!$AS75</f>
        <v>0</v>
      </c>
      <c r="AJ75" s="1230">
        <f>-'5C1AN_StLandry'!$AS75</f>
        <v>0</v>
      </c>
      <c r="AK75" s="411">
        <f>-'5C2_LAVCA'!AT75</f>
        <v>813</v>
      </c>
      <c r="AL75" s="411">
        <f>-'5C3_UnvView'!AT75</f>
        <v>-25981</v>
      </c>
      <c r="AM75" s="412">
        <f t="shared" si="57"/>
        <v>-73198</v>
      </c>
      <c r="AN75" s="413">
        <f t="shared" si="58"/>
        <v>2743081</v>
      </c>
      <c r="AO75" s="411"/>
      <c r="AP75" s="411"/>
      <c r="AQ75" s="411">
        <f>-'5C1A_Madison'!AX75</f>
        <v>-38</v>
      </c>
      <c r="AR75" s="411">
        <f>-'5C1B_DArbonne'!AX75</f>
        <v>0</v>
      </c>
      <c r="AS75" s="411">
        <f>-'5C1C_IntlHigh'!AX75</f>
        <v>0</v>
      </c>
      <c r="AT75" s="411">
        <f>-'5C1D_NOMMA'!AX75</f>
        <v>0</v>
      </c>
      <c r="AU75" s="411">
        <f>-'5C1E_LFNO'!AX75</f>
        <v>0</v>
      </c>
      <c r="AV75" s="411">
        <f>-'5C1F_LCCharter'!AX75</f>
        <v>0</v>
      </c>
      <c r="AW75" s="411">
        <f>-'5C1G_JSClark'!AX75</f>
        <v>0</v>
      </c>
      <c r="AX75" s="411">
        <f>-'5C1H_Southwest'!AX75</f>
        <v>0</v>
      </c>
      <c r="AY75" s="411">
        <f>-'5C1I_LAKey'!AX75</f>
        <v>-37</v>
      </c>
      <c r="AZ75" s="411">
        <f>-'5C1J_JCFAEast'!AX75</f>
        <v>0</v>
      </c>
      <c r="BA75" s="411">
        <f>-'5C1M_GEOMidCity'!AX75</f>
        <v>-36</v>
      </c>
      <c r="BB75" s="411">
        <f>-'5C1N_Delta'!AX75</f>
        <v>0</v>
      </c>
      <c r="BC75" s="411">
        <f>-'5C1O_Impact'!AX75</f>
        <v>-11</v>
      </c>
      <c r="BD75" s="411">
        <f>-'5C1Q_Advantage'!AX75</f>
        <v>-66</v>
      </c>
      <c r="BE75" s="411">
        <f>-'5C1R_Iberville'!AX75</f>
        <v>-57</v>
      </c>
      <c r="BF75" s="411">
        <f>-'5C1S_LCColPrep'!AX75</f>
        <v>0</v>
      </c>
      <c r="BG75" s="411">
        <f>-'5C1T_Northeast'!AX75</f>
        <v>0</v>
      </c>
      <c r="BH75" s="411">
        <f>-'5C1U_AcadianaRen'!AX75</f>
        <v>0</v>
      </c>
      <c r="BI75" s="411">
        <f>-'5C1V_LafRen'!AX75</f>
        <v>0</v>
      </c>
      <c r="BJ75" s="411">
        <f>-'5C1W_Willow'!AX75</f>
        <v>0</v>
      </c>
      <c r="BK75" s="411">
        <f>-'5C1Y_GEOPrep'!AX75</f>
        <v>-66</v>
      </c>
      <c r="BL75" s="411">
        <f>-'5C1Z_LincolnPrep'!AX75</f>
        <v>0</v>
      </c>
      <c r="BM75" s="411">
        <f>-'5C1AE_NobleMinds'!AX75</f>
        <v>0</v>
      </c>
      <c r="BN75" s="411">
        <f>-'5C1AF_JCFA-Laf'!AX75</f>
        <v>0</v>
      </c>
      <c r="BO75" s="411">
        <f>-'5C1AG_Collegiate'!AX75</f>
        <v>-29</v>
      </c>
      <c r="BP75" s="411">
        <f>-'5C1AI_Harmony'!$AX75</f>
        <v>0</v>
      </c>
      <c r="BQ75" s="411">
        <f>-'5C1AJ_Athlos'!$AX75</f>
        <v>0</v>
      </c>
      <c r="BR75" s="411">
        <f>-'5C1AK_NxtGen'!$AX75</f>
        <v>-23</v>
      </c>
      <c r="BS75" s="411">
        <f>-'5C1AL_RedRiver'!$AX75</f>
        <v>0</v>
      </c>
      <c r="BT75" s="1230">
        <f>-'5C1AM_Williams'!$AX75</f>
        <v>0</v>
      </c>
      <c r="BU75" s="1230">
        <f>-'5C1AN_StLandry'!$AX75</f>
        <v>0</v>
      </c>
      <c r="BV75" s="411">
        <f>-'5C2_LAVCA'!AY75</f>
        <v>30</v>
      </c>
      <c r="BW75" s="411">
        <f>-'5C3_UnvView'!AY75</f>
        <v>-210</v>
      </c>
      <c r="BX75" s="411">
        <f t="shared" si="59"/>
        <v>-543</v>
      </c>
      <c r="BY75" s="413">
        <f t="shared" si="56"/>
        <v>2742538</v>
      </c>
    </row>
    <row r="76" spans="1:77" s="101" customFormat="1" ht="15.75" customHeight="1" thickBot="1" x14ac:dyDescent="0.25">
      <c r="A76" s="504"/>
      <c r="B76" s="505" t="s">
        <v>70</v>
      </c>
      <c r="C76" s="1281">
        <f t="shared" ref="C76:BY76" si="60">SUM(C7:C75)</f>
        <v>290926614</v>
      </c>
      <c r="D76" s="1281">
        <f>SUM(D7:D75)</f>
        <v>-51669</v>
      </c>
      <c r="E76" s="1281">
        <f t="shared" si="60"/>
        <v>-1616483</v>
      </c>
      <c r="F76" s="1281">
        <f t="shared" si="60"/>
        <v>-320900</v>
      </c>
      <c r="G76" s="1281">
        <f t="shared" si="60"/>
        <v>-523750</v>
      </c>
      <c r="H76" s="1281">
        <f t="shared" si="60"/>
        <v>-224940</v>
      </c>
      <c r="I76" s="1281">
        <f t="shared" si="60"/>
        <v>-534074</v>
      </c>
      <c r="J76" s="1281">
        <f t="shared" si="60"/>
        <v>-617612</v>
      </c>
      <c r="K76" s="1281">
        <f t="shared" si="60"/>
        <v>-673128</v>
      </c>
      <c r="L76" s="1281">
        <f t="shared" si="60"/>
        <v>-98665</v>
      </c>
      <c r="M76" s="1281">
        <f t="shared" si="60"/>
        <v>-411573</v>
      </c>
      <c r="N76" s="1281">
        <f t="shared" si="60"/>
        <v>-325576</v>
      </c>
      <c r="O76" s="1281">
        <f t="shared" si="60"/>
        <v>-64929</v>
      </c>
      <c r="P76" s="1281">
        <f t="shared" si="60"/>
        <v>-488151</v>
      </c>
      <c r="Q76" s="1281">
        <f t="shared" si="60"/>
        <v>-206845</v>
      </c>
      <c r="R76" s="1281">
        <f>SUM(R7:R75)</f>
        <v>-200109</v>
      </c>
      <c r="S76" s="1281">
        <f t="shared" ref="S76:AJ76" si="61">SUM(S7:S75)</f>
        <v>-297161</v>
      </c>
      <c r="T76" s="1281">
        <f t="shared" si="61"/>
        <v>-439533</v>
      </c>
      <c r="U76" s="1281">
        <f t="shared" si="61"/>
        <v>-398818</v>
      </c>
      <c r="V76" s="1281">
        <f t="shared" si="61"/>
        <v>-86318</v>
      </c>
      <c r="W76" s="1281">
        <f t="shared" si="61"/>
        <v>-1114811</v>
      </c>
      <c r="X76" s="1281">
        <f t="shared" si="61"/>
        <v>-690191</v>
      </c>
      <c r="Y76" s="1281">
        <f t="shared" si="61"/>
        <v>-389528</v>
      </c>
      <c r="Z76" s="1281">
        <f t="shared" si="61"/>
        <v>-504017</v>
      </c>
      <c r="AA76" s="1281">
        <f t="shared" si="61"/>
        <v>-478178</v>
      </c>
      <c r="AB76" s="1281">
        <f t="shared" si="61"/>
        <v>-108956</v>
      </c>
      <c r="AC76" s="1281">
        <f t="shared" si="61"/>
        <v>-31530</v>
      </c>
      <c r="AD76" s="1281">
        <f t="shared" si="61"/>
        <v>-251361</v>
      </c>
      <c r="AE76" s="1281">
        <f t="shared" si="61"/>
        <v>-165471</v>
      </c>
      <c r="AF76" s="1281">
        <f t="shared" si="61"/>
        <v>-682679</v>
      </c>
      <c r="AG76" s="1281">
        <f t="shared" si="61"/>
        <v>-192636</v>
      </c>
      <c r="AH76" s="1281">
        <f t="shared" si="61"/>
        <v>-6379</v>
      </c>
      <c r="AI76" s="1281">
        <f t="shared" si="61"/>
        <v>-1922</v>
      </c>
      <c r="AJ76" s="1281">
        <f t="shared" si="61"/>
        <v>-55698</v>
      </c>
      <c r="AK76" s="1281">
        <f>SUM(AK7:AK75)</f>
        <v>-963244</v>
      </c>
      <c r="AL76" s="1281">
        <f>SUM(AL7:AL75)</f>
        <v>-2050181</v>
      </c>
      <c r="AM76" s="1282">
        <f t="shared" si="60"/>
        <v>-15267016</v>
      </c>
      <c r="AN76" s="1283">
        <f>SUM(AN7:AN75)</f>
        <v>275659598</v>
      </c>
      <c r="AO76" s="1281">
        <f t="shared" si="60"/>
        <v>5393</v>
      </c>
      <c r="AP76" s="1281">
        <f t="shared" si="60"/>
        <v>771</v>
      </c>
      <c r="AQ76" s="1281">
        <f t="shared" si="60"/>
        <v>606</v>
      </c>
      <c r="AR76" s="1281">
        <f t="shared" si="60"/>
        <v>-1631</v>
      </c>
      <c r="AS76" s="1281">
        <f t="shared" si="60"/>
        <v>-510</v>
      </c>
      <c r="AT76" s="1281">
        <f t="shared" si="60"/>
        <v>-38</v>
      </c>
      <c r="AU76" s="1281">
        <f t="shared" si="60"/>
        <v>-1265</v>
      </c>
      <c r="AV76" s="1281">
        <f t="shared" si="60"/>
        <v>-1326</v>
      </c>
      <c r="AW76" s="1281">
        <f t="shared" si="60"/>
        <v>-311</v>
      </c>
      <c r="AX76" s="1281">
        <f t="shared" si="60"/>
        <v>-1949</v>
      </c>
      <c r="AY76" s="1281">
        <f t="shared" si="60"/>
        <v>-583</v>
      </c>
      <c r="AZ76" s="1281">
        <f t="shared" si="60"/>
        <v>337</v>
      </c>
      <c r="BA76" s="1281">
        <f t="shared" si="60"/>
        <v>-518</v>
      </c>
      <c r="BB76" s="1281">
        <f t="shared" si="60"/>
        <v>-688</v>
      </c>
      <c r="BC76" s="1281">
        <f t="shared" si="60"/>
        <v>-32</v>
      </c>
      <c r="BD76" s="1281">
        <f t="shared" si="60"/>
        <v>-506</v>
      </c>
      <c r="BE76" s="1281">
        <f t="shared" si="60"/>
        <v>-571</v>
      </c>
      <c r="BF76" s="1281">
        <f t="shared" si="60"/>
        <v>-680</v>
      </c>
      <c r="BG76" s="1281">
        <f t="shared" si="60"/>
        <v>-197</v>
      </c>
      <c r="BH76" s="1281">
        <f t="shared" si="60"/>
        <v>-4722</v>
      </c>
      <c r="BI76" s="1281">
        <f t="shared" si="60"/>
        <v>-2371</v>
      </c>
      <c r="BJ76" s="1281">
        <f t="shared" si="60"/>
        <v>-966</v>
      </c>
      <c r="BK76" s="1281">
        <f t="shared" si="60"/>
        <v>-450</v>
      </c>
      <c r="BL76" s="1281">
        <f t="shared" si="60"/>
        <v>-2291</v>
      </c>
      <c r="BM76" s="1281">
        <f t="shared" si="60"/>
        <v>-542</v>
      </c>
      <c r="BN76" s="1281">
        <f t="shared" si="60"/>
        <v>-3</v>
      </c>
      <c r="BO76" s="1281">
        <f t="shared" si="60"/>
        <v>494</v>
      </c>
      <c r="BP76" s="1281">
        <f t="shared" si="60"/>
        <v>-1549</v>
      </c>
      <c r="BQ76" s="1281">
        <f t="shared" si="60"/>
        <v>-253</v>
      </c>
      <c r="BR76" s="1281">
        <f t="shared" si="60"/>
        <v>-1940</v>
      </c>
      <c r="BS76" s="1281">
        <f t="shared" si="60"/>
        <v>487</v>
      </c>
      <c r="BT76" s="1281">
        <f t="shared" si="60"/>
        <v>928</v>
      </c>
      <c r="BU76" s="1281">
        <f t="shared" si="60"/>
        <v>180</v>
      </c>
      <c r="BV76" s="1281">
        <f>SUM(BV7:BV75)</f>
        <v>-1737</v>
      </c>
      <c r="BW76" s="1281">
        <f>SUM(BW7:BW75)</f>
        <v>-6266</v>
      </c>
      <c r="BX76" s="1281">
        <f>SUM(BX7:BX75)</f>
        <v>-30092</v>
      </c>
      <c r="BY76" s="1283">
        <f t="shared" si="60"/>
        <v>275634899</v>
      </c>
    </row>
    <row r="77" spans="1:77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BY1:BY2"/>
    <mergeCell ref="C1:C2"/>
    <mergeCell ref="BL1:BR1"/>
    <mergeCell ref="A1:B2"/>
    <mergeCell ref="BX1:BX2"/>
    <mergeCell ref="AN1:AN2"/>
    <mergeCell ref="R1:Y1"/>
    <mergeCell ref="J1:Q1"/>
    <mergeCell ref="D1:I1"/>
    <mergeCell ref="AO1:AO2"/>
    <mergeCell ref="Z1:AG1"/>
    <mergeCell ref="AH1:AM1"/>
    <mergeCell ref="AP1:AU1"/>
    <mergeCell ref="AV1:BC1"/>
    <mergeCell ref="BD1:BK1"/>
    <mergeCell ref="BS1:BW1"/>
  </mergeCells>
  <printOptions horizontalCentered="1"/>
  <pageMargins left="0.3" right="0.3" top="0.85" bottom="0.5" header="0.3" footer="0.25"/>
  <pageSetup paperSize="5" firstPageNumber="13" fitToWidth="0" fitToHeight="0" orientation="portrait" r:id="rId2"/>
  <headerFooter>
    <oddHeader>&amp;L&amp;"Arial,Bold"&amp;18&amp;K000000Table 2A-2: FY2021-22 Budget Letter
MFP Monthly Transfer Amount March 2022</oddHeader>
    <oddFooter>&amp;R&amp;P</oddFooter>
  </headerFooter>
  <colBreaks count="9" manualBreakCount="9">
    <brk id="9" max="75" man="1"/>
    <brk id="17" max="75" man="1"/>
    <brk id="25" max="75" man="1"/>
    <brk id="33" max="75" man="1"/>
    <brk id="40" max="75" man="1"/>
    <brk id="47" max="1048575" man="1"/>
    <brk id="55" max="1048575" man="1"/>
    <brk id="63" max="1048575" man="1"/>
    <brk id="70" max="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128</vt:i4>
      </vt:variant>
    </vt:vector>
  </HeadingPairs>
  <TitlesOfParts>
    <vt:vector size="195" baseType="lpstr">
      <vt:lpstr>Leg Type 2 Res Summary</vt:lpstr>
      <vt:lpstr>New Type 2 Res Summary</vt:lpstr>
      <vt:lpstr>LEA Summary</vt:lpstr>
      <vt:lpstr>Changes</vt:lpstr>
      <vt:lpstr>Detail State Summary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5A2A_NewVision</vt:lpstr>
      <vt:lpstr>5A2B_Glencoe</vt:lpstr>
      <vt:lpstr>5A2C_ISL</vt:lpstr>
      <vt:lpstr>5A2D_Avoyelles</vt:lpstr>
      <vt:lpstr>5A2E_Delhi</vt:lpstr>
      <vt:lpstr>5A2F_BelleChasse</vt:lpstr>
      <vt:lpstr>5A2H_MAX</vt:lpstr>
      <vt:lpstr>5A3_OJJ</vt:lpstr>
      <vt:lpstr>5A4_NOCCA</vt:lpstr>
      <vt:lpstr>5A5_LSMSA</vt:lpstr>
      <vt:lpstr>5A6_Thrive</vt:lpstr>
      <vt:lpstr>5B2_RSD LA</vt:lpstr>
      <vt:lpstr>5C1_NewType 2</vt:lpstr>
      <vt:lpstr>5C1A_Madison</vt:lpstr>
      <vt:lpstr>5C1B_DArbonne</vt:lpstr>
      <vt:lpstr>5C1C_IntlHigh</vt:lpstr>
      <vt:lpstr>5C1D_NOMMA</vt:lpstr>
      <vt:lpstr>5C1E_LFNO</vt:lpstr>
      <vt:lpstr>5C1F_LCCharter</vt:lpstr>
      <vt:lpstr>5C1G_JSClark</vt:lpstr>
      <vt:lpstr>5C1H_Southwest</vt:lpstr>
      <vt:lpstr>5C1I_LAKey</vt:lpstr>
      <vt:lpstr>5C1J_JCFAEast</vt:lpstr>
      <vt:lpstr>5C1M_GEOMidCity</vt:lpstr>
      <vt:lpstr>5C1N_Delta</vt:lpstr>
      <vt:lpstr>5C1O_Impact</vt:lpstr>
      <vt:lpstr>5C1Q_Advantage</vt:lpstr>
      <vt:lpstr>5C1R_Iberville</vt:lpstr>
      <vt:lpstr>5C1S_LCColPrep</vt:lpstr>
      <vt:lpstr>5C1T_Northeast</vt:lpstr>
      <vt:lpstr>5C1U_AcadianaRen</vt:lpstr>
      <vt:lpstr>5C1V_LafRen</vt:lpstr>
      <vt:lpstr>5C1W_Willow</vt:lpstr>
      <vt:lpstr>5C1Y_GEOPrep</vt:lpstr>
      <vt:lpstr>5C1Z_LincolnPrep</vt:lpstr>
      <vt:lpstr>5C1AE_NobleMinds</vt:lpstr>
      <vt:lpstr>5C1AF_JCFA-Laf</vt:lpstr>
      <vt:lpstr>5C1AG_Collegiate</vt:lpstr>
      <vt:lpstr>5C1AI_Harmony</vt:lpstr>
      <vt:lpstr>5C1AJ_Athlos</vt:lpstr>
      <vt:lpstr>5C1AK_NxtGen</vt:lpstr>
      <vt:lpstr>5C1AL_RedRiver</vt:lpstr>
      <vt:lpstr>5C1AM_Williams</vt:lpstr>
      <vt:lpstr>5C1AN_StLandry</vt:lpstr>
      <vt:lpstr>5C2_LAVCA</vt:lpstr>
      <vt:lpstr>5C3_UnvView</vt:lpstr>
      <vt:lpstr>6_Local Deduct Calc</vt:lpstr>
      <vt:lpstr>7_Local Revenue</vt:lpstr>
      <vt:lpstr>8_2.1.21 SIS</vt:lpstr>
      <vt:lpstr>8A_2.1.21 RSD Op &amp; 5s</vt:lpstr>
      <vt:lpstr>9_Per Pupil Summary</vt:lpstr>
      <vt:lpstr>LEA Pay Raise</vt:lpstr>
      <vt:lpstr>Per Pupil_Weighted Funding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'5A2A_NewVision'!Print_Area</vt:lpstr>
      <vt:lpstr>'5A2B_Glencoe'!Print_Area</vt:lpstr>
      <vt:lpstr>'5A2C_ISL'!Print_Area</vt:lpstr>
      <vt:lpstr>'5A2D_Avoyelles'!Print_Area</vt:lpstr>
      <vt:lpstr>'5A2E_Delhi'!Print_Area</vt:lpstr>
      <vt:lpstr>'5A2F_BelleChasse'!Print_Area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'5C1_NewType 2'!Print_Area</vt:lpstr>
      <vt:lpstr>'5C1A_Madison'!Print_Area</vt:lpstr>
      <vt:lpstr>'5C1AE_NobleMinds'!Print_Area</vt:lpstr>
      <vt:lpstr>'5C1AF_JCFA-Laf'!Print_Area</vt:lpstr>
      <vt:lpstr>'5C1AG_Collegiate'!Print_Area</vt:lpstr>
      <vt:lpstr>'5C1AI_Harmony'!Print_Area</vt:lpstr>
      <vt:lpstr>'5C1AJ_Athlos'!Print_Area</vt:lpstr>
      <vt:lpstr>'5C1AK_NxtGen'!Print_Area</vt:lpstr>
      <vt:lpstr>'5C1AL_RedRiver'!Print_Area</vt:lpstr>
      <vt:lpstr>'5C1AM_Williams'!Print_Area</vt:lpstr>
      <vt:lpstr>'5C1AN_StLandry'!Print_Area</vt:lpstr>
      <vt:lpstr>'5C1B_DArbonne'!Print_Area</vt:lpstr>
      <vt:lpstr>'5C1C_IntlHigh'!Print_Area</vt:lpstr>
      <vt:lpstr>'5C1D_NOMMA'!Print_Area</vt:lpstr>
      <vt:lpstr>'5C1E_LFNO'!Print_Area</vt:lpstr>
      <vt:lpstr>'5C1F_LCCharter'!Print_Area</vt:lpstr>
      <vt:lpstr>'5C1G_JSClark'!Print_Area</vt:lpstr>
      <vt:lpstr>'5C1H_Southwest'!Print_Area</vt:lpstr>
      <vt:lpstr>'5C1I_LAKey'!Print_Area</vt:lpstr>
      <vt:lpstr>'5C1J_JCFAEast'!Print_Area</vt:lpstr>
      <vt:lpstr>'5C1M_GEOMidCity'!Print_Area</vt:lpstr>
      <vt:lpstr>'5C1N_Delta'!Print_Area</vt:lpstr>
      <vt:lpstr>'5C1O_Impact'!Print_Area</vt:lpstr>
      <vt:lpstr>'5C1Q_Advantage'!Print_Area</vt:lpstr>
      <vt:lpstr>'5C1R_Iberville'!Print_Area</vt:lpstr>
      <vt:lpstr>'5C1S_LCColPrep'!Print_Area</vt:lpstr>
      <vt:lpstr>'5C1T_Northeast'!Print_Area</vt:lpstr>
      <vt:lpstr>'5C1U_AcadianaRen'!Print_Area</vt:lpstr>
      <vt:lpstr>'5C1V_LafRen'!Print_Area</vt:lpstr>
      <vt:lpstr>'5C1W_Willow'!Print_Area</vt:lpstr>
      <vt:lpstr>'5C1Y_GEOPrep'!Print_Area</vt:lpstr>
      <vt:lpstr>'5C1Z_LincolnPrep'!Print_Area</vt:lpstr>
      <vt:lpstr>'5C2_LAVCA'!Print_Area</vt:lpstr>
      <vt:lpstr>'5C3_UnvView'!Print_Area</vt:lpstr>
      <vt:lpstr>'6_Local Deduct Calc'!Print_Area</vt:lpstr>
      <vt:lpstr>'7_Local Revenue'!Print_Area</vt:lpstr>
      <vt:lpstr>'8_2.1.21 SIS'!Print_Area</vt:lpstr>
      <vt:lpstr>'8A_2.1.21 RSD Op &amp; 5s'!Print_Area</vt:lpstr>
      <vt:lpstr>'9_Per Pupil Summary'!Print_Area</vt:lpstr>
      <vt:lpstr>'Detail State Summary'!Print_Area</vt:lpstr>
      <vt:lpstr>'LEA Pay Raise'!Print_Area</vt:lpstr>
      <vt:lpstr>'LEA Summary'!Print_Area</vt:lpstr>
      <vt:lpstr>'Leg Type 2 Res Summary'!Print_Area</vt:lpstr>
      <vt:lpstr>'New Type 2 Res Summary'!Print_Area</vt:lpstr>
      <vt:lpstr>'Per Pupil_Weighted Funding'!Print_Area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'5A2A_NewVision'!Print_Titles</vt:lpstr>
      <vt:lpstr>'5A2B_Glencoe'!Print_Titles</vt:lpstr>
      <vt:lpstr>'5A2C_ISL'!Print_Titles</vt:lpstr>
      <vt:lpstr>'5A2D_Avoyelles'!Print_Titles</vt:lpstr>
      <vt:lpstr>'5A2E_Delhi'!Print_Titles</vt:lpstr>
      <vt:lpstr>'5A2F_BelleChasse'!Print_Titles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'5C1_NewType 2'!Print_Titles</vt:lpstr>
      <vt:lpstr>'5C1A_Madison'!Print_Titles</vt:lpstr>
      <vt:lpstr>'5C1AE_NobleMinds'!Print_Titles</vt:lpstr>
      <vt:lpstr>'5C1AF_JCFA-Laf'!Print_Titles</vt:lpstr>
      <vt:lpstr>'5C1AG_Collegiate'!Print_Titles</vt:lpstr>
      <vt:lpstr>'5C1AI_Harmony'!Print_Titles</vt:lpstr>
      <vt:lpstr>'5C1AJ_Athlos'!Print_Titles</vt:lpstr>
      <vt:lpstr>'5C1AK_NxtGen'!Print_Titles</vt:lpstr>
      <vt:lpstr>'5C1AL_RedRiver'!Print_Titles</vt:lpstr>
      <vt:lpstr>'5C1AM_Williams'!Print_Titles</vt:lpstr>
      <vt:lpstr>'5C1AN_StLandry'!Print_Titles</vt:lpstr>
      <vt:lpstr>'5C1B_DArbonne'!Print_Titles</vt:lpstr>
      <vt:lpstr>'5C1C_IntlHigh'!Print_Titles</vt:lpstr>
      <vt:lpstr>'5C1D_NOMMA'!Print_Titles</vt:lpstr>
      <vt:lpstr>'5C1E_LFNO'!Print_Titles</vt:lpstr>
      <vt:lpstr>'5C1F_LCCharter'!Print_Titles</vt:lpstr>
      <vt:lpstr>'5C1G_JSClark'!Print_Titles</vt:lpstr>
      <vt:lpstr>'5C1H_Southwest'!Print_Titles</vt:lpstr>
      <vt:lpstr>'5C1I_LAKey'!Print_Titles</vt:lpstr>
      <vt:lpstr>'5C1J_JCFAEast'!Print_Titles</vt:lpstr>
      <vt:lpstr>'5C1M_GEOMidCity'!Print_Titles</vt:lpstr>
      <vt:lpstr>'5C1N_Delta'!Print_Titles</vt:lpstr>
      <vt:lpstr>'5C1O_Impact'!Print_Titles</vt:lpstr>
      <vt:lpstr>'5C1Q_Advantage'!Print_Titles</vt:lpstr>
      <vt:lpstr>'5C1R_Iberville'!Print_Titles</vt:lpstr>
      <vt:lpstr>'5C1S_LCColPrep'!Print_Titles</vt:lpstr>
      <vt:lpstr>'5C1T_Northeast'!Print_Titles</vt:lpstr>
      <vt:lpstr>'5C1U_AcadianaRen'!Print_Titles</vt:lpstr>
      <vt:lpstr>'5C1V_LafRen'!Print_Titles</vt:lpstr>
      <vt:lpstr>'5C1W_Willow'!Print_Titles</vt:lpstr>
      <vt:lpstr>'5C1Y_GEOPrep'!Print_Titles</vt:lpstr>
      <vt:lpstr>'5C1Z_LincolnPrep'!Print_Titles</vt:lpstr>
      <vt:lpstr>'5C2_LAVCA'!Print_Titles</vt:lpstr>
      <vt:lpstr>'5C3_UnvView'!Print_Titles</vt:lpstr>
      <vt:lpstr>'7_Local Revenue'!Print_Titles</vt:lpstr>
      <vt:lpstr>'8_2.1.21 SIS'!Print_Titles</vt:lpstr>
      <vt:lpstr>'9_Per Pupil Summary'!Print_Titles</vt:lpstr>
      <vt:lpstr>'LEA Pay Raise'!Print_Titles</vt:lpstr>
      <vt:lpstr>'LEA Summary'!Print_Titles</vt:lpstr>
      <vt:lpstr>'Leg Type 2 Res Summary'!Print_Titles</vt:lpstr>
      <vt:lpstr>'New Type 2 Res Summary'!Print_Titles</vt:lpstr>
      <vt:lpstr>'Per Pupil_Weighted Funding'!Print_Titles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Denise Bourgeois</cp:lastModifiedBy>
  <cp:lastPrinted>2022-03-23T16:45:59Z</cp:lastPrinted>
  <dcterms:created xsi:type="dcterms:W3CDTF">1999-11-15T20:37:39Z</dcterms:created>
  <dcterms:modified xsi:type="dcterms:W3CDTF">2022-03-23T16:48:37Z</dcterms:modified>
</cp:coreProperties>
</file>